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15" yWindow="15" windowWidth="10755" windowHeight="11640" activeTab="1"/>
  </bookViews>
  <sheets>
    <sheet name="All" sheetId="1" r:id="rId1"/>
    <sheet name="FINAL" sheetId="2" r:id="rId2"/>
    <sheet name="Table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157" i="2" l="1"/>
  <c r="Q157" i="2" s="1"/>
  <c r="N157" i="2" l="1"/>
  <c r="J157" i="2"/>
  <c r="I519" i="2"/>
  <c r="G55" i="3" l="1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56" i="3" l="1"/>
  <c r="P274" i="2"/>
  <c r="P273" i="2"/>
  <c r="P270" i="2"/>
  <c r="M274" i="2"/>
  <c r="M273" i="2"/>
  <c r="M270" i="2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247" i="2"/>
  <c r="I520" i="2"/>
  <c r="I521" i="2"/>
  <c r="I522" i="2"/>
  <c r="I523" i="2"/>
  <c r="I118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119" i="2"/>
  <c r="I120" i="2"/>
  <c r="I121" i="2"/>
  <c r="I122" i="2"/>
  <c r="I123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230" i="2"/>
  <c r="I231" i="2"/>
  <c r="I232" i="2"/>
  <c r="I174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1743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1744" i="2"/>
  <c r="I1745" i="2"/>
  <c r="I1746" i="2"/>
  <c r="I1747" i="2"/>
  <c r="I1748" i="2"/>
  <c r="I1749" i="2"/>
  <c r="I1750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1523" i="2"/>
  <c r="I1524" i="2"/>
  <c r="I1408" i="2"/>
  <c r="I1409" i="2"/>
  <c r="I1410" i="2"/>
  <c r="I1525" i="2"/>
  <c r="I1526" i="2"/>
  <c r="I1527" i="2"/>
  <c r="I1528" i="2"/>
  <c r="I1529" i="2"/>
  <c r="I1530" i="2"/>
  <c r="I1531" i="2"/>
  <c r="I1532" i="2"/>
  <c r="I1533" i="2"/>
  <c r="I1534" i="2"/>
  <c r="I1411" i="2"/>
  <c r="I1412" i="2"/>
  <c r="I1413" i="2"/>
  <c r="I1414" i="2"/>
  <c r="I1415" i="2"/>
  <c r="I1416" i="2"/>
  <c r="I1417" i="2"/>
  <c r="I1418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555" i="2"/>
  <c r="I1438" i="2"/>
  <c r="I1439" i="2"/>
  <c r="I1440" i="2"/>
  <c r="I1441" i="2"/>
  <c r="I1442" i="2"/>
  <c r="I1556" i="2"/>
  <c r="I1557" i="2"/>
  <c r="I1443" i="2"/>
  <c r="I1444" i="2"/>
  <c r="I1445" i="2"/>
  <c r="I1446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570" i="2"/>
  <c r="I1571" i="2"/>
  <c r="I1572" i="2"/>
  <c r="I1573" i="2"/>
  <c r="I1574" i="2"/>
  <c r="I1575" i="2"/>
  <c r="I1576" i="2"/>
  <c r="I1577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676" i="2"/>
  <c r="I1677" i="2"/>
  <c r="I1678" i="2"/>
  <c r="I1679" i="2"/>
  <c r="I1680" i="2"/>
  <c r="I1681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578" i="2"/>
  <c r="I1579" i="2"/>
  <c r="I1461" i="2"/>
  <c r="I1462" i="2"/>
  <c r="I1463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464" i="2"/>
  <c r="I1465" i="2"/>
  <c r="I1466" i="2"/>
  <c r="I1467" i="2"/>
  <c r="I1468" i="2"/>
  <c r="I1469" i="2"/>
  <c r="I1470" i="2"/>
  <c r="I1471" i="2"/>
  <c r="I1472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628" i="2"/>
  <c r="I1495" i="2"/>
  <c r="I1496" i="2"/>
  <c r="I1497" i="2"/>
  <c r="I1498" i="2"/>
  <c r="I1499" i="2"/>
  <c r="I1500" i="2"/>
  <c r="I1629" i="2"/>
  <c r="I1630" i="2"/>
  <c r="I1501" i="2"/>
  <c r="I1502" i="2"/>
  <c r="I1503" i="2"/>
  <c r="I1504" i="2"/>
  <c r="I1505" i="2"/>
  <c r="I1506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643" i="2"/>
  <c r="I1644" i="2"/>
  <c r="I1645" i="2"/>
  <c r="I1646" i="2"/>
  <c r="I1647" i="2"/>
  <c r="I1648" i="2"/>
  <c r="I1649" i="2"/>
  <c r="I1650" i="2"/>
  <c r="I2" i="2"/>
  <c r="C53" i="3" l="1"/>
  <c r="C54" i="3"/>
  <c r="C55" i="3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3" i="3"/>
  <c r="Q1650" i="2"/>
  <c r="Q1643" i="2"/>
  <c r="Q1522" i="2"/>
  <c r="Q1519" i="2"/>
  <c r="J1517" i="2"/>
  <c r="Q1514" i="2"/>
  <c r="Q1510" i="2"/>
  <c r="J1638" i="2"/>
  <c r="J1636" i="2"/>
  <c r="Q1633" i="2"/>
  <c r="J1632" i="2"/>
  <c r="J1505" i="2"/>
  <c r="J1498" i="2"/>
  <c r="J1628" i="2"/>
  <c r="N1485" i="2"/>
  <c r="J1482" i="2"/>
  <c r="E1475" i="2"/>
  <c r="E1474" i="2"/>
  <c r="J1627" i="2"/>
  <c r="J1617" i="2"/>
  <c r="J1610" i="2"/>
  <c r="J1606" i="2"/>
  <c r="Q1603" i="2"/>
  <c r="J1602" i="2"/>
  <c r="J1601" i="2"/>
  <c r="N1599" i="2"/>
  <c r="J1597" i="2"/>
  <c r="J1472" i="2"/>
  <c r="J1470" i="2"/>
  <c r="N1468" i="2"/>
  <c r="J1467" i="2"/>
  <c r="J1465" i="2"/>
  <c r="J1595" i="2"/>
  <c r="J1589" i="2"/>
  <c r="J1586" i="2"/>
  <c r="J1582" i="2"/>
  <c r="N1463" i="2"/>
  <c r="J1461" i="2"/>
  <c r="E1727" i="2"/>
  <c r="J1727" i="2" s="1"/>
  <c r="E1713" i="2"/>
  <c r="Q1709" i="2"/>
  <c r="N1709" i="2"/>
  <c r="E1706" i="2"/>
  <c r="J1675" i="2"/>
  <c r="N1674" i="2"/>
  <c r="Q1672" i="2"/>
  <c r="J1671" i="2"/>
  <c r="J1668" i="2"/>
  <c r="P1666" i="2"/>
  <c r="M1666" i="2"/>
  <c r="Q1661" i="2"/>
  <c r="E1659" i="2"/>
  <c r="J1658" i="2"/>
  <c r="P1657" i="2"/>
  <c r="M1657" i="2"/>
  <c r="J1656" i="2"/>
  <c r="J1654" i="2"/>
  <c r="N1652" i="2"/>
  <c r="N1651" i="2"/>
  <c r="J1680" i="2"/>
  <c r="J1678" i="2"/>
  <c r="J1677" i="2"/>
  <c r="J1676" i="2"/>
  <c r="J1407" i="2"/>
  <c r="J1406" i="2"/>
  <c r="J1405" i="2"/>
  <c r="J1403" i="2"/>
  <c r="J1402" i="2"/>
  <c r="J1401" i="2"/>
  <c r="J1400" i="2"/>
  <c r="J1399" i="2"/>
  <c r="J1397" i="2"/>
  <c r="J1396" i="2"/>
  <c r="J1395" i="2"/>
  <c r="J1394" i="2"/>
  <c r="J1392" i="2"/>
  <c r="J1390" i="2"/>
  <c r="J1389" i="2"/>
  <c r="J1386" i="2"/>
  <c r="J1385" i="2"/>
  <c r="J1383" i="2"/>
  <c r="J1382" i="2"/>
  <c r="P1381" i="2"/>
  <c r="M1381" i="2"/>
  <c r="E1381" i="2"/>
  <c r="J1380" i="2"/>
  <c r="P1379" i="2"/>
  <c r="M1379" i="2"/>
  <c r="E1379" i="2"/>
  <c r="Q1378" i="2"/>
  <c r="E1378" i="2"/>
  <c r="N1377" i="2"/>
  <c r="E1377" i="2"/>
  <c r="E1376" i="2"/>
  <c r="P1375" i="2"/>
  <c r="M1375" i="2"/>
  <c r="E1375" i="2"/>
  <c r="P1374" i="2"/>
  <c r="M1374" i="2"/>
  <c r="E1374" i="2"/>
  <c r="P1373" i="2"/>
  <c r="M1373" i="2"/>
  <c r="E1373" i="2"/>
  <c r="P1372" i="2"/>
  <c r="M1372" i="2"/>
  <c r="E1372" i="2"/>
  <c r="P1371" i="2"/>
  <c r="M1371" i="2"/>
  <c r="E1371" i="2"/>
  <c r="P1370" i="2"/>
  <c r="M1370" i="2"/>
  <c r="E1370" i="2"/>
  <c r="P1369" i="2"/>
  <c r="M1369" i="2"/>
  <c r="E1369" i="2"/>
  <c r="E1368" i="2"/>
  <c r="E1367" i="2"/>
  <c r="N1366" i="2"/>
  <c r="E1366" i="2"/>
  <c r="Q1365" i="2"/>
  <c r="Q1364" i="2"/>
  <c r="Q1362" i="2"/>
  <c r="P1360" i="2"/>
  <c r="M1360" i="2"/>
  <c r="J1360" i="2"/>
  <c r="P1359" i="2"/>
  <c r="M1359" i="2"/>
  <c r="J1359" i="2"/>
  <c r="P1357" i="2"/>
  <c r="M1357" i="2"/>
  <c r="J1357" i="2"/>
  <c r="E1356" i="2"/>
  <c r="E1355" i="2"/>
  <c r="Q1354" i="2"/>
  <c r="E1354" i="2"/>
  <c r="E1353" i="2"/>
  <c r="Q1352" i="2"/>
  <c r="P1351" i="2"/>
  <c r="M1351" i="2"/>
  <c r="E1351" i="2"/>
  <c r="P1350" i="2"/>
  <c r="M1350" i="2"/>
  <c r="E1350" i="2"/>
  <c r="Q1349" i="2"/>
  <c r="Q1348" i="2"/>
  <c r="Q1347" i="2"/>
  <c r="Q1346" i="2"/>
  <c r="Q1345" i="2"/>
  <c r="E1345" i="2"/>
  <c r="P1343" i="2"/>
  <c r="M1343" i="2"/>
  <c r="E1343" i="2"/>
  <c r="J1343" i="2" s="1"/>
  <c r="P1342" i="2"/>
  <c r="M1342" i="2"/>
  <c r="E1342" i="2"/>
  <c r="J1342" i="2" s="1"/>
  <c r="P1341" i="2"/>
  <c r="M1341" i="2"/>
  <c r="E1341" i="2"/>
  <c r="J1341" i="2" s="1"/>
  <c r="P1340" i="2"/>
  <c r="M1340" i="2"/>
  <c r="E1340" i="2"/>
  <c r="P1339" i="2"/>
  <c r="M1339" i="2"/>
  <c r="E1339" i="2"/>
  <c r="P1338" i="2"/>
  <c r="M1338" i="2"/>
  <c r="E1338" i="2"/>
  <c r="P1337" i="2"/>
  <c r="M1337" i="2"/>
  <c r="E1337" i="2"/>
  <c r="P1336" i="2"/>
  <c r="M1336" i="2"/>
  <c r="E1336" i="2"/>
  <c r="P1335" i="2"/>
  <c r="M1335" i="2"/>
  <c r="E1335" i="2"/>
  <c r="P1334" i="2"/>
  <c r="M1334" i="2"/>
  <c r="E1334" i="2"/>
  <c r="P1333" i="2"/>
  <c r="M1333" i="2"/>
  <c r="E1333" i="2"/>
  <c r="P1332" i="2"/>
  <c r="M1332" i="2"/>
  <c r="E1332" i="2"/>
  <c r="E1331" i="2"/>
  <c r="N1330" i="2"/>
  <c r="E1330" i="2"/>
  <c r="P1329" i="2"/>
  <c r="M1329" i="2"/>
  <c r="E1329" i="2"/>
  <c r="P1328" i="2"/>
  <c r="M1328" i="2"/>
  <c r="E1328" i="2"/>
  <c r="E1327" i="2"/>
  <c r="P1326" i="2"/>
  <c r="M1326" i="2"/>
  <c r="E1326" i="2"/>
  <c r="P1325" i="2"/>
  <c r="M1325" i="2"/>
  <c r="E1325" i="2"/>
  <c r="E1324" i="2"/>
  <c r="E1323" i="2"/>
  <c r="E1322" i="2"/>
  <c r="P1321" i="2"/>
  <c r="M1321" i="2"/>
  <c r="E1321" i="2"/>
  <c r="E1320" i="2"/>
  <c r="P1319" i="2"/>
  <c r="M1319" i="2"/>
  <c r="E1319" i="2"/>
  <c r="Q1318" i="2"/>
  <c r="E1318" i="2"/>
  <c r="E1317" i="2"/>
  <c r="N1315" i="2"/>
  <c r="E1315" i="2"/>
  <c r="E1314" i="2"/>
  <c r="Q1313" i="2"/>
  <c r="E1313" i="2"/>
  <c r="E1312" i="2"/>
  <c r="E1311" i="2"/>
  <c r="E1310" i="2"/>
  <c r="Q1309" i="2"/>
  <c r="E1309" i="2"/>
  <c r="P1308" i="2"/>
  <c r="M1308" i="2"/>
  <c r="E1308" i="2"/>
  <c r="P1307" i="2"/>
  <c r="M1307" i="2"/>
  <c r="E1307" i="2"/>
  <c r="P1306" i="2"/>
  <c r="M1306" i="2"/>
  <c r="E1306" i="2"/>
  <c r="P1305" i="2"/>
  <c r="M1305" i="2"/>
  <c r="E1305" i="2"/>
  <c r="P1304" i="2"/>
  <c r="M1304" i="2"/>
  <c r="E1304" i="2"/>
  <c r="P1303" i="2"/>
  <c r="M1303" i="2"/>
  <c r="E1303" i="2"/>
  <c r="P1302" i="2"/>
  <c r="M1302" i="2"/>
  <c r="E1302" i="2"/>
  <c r="P1301" i="2"/>
  <c r="M1301" i="2"/>
  <c r="E1301" i="2"/>
  <c r="P1300" i="2"/>
  <c r="M1300" i="2"/>
  <c r="E1300" i="2"/>
  <c r="P1299" i="2"/>
  <c r="M1299" i="2"/>
  <c r="E1299" i="2"/>
  <c r="P1298" i="2"/>
  <c r="M1298" i="2"/>
  <c r="E1298" i="2"/>
  <c r="P1297" i="2"/>
  <c r="M1297" i="2"/>
  <c r="E1297" i="2"/>
  <c r="P1296" i="2"/>
  <c r="M1296" i="2"/>
  <c r="E1296" i="2"/>
  <c r="P1295" i="2"/>
  <c r="M1295" i="2"/>
  <c r="E1295" i="2"/>
  <c r="P1294" i="2"/>
  <c r="M1294" i="2"/>
  <c r="E1294" i="2"/>
  <c r="P1293" i="2"/>
  <c r="M1293" i="2"/>
  <c r="E1293" i="2"/>
  <c r="P1292" i="2"/>
  <c r="M1292" i="2"/>
  <c r="E1292" i="2"/>
  <c r="P1291" i="2"/>
  <c r="M1291" i="2"/>
  <c r="E1291" i="2"/>
  <c r="P1290" i="2"/>
  <c r="M1290" i="2"/>
  <c r="E1290" i="2"/>
  <c r="P1289" i="2"/>
  <c r="M1289" i="2"/>
  <c r="E1289" i="2"/>
  <c r="P1288" i="2"/>
  <c r="M1288" i="2"/>
  <c r="E1288" i="2"/>
  <c r="P1287" i="2"/>
  <c r="M1287" i="2"/>
  <c r="E1287" i="2"/>
  <c r="P1286" i="2"/>
  <c r="M1286" i="2"/>
  <c r="E1286" i="2"/>
  <c r="P1285" i="2"/>
  <c r="M1285" i="2"/>
  <c r="E1285" i="2"/>
  <c r="P1284" i="2"/>
  <c r="M1284" i="2"/>
  <c r="E1284" i="2"/>
  <c r="P1283" i="2"/>
  <c r="M1283" i="2"/>
  <c r="E1283" i="2"/>
  <c r="P1282" i="2"/>
  <c r="M1282" i="2"/>
  <c r="E1282" i="2"/>
  <c r="P1281" i="2"/>
  <c r="M1281" i="2"/>
  <c r="E1281" i="2"/>
  <c r="P1280" i="2"/>
  <c r="M1280" i="2"/>
  <c r="E1280" i="2"/>
  <c r="P1279" i="2"/>
  <c r="M1279" i="2"/>
  <c r="E1279" i="2"/>
  <c r="P1278" i="2"/>
  <c r="M1278" i="2"/>
  <c r="E1278" i="2"/>
  <c r="P1277" i="2"/>
  <c r="M1277" i="2"/>
  <c r="E1277" i="2"/>
  <c r="P1276" i="2"/>
  <c r="M1276" i="2"/>
  <c r="E1276" i="2"/>
  <c r="P1275" i="2"/>
  <c r="M1275" i="2"/>
  <c r="E1275" i="2"/>
  <c r="P1274" i="2"/>
  <c r="M1274" i="2"/>
  <c r="E1274" i="2"/>
  <c r="P1273" i="2"/>
  <c r="M1273" i="2"/>
  <c r="E1273" i="2"/>
  <c r="P1272" i="2"/>
  <c r="M1272" i="2"/>
  <c r="E1272" i="2"/>
  <c r="P1271" i="2"/>
  <c r="M1271" i="2"/>
  <c r="E1271" i="2"/>
  <c r="P1270" i="2"/>
  <c r="M1270" i="2"/>
  <c r="E1270" i="2"/>
  <c r="P1269" i="2"/>
  <c r="M1269" i="2"/>
  <c r="E1269" i="2"/>
  <c r="P1268" i="2"/>
  <c r="M1268" i="2"/>
  <c r="E1268" i="2"/>
  <c r="P1267" i="2"/>
  <c r="M1267" i="2"/>
  <c r="E1267" i="2"/>
  <c r="P1266" i="2"/>
  <c r="M1266" i="2"/>
  <c r="E1266" i="2"/>
  <c r="P1265" i="2"/>
  <c r="M1265" i="2"/>
  <c r="E1265" i="2"/>
  <c r="P1264" i="2"/>
  <c r="M1264" i="2"/>
  <c r="E1264" i="2"/>
  <c r="P1263" i="2"/>
  <c r="M1263" i="2"/>
  <c r="E1263" i="2"/>
  <c r="P1262" i="2"/>
  <c r="M1262" i="2"/>
  <c r="E1262" i="2"/>
  <c r="P1261" i="2"/>
  <c r="M1261" i="2"/>
  <c r="E1261" i="2"/>
  <c r="P1260" i="2"/>
  <c r="M1260" i="2"/>
  <c r="E1260" i="2"/>
  <c r="P1259" i="2"/>
  <c r="M1259" i="2"/>
  <c r="E1259" i="2"/>
  <c r="P1258" i="2"/>
  <c r="M1258" i="2"/>
  <c r="E1258" i="2"/>
  <c r="P1257" i="2"/>
  <c r="M1257" i="2"/>
  <c r="E1257" i="2"/>
  <c r="P1256" i="2"/>
  <c r="M1256" i="2"/>
  <c r="E1256" i="2"/>
  <c r="P1255" i="2"/>
  <c r="M1255" i="2"/>
  <c r="E1255" i="2"/>
  <c r="P1254" i="2"/>
  <c r="M1254" i="2"/>
  <c r="E1254" i="2"/>
  <c r="P1253" i="2"/>
  <c r="M1253" i="2"/>
  <c r="E1253" i="2"/>
  <c r="P1252" i="2"/>
  <c r="M1252" i="2"/>
  <c r="E1252" i="2"/>
  <c r="P1251" i="2"/>
  <c r="M1251" i="2"/>
  <c r="E1251" i="2"/>
  <c r="P1250" i="2"/>
  <c r="M1250" i="2"/>
  <c r="E1250" i="2"/>
  <c r="P1249" i="2"/>
  <c r="M1249" i="2"/>
  <c r="E1249" i="2"/>
  <c r="P1248" i="2"/>
  <c r="M1248" i="2"/>
  <c r="E1248" i="2"/>
  <c r="P1247" i="2"/>
  <c r="M1247" i="2"/>
  <c r="E1247" i="2"/>
  <c r="P1246" i="2"/>
  <c r="M1246" i="2"/>
  <c r="E1246" i="2"/>
  <c r="P1245" i="2"/>
  <c r="M1245" i="2"/>
  <c r="E1245" i="2"/>
  <c r="P1244" i="2"/>
  <c r="M1244" i="2"/>
  <c r="E1244" i="2"/>
  <c r="P1243" i="2"/>
  <c r="M1243" i="2"/>
  <c r="E1243" i="2"/>
  <c r="P1242" i="2"/>
  <c r="M1242" i="2"/>
  <c r="E1242" i="2"/>
  <c r="P1241" i="2"/>
  <c r="M1241" i="2"/>
  <c r="E1241" i="2"/>
  <c r="P1240" i="2"/>
  <c r="M1240" i="2"/>
  <c r="E1240" i="2"/>
  <c r="P1239" i="2"/>
  <c r="M1239" i="2"/>
  <c r="E1239" i="2"/>
  <c r="P1238" i="2"/>
  <c r="M1238" i="2"/>
  <c r="E1238" i="2"/>
  <c r="P1237" i="2"/>
  <c r="M1237" i="2"/>
  <c r="E1237" i="2"/>
  <c r="P1236" i="2"/>
  <c r="M1236" i="2"/>
  <c r="E1236" i="2"/>
  <c r="P1235" i="2"/>
  <c r="M1235" i="2"/>
  <c r="E1235" i="2"/>
  <c r="P1234" i="2"/>
  <c r="M1234" i="2"/>
  <c r="E1234" i="2"/>
  <c r="P1233" i="2"/>
  <c r="M1233" i="2"/>
  <c r="E1233" i="2"/>
  <c r="P1232" i="2"/>
  <c r="M1232" i="2"/>
  <c r="E1232" i="2"/>
  <c r="P1231" i="2"/>
  <c r="M1231" i="2"/>
  <c r="E1231" i="2"/>
  <c r="P1230" i="2"/>
  <c r="M1230" i="2"/>
  <c r="E1230" i="2"/>
  <c r="P1229" i="2"/>
  <c r="M1229" i="2"/>
  <c r="E1229" i="2"/>
  <c r="P1228" i="2"/>
  <c r="M1228" i="2"/>
  <c r="E1228" i="2"/>
  <c r="P1227" i="2"/>
  <c r="M1227" i="2"/>
  <c r="E1227" i="2"/>
  <c r="P1226" i="2"/>
  <c r="M1226" i="2"/>
  <c r="E1226" i="2"/>
  <c r="P1225" i="2"/>
  <c r="M1225" i="2"/>
  <c r="E1225" i="2"/>
  <c r="P1224" i="2"/>
  <c r="M1224" i="2"/>
  <c r="E1224" i="2"/>
  <c r="P1223" i="2"/>
  <c r="M1223" i="2"/>
  <c r="E1223" i="2"/>
  <c r="P1222" i="2"/>
  <c r="M1222" i="2"/>
  <c r="E1222" i="2"/>
  <c r="P1221" i="2"/>
  <c r="M1221" i="2"/>
  <c r="E1221" i="2"/>
  <c r="P1220" i="2"/>
  <c r="M1220" i="2"/>
  <c r="E1220" i="2"/>
  <c r="E1219" i="2"/>
  <c r="P1218" i="2"/>
  <c r="M1218" i="2"/>
  <c r="J1218" i="2"/>
  <c r="E1217" i="2"/>
  <c r="J1216" i="2"/>
  <c r="J1215" i="2"/>
  <c r="J1214" i="2"/>
  <c r="E1213" i="2"/>
  <c r="E1212" i="2"/>
  <c r="E1211" i="2"/>
  <c r="Q1210" i="2"/>
  <c r="E1210" i="2"/>
  <c r="E1209" i="2"/>
  <c r="E1208" i="2"/>
  <c r="E1207" i="2"/>
  <c r="E1206" i="2"/>
  <c r="P1205" i="2"/>
  <c r="M1205" i="2"/>
  <c r="E1205" i="2"/>
  <c r="P1204" i="2"/>
  <c r="M1204" i="2"/>
  <c r="E1204" i="2"/>
  <c r="Q1203" i="2"/>
  <c r="E1203" i="2"/>
  <c r="Q1202" i="2"/>
  <c r="E1202" i="2"/>
  <c r="P1201" i="2"/>
  <c r="M1201" i="2"/>
  <c r="J1201" i="2"/>
  <c r="P1200" i="2"/>
  <c r="M1200" i="2"/>
  <c r="J1200" i="2"/>
  <c r="E1199" i="2"/>
  <c r="E1197" i="2"/>
  <c r="N1196" i="2"/>
  <c r="E1196" i="2"/>
  <c r="E1195" i="2"/>
  <c r="E1194" i="2"/>
  <c r="N1193" i="2"/>
  <c r="E1193" i="2"/>
  <c r="P1192" i="2"/>
  <c r="M1192" i="2"/>
  <c r="E1192" i="2"/>
  <c r="P1191" i="2"/>
  <c r="M1191" i="2"/>
  <c r="E1191" i="2"/>
  <c r="P1190" i="2"/>
  <c r="M1190" i="2"/>
  <c r="E1190" i="2"/>
  <c r="P1189" i="2"/>
  <c r="M1189" i="2"/>
  <c r="E1189" i="2"/>
  <c r="N1188" i="2"/>
  <c r="E1188" i="2"/>
  <c r="Q1187" i="2"/>
  <c r="E1187" i="2"/>
  <c r="E1186" i="2"/>
  <c r="E1185" i="2"/>
  <c r="Q1184" i="2"/>
  <c r="E1184" i="2"/>
  <c r="Q1183" i="2"/>
  <c r="E1183" i="2"/>
  <c r="P1182" i="2"/>
  <c r="M1182" i="2"/>
  <c r="E1182" i="2"/>
  <c r="P1181" i="2"/>
  <c r="M1181" i="2"/>
  <c r="E1181" i="2"/>
  <c r="P1180" i="2"/>
  <c r="M1180" i="2"/>
  <c r="E1180" i="2"/>
  <c r="M1179" i="2"/>
  <c r="E1179" i="2"/>
  <c r="P1178" i="2"/>
  <c r="M1178" i="2"/>
  <c r="E1178" i="2"/>
  <c r="P1177" i="2"/>
  <c r="M1177" i="2"/>
  <c r="E1177" i="2"/>
  <c r="P1176" i="2"/>
  <c r="M1176" i="2"/>
  <c r="E1176" i="2"/>
  <c r="P1175" i="2"/>
  <c r="M1175" i="2"/>
  <c r="E1175" i="2"/>
  <c r="P1174" i="2"/>
  <c r="M1174" i="2"/>
  <c r="E1174" i="2"/>
  <c r="P1173" i="2"/>
  <c r="M1173" i="2"/>
  <c r="E1173" i="2"/>
  <c r="P1172" i="2"/>
  <c r="M1172" i="2"/>
  <c r="E1172" i="2"/>
  <c r="E1171" i="2"/>
  <c r="N1170" i="2"/>
  <c r="E1170" i="2"/>
  <c r="E1169" i="2"/>
  <c r="Q1168" i="2"/>
  <c r="E1168" i="2"/>
  <c r="E1167" i="2"/>
  <c r="E1166" i="2"/>
  <c r="Q1165" i="2"/>
  <c r="E1165" i="2"/>
  <c r="Q1164" i="2"/>
  <c r="E1164" i="2"/>
  <c r="Q1163" i="2"/>
  <c r="E1163" i="2"/>
  <c r="E1162" i="2"/>
  <c r="P1161" i="2"/>
  <c r="M1161" i="2"/>
  <c r="J1161" i="2"/>
  <c r="P1160" i="2"/>
  <c r="M1160" i="2"/>
  <c r="E1160" i="2"/>
  <c r="E1159" i="2"/>
  <c r="P1158" i="2"/>
  <c r="M1158" i="2"/>
  <c r="E1158" i="2"/>
  <c r="P1157" i="2"/>
  <c r="M1157" i="2"/>
  <c r="E1157" i="2"/>
  <c r="P1156" i="2"/>
  <c r="M1156" i="2"/>
  <c r="E1156" i="2"/>
  <c r="P1155" i="2"/>
  <c r="M1155" i="2"/>
  <c r="E1155" i="2"/>
  <c r="P1154" i="2"/>
  <c r="M1154" i="2"/>
  <c r="E1154" i="2"/>
  <c r="P1153" i="2"/>
  <c r="M1153" i="2"/>
  <c r="E1153" i="2"/>
  <c r="P1152" i="2"/>
  <c r="M1152" i="2"/>
  <c r="E1152" i="2"/>
  <c r="P1151" i="2"/>
  <c r="M1151" i="2"/>
  <c r="E1151" i="2"/>
  <c r="P1150" i="2"/>
  <c r="M1150" i="2"/>
  <c r="E1150" i="2"/>
  <c r="P1149" i="2"/>
  <c r="M1149" i="2"/>
  <c r="E1149" i="2"/>
  <c r="P1148" i="2"/>
  <c r="M1148" i="2"/>
  <c r="E1148" i="2"/>
  <c r="P1146" i="2"/>
  <c r="Q1146" i="2" s="1"/>
  <c r="M1146" i="2"/>
  <c r="N1146" i="2" s="1"/>
  <c r="K1146" i="2"/>
  <c r="P1145" i="2"/>
  <c r="M1145" i="2"/>
  <c r="P1144" i="2"/>
  <c r="Q1144" i="2" s="1"/>
  <c r="M1144" i="2"/>
  <c r="N1144" i="2" s="1"/>
  <c r="P1143" i="2"/>
  <c r="Q1143" i="2" s="1"/>
  <c r="M1143" i="2"/>
  <c r="N1143" i="2" s="1"/>
  <c r="P1142" i="2"/>
  <c r="Q1142" i="2" s="1"/>
  <c r="M1142" i="2"/>
  <c r="N1142" i="2" s="1"/>
  <c r="E1142" i="2"/>
  <c r="P1141" i="2"/>
  <c r="M1141" i="2"/>
  <c r="J1141" i="2"/>
  <c r="P1140" i="2"/>
  <c r="M1140" i="2"/>
  <c r="E1140" i="2"/>
  <c r="P1139" i="2"/>
  <c r="M1139" i="2"/>
  <c r="E1139" i="2"/>
  <c r="P1138" i="2"/>
  <c r="M1138" i="2"/>
  <c r="E1138" i="2"/>
  <c r="P1137" i="2"/>
  <c r="M1137" i="2"/>
  <c r="E1137" i="2"/>
  <c r="P1136" i="2"/>
  <c r="M1136" i="2"/>
  <c r="E1136" i="2"/>
  <c r="Q1135" i="2"/>
  <c r="E1135" i="2"/>
  <c r="E1133" i="2"/>
  <c r="N1132" i="2"/>
  <c r="E1132" i="2"/>
  <c r="E1131" i="2"/>
  <c r="Q1130" i="2"/>
  <c r="E1128" i="2"/>
  <c r="P1127" i="2"/>
  <c r="M1127" i="2"/>
  <c r="E1127" i="2"/>
  <c r="P1126" i="2"/>
  <c r="M1126" i="2"/>
  <c r="E1126" i="2"/>
  <c r="P1125" i="2"/>
  <c r="M1125" i="2"/>
  <c r="E1125" i="2"/>
  <c r="P1124" i="2"/>
  <c r="M1124" i="2"/>
  <c r="E1124" i="2"/>
  <c r="P1123" i="2"/>
  <c r="M1123" i="2"/>
  <c r="E1123" i="2"/>
  <c r="P1122" i="2"/>
  <c r="M1122" i="2"/>
  <c r="E1122" i="2"/>
  <c r="P1121" i="2"/>
  <c r="M1121" i="2"/>
  <c r="E1121" i="2"/>
  <c r="P1120" i="2"/>
  <c r="M1120" i="2"/>
  <c r="E1120" i="2"/>
  <c r="N1119" i="2"/>
  <c r="E1119" i="2"/>
  <c r="P1117" i="2"/>
  <c r="M1117" i="2"/>
  <c r="E1117" i="2"/>
  <c r="P1116" i="2"/>
  <c r="M1116" i="2"/>
  <c r="E1116" i="2"/>
  <c r="P1115" i="2"/>
  <c r="M1115" i="2"/>
  <c r="E1115" i="2"/>
  <c r="P1114" i="2"/>
  <c r="M1114" i="2"/>
  <c r="E1114" i="2"/>
  <c r="P1113" i="2"/>
  <c r="M1113" i="2"/>
  <c r="E1113" i="2"/>
  <c r="J1112" i="2"/>
  <c r="J1110" i="2"/>
  <c r="J1108" i="2"/>
  <c r="J1106" i="2"/>
  <c r="J1104" i="2"/>
  <c r="J1102" i="2"/>
  <c r="J1100" i="2"/>
  <c r="J1098" i="2"/>
  <c r="J1096" i="2"/>
  <c r="J1094" i="2"/>
  <c r="J1092" i="2"/>
  <c r="J1090" i="2"/>
  <c r="J1087" i="2"/>
  <c r="J1085" i="2"/>
  <c r="J1083" i="2"/>
  <c r="J1081" i="2"/>
  <c r="J1079" i="2"/>
  <c r="J1078" i="2"/>
  <c r="J1076" i="2"/>
  <c r="J1074" i="2"/>
  <c r="J1072" i="2"/>
  <c r="J1070" i="2"/>
  <c r="J1068" i="2"/>
  <c r="P1067" i="2"/>
  <c r="M1067" i="2"/>
  <c r="E1067" i="2"/>
  <c r="Q1066" i="2"/>
  <c r="Q1065" i="2"/>
  <c r="Q1064" i="2"/>
  <c r="Q1063" i="2"/>
  <c r="Q1062" i="2"/>
  <c r="Q1061" i="2"/>
  <c r="Q1060" i="2"/>
  <c r="Q1059" i="2"/>
  <c r="Q1058" i="2"/>
  <c r="Q1057" i="2"/>
  <c r="Q1056" i="2"/>
  <c r="Q1055" i="2"/>
  <c r="Q1052" i="2"/>
  <c r="Q1050" i="2"/>
  <c r="Q1048" i="2"/>
  <c r="Q1046" i="2"/>
  <c r="Q1044" i="2"/>
  <c r="Q1042" i="2"/>
  <c r="Q1040" i="2"/>
  <c r="P1039" i="2"/>
  <c r="M1039" i="2"/>
  <c r="E1039" i="2"/>
  <c r="J1037" i="2"/>
  <c r="J1036" i="2"/>
  <c r="J1035" i="2"/>
  <c r="Q1032" i="2"/>
  <c r="Q1029" i="2"/>
  <c r="N1028" i="2"/>
  <c r="Q1027" i="2"/>
  <c r="N1025" i="2"/>
  <c r="N1024" i="2"/>
  <c r="Q1023" i="2"/>
  <c r="J1022" i="2"/>
  <c r="N1021" i="2"/>
  <c r="N1020" i="2"/>
  <c r="Q1019" i="2"/>
  <c r="N1017" i="2"/>
  <c r="N1016" i="2"/>
  <c r="Q1015" i="2"/>
  <c r="N1014" i="2"/>
  <c r="N1012" i="2"/>
  <c r="Q1011" i="2"/>
  <c r="J1010" i="2"/>
  <c r="N1008" i="2"/>
  <c r="N1005" i="2"/>
  <c r="Q1003" i="2"/>
  <c r="N1002" i="2"/>
  <c r="N1001" i="2"/>
  <c r="N1000" i="2"/>
  <c r="Q999" i="2"/>
  <c r="N996" i="2"/>
  <c r="Q995" i="2"/>
  <c r="Q994" i="2"/>
  <c r="N993" i="2"/>
  <c r="N992" i="2"/>
  <c r="Q991" i="2"/>
  <c r="J989" i="2"/>
  <c r="N988" i="2"/>
  <c r="N987" i="2"/>
  <c r="N986" i="2"/>
  <c r="N985" i="2"/>
  <c r="Q984" i="2"/>
  <c r="N983" i="2"/>
  <c r="Q982" i="2"/>
  <c r="N981" i="2"/>
  <c r="N978" i="2"/>
  <c r="Q976" i="2"/>
  <c r="N975" i="2"/>
  <c r="N974" i="2"/>
  <c r="N973" i="2"/>
  <c r="N970" i="2"/>
  <c r="Q969" i="2"/>
  <c r="N968" i="2"/>
  <c r="N967" i="2"/>
  <c r="N966" i="2"/>
  <c r="Q965" i="2"/>
  <c r="N964" i="2"/>
  <c r="N963" i="2"/>
  <c r="Q962" i="2"/>
  <c r="N960" i="2"/>
  <c r="N959" i="2"/>
  <c r="Q958" i="2"/>
  <c r="N957" i="2"/>
  <c r="N955" i="2"/>
  <c r="Q954" i="2"/>
  <c r="J953" i="2"/>
  <c r="N951" i="2"/>
  <c r="J946" i="2"/>
  <c r="N945" i="2"/>
  <c r="J943" i="2"/>
  <c r="J942" i="2"/>
  <c r="N941" i="2"/>
  <c r="J939" i="2"/>
  <c r="N937" i="2"/>
  <c r="J935" i="2"/>
  <c r="N933" i="2"/>
  <c r="Q931" i="2"/>
  <c r="Q1576" i="2"/>
  <c r="Q1573" i="2"/>
  <c r="Q1571" i="2"/>
  <c r="Q1460" i="2"/>
  <c r="Q1459" i="2"/>
  <c r="Q1456" i="2"/>
  <c r="Q1454" i="2"/>
  <c r="Q1452" i="2"/>
  <c r="Q1450" i="2"/>
  <c r="Q1448" i="2"/>
  <c r="Q1569" i="2"/>
  <c r="Q1567" i="2"/>
  <c r="Q1565" i="2"/>
  <c r="Q1563" i="2"/>
  <c r="Q1561" i="2"/>
  <c r="Q1433" i="2"/>
  <c r="J1425" i="2"/>
  <c r="J1422" i="2"/>
  <c r="E1420" i="2"/>
  <c r="E1419" i="2"/>
  <c r="N1553" i="2"/>
  <c r="J1549" i="2"/>
  <c r="Q1541" i="2"/>
  <c r="Q1540" i="2"/>
  <c r="Q1538" i="2"/>
  <c r="Q1537" i="2"/>
  <c r="Q1536" i="2"/>
  <c r="J1417" i="2"/>
  <c r="N1416" i="2"/>
  <c r="J1414" i="2"/>
  <c r="Q1413" i="2"/>
  <c r="J1412" i="2"/>
  <c r="J1411" i="2"/>
  <c r="N1533" i="2"/>
  <c r="J1530" i="2"/>
  <c r="N1529" i="2"/>
  <c r="J1527" i="2"/>
  <c r="J1526" i="2"/>
  <c r="J1409" i="2"/>
  <c r="J1523" i="2"/>
  <c r="N793" i="2"/>
  <c r="Q792" i="2"/>
  <c r="E792" i="2"/>
  <c r="Q791" i="2"/>
  <c r="E791" i="2"/>
  <c r="P789" i="2"/>
  <c r="M789" i="2"/>
  <c r="E789" i="2"/>
  <c r="P788" i="2"/>
  <c r="M788" i="2"/>
  <c r="E788" i="2"/>
  <c r="P787" i="2"/>
  <c r="M787" i="2"/>
  <c r="E787" i="2"/>
  <c r="P786" i="2"/>
  <c r="M786" i="2"/>
  <c r="E786" i="2"/>
  <c r="P785" i="2"/>
  <c r="M785" i="2"/>
  <c r="E785" i="2"/>
  <c r="P784" i="2"/>
  <c r="M784" i="2"/>
  <c r="E784" i="2"/>
  <c r="P783" i="2"/>
  <c r="M783" i="2"/>
  <c r="E783" i="2"/>
  <c r="P782" i="2"/>
  <c r="M782" i="2"/>
  <c r="E782" i="2"/>
  <c r="P781" i="2"/>
  <c r="M781" i="2"/>
  <c r="E781" i="2"/>
  <c r="P780" i="2"/>
  <c r="M780" i="2"/>
  <c r="E780" i="2"/>
  <c r="Q779" i="2"/>
  <c r="E779" i="2"/>
  <c r="Q777" i="2"/>
  <c r="Q776" i="2"/>
  <c r="Q775" i="2"/>
  <c r="Q773" i="2"/>
  <c r="Q772" i="2"/>
  <c r="Q771" i="2"/>
  <c r="E770" i="2"/>
  <c r="E769" i="2"/>
  <c r="E768" i="2"/>
  <c r="E767" i="2"/>
  <c r="Q766" i="2"/>
  <c r="E766" i="2"/>
  <c r="E765" i="2"/>
  <c r="Q764" i="2"/>
  <c r="E764" i="2"/>
  <c r="E763" i="2"/>
  <c r="P762" i="2"/>
  <c r="M762" i="2"/>
  <c r="J762" i="2"/>
  <c r="E761" i="2"/>
  <c r="P758" i="2"/>
  <c r="M758" i="2"/>
  <c r="E758" i="2"/>
  <c r="P757" i="2"/>
  <c r="M757" i="2"/>
  <c r="E757" i="2"/>
  <c r="P756" i="2"/>
  <c r="M756" i="2"/>
  <c r="E756" i="2"/>
  <c r="P755" i="2"/>
  <c r="M755" i="2"/>
  <c r="E755" i="2"/>
  <c r="P754" i="2"/>
  <c r="M754" i="2"/>
  <c r="E754" i="2"/>
  <c r="P753" i="2"/>
  <c r="M753" i="2"/>
  <c r="E753" i="2"/>
  <c r="P752" i="2"/>
  <c r="M752" i="2"/>
  <c r="E752" i="2"/>
  <c r="P751" i="2"/>
  <c r="M751" i="2"/>
  <c r="E751" i="2"/>
  <c r="P750" i="2"/>
  <c r="M750" i="2"/>
  <c r="E750" i="2"/>
  <c r="P749" i="2"/>
  <c r="M749" i="2"/>
  <c r="E749" i="2"/>
  <c r="P748" i="2"/>
  <c r="M748" i="2"/>
  <c r="E748" i="2"/>
  <c r="P747" i="2"/>
  <c r="M747" i="2"/>
  <c r="E747" i="2"/>
  <c r="P746" i="2"/>
  <c r="M746" i="2"/>
  <c r="E746" i="2"/>
  <c r="P745" i="2"/>
  <c r="M745" i="2"/>
  <c r="E745" i="2"/>
  <c r="P744" i="2"/>
  <c r="M744" i="2"/>
  <c r="E744" i="2"/>
  <c r="P743" i="2"/>
  <c r="M743" i="2"/>
  <c r="E743" i="2"/>
  <c r="P740" i="2"/>
  <c r="M740" i="2"/>
  <c r="J740" i="2"/>
  <c r="P739" i="2"/>
  <c r="M739" i="2"/>
  <c r="J739" i="2"/>
  <c r="Q738" i="2"/>
  <c r="Q736" i="2"/>
  <c r="Q735" i="2"/>
  <c r="Q734" i="2"/>
  <c r="Q732" i="2"/>
  <c r="Q731" i="2"/>
  <c r="Q730" i="2"/>
  <c r="Q729" i="2"/>
  <c r="Q728" i="2"/>
  <c r="Q726" i="2"/>
  <c r="E725" i="2"/>
  <c r="E724" i="2"/>
  <c r="N723" i="2"/>
  <c r="E723" i="2"/>
  <c r="Q722" i="2"/>
  <c r="E722" i="2"/>
  <c r="E721" i="2"/>
  <c r="E720" i="2"/>
  <c r="E719" i="2"/>
  <c r="E718" i="2"/>
  <c r="J717" i="2"/>
  <c r="J715" i="2"/>
  <c r="J713" i="2"/>
  <c r="J712" i="2"/>
  <c r="J711" i="2"/>
  <c r="J710" i="2"/>
  <c r="N709" i="2"/>
  <c r="J707" i="2"/>
  <c r="N706" i="2"/>
  <c r="J705" i="2"/>
  <c r="P704" i="2"/>
  <c r="M704" i="2"/>
  <c r="E704" i="2"/>
  <c r="N703" i="2"/>
  <c r="E703" i="2"/>
  <c r="P702" i="2"/>
  <c r="M702" i="2"/>
  <c r="E702" i="2"/>
  <c r="P701" i="2"/>
  <c r="M701" i="2"/>
  <c r="E701" i="2"/>
  <c r="P700" i="2"/>
  <c r="M700" i="2"/>
  <c r="E700" i="2"/>
  <c r="P699" i="2"/>
  <c r="M699" i="2"/>
  <c r="E699" i="2"/>
  <c r="J698" i="2"/>
  <c r="J697" i="2"/>
  <c r="P696" i="2"/>
  <c r="M696" i="2"/>
  <c r="E696" i="2"/>
  <c r="P695" i="2"/>
  <c r="M695" i="2"/>
  <c r="E695" i="2"/>
  <c r="P694" i="2"/>
  <c r="M694" i="2"/>
  <c r="E694" i="2"/>
  <c r="P693" i="2"/>
  <c r="M693" i="2"/>
  <c r="E693" i="2"/>
  <c r="P692" i="2"/>
  <c r="M692" i="2"/>
  <c r="E692" i="2"/>
  <c r="P691" i="2"/>
  <c r="M691" i="2"/>
  <c r="E691" i="2"/>
  <c r="P690" i="2"/>
  <c r="M690" i="2"/>
  <c r="E690" i="2"/>
  <c r="N689" i="2"/>
  <c r="P688" i="2"/>
  <c r="M688" i="2"/>
  <c r="E688" i="2"/>
  <c r="P687" i="2"/>
  <c r="M687" i="2"/>
  <c r="E687" i="2"/>
  <c r="P686" i="2"/>
  <c r="M686" i="2"/>
  <c r="E686" i="2"/>
  <c r="P685" i="2"/>
  <c r="M685" i="2"/>
  <c r="E685" i="2"/>
  <c r="P684" i="2"/>
  <c r="M684" i="2"/>
  <c r="E684" i="2"/>
  <c r="P683" i="2"/>
  <c r="M683" i="2"/>
  <c r="E683" i="2"/>
  <c r="P682" i="2"/>
  <c r="M682" i="2"/>
  <c r="E682" i="2"/>
  <c r="P681" i="2"/>
  <c r="M681" i="2"/>
  <c r="E681" i="2"/>
  <c r="P680" i="2"/>
  <c r="M680" i="2"/>
  <c r="E680" i="2"/>
  <c r="P679" i="2"/>
  <c r="M679" i="2"/>
  <c r="E679" i="2"/>
  <c r="P678" i="2"/>
  <c r="M678" i="2"/>
  <c r="E678" i="2"/>
  <c r="P677" i="2"/>
  <c r="M677" i="2"/>
  <c r="E677" i="2"/>
  <c r="P676" i="2"/>
  <c r="M676" i="2"/>
  <c r="E676" i="2"/>
  <c r="P675" i="2"/>
  <c r="M675" i="2"/>
  <c r="E675" i="2"/>
  <c r="P674" i="2"/>
  <c r="M674" i="2"/>
  <c r="J674" i="2"/>
  <c r="Q673" i="2"/>
  <c r="P672" i="2"/>
  <c r="M672" i="2"/>
  <c r="J672" i="2"/>
  <c r="Q671" i="2"/>
  <c r="Q595" i="2"/>
  <c r="Q593" i="2"/>
  <c r="Q592" i="2"/>
  <c r="Q591" i="2"/>
  <c r="Q589" i="2"/>
  <c r="Q588" i="2"/>
  <c r="Q587" i="2"/>
  <c r="Q585" i="2"/>
  <c r="Q584" i="2"/>
  <c r="Q583" i="2"/>
  <c r="E583" i="2"/>
  <c r="J581" i="2"/>
  <c r="J579" i="2"/>
  <c r="J577" i="2"/>
  <c r="J575" i="2"/>
  <c r="J574" i="2"/>
  <c r="E573" i="2"/>
  <c r="Q570" i="2"/>
  <c r="Q567" i="2"/>
  <c r="Q564" i="2"/>
  <c r="Q560" i="2"/>
  <c r="Q555" i="2"/>
  <c r="Q552" i="2"/>
  <c r="Q551" i="2"/>
  <c r="Q548" i="2"/>
  <c r="Q544" i="2"/>
  <c r="Q540" i="2"/>
  <c r="Q537" i="2"/>
  <c r="J536" i="2"/>
  <c r="Q533" i="2"/>
  <c r="Q525" i="2"/>
  <c r="Q333" i="2"/>
  <c r="Q329" i="2"/>
  <c r="Q324" i="2"/>
  <c r="Q321" i="2"/>
  <c r="Q320" i="2"/>
  <c r="Q317" i="2"/>
  <c r="Q313" i="2"/>
  <c r="Q308" i="2"/>
  <c r="Q307" i="2"/>
  <c r="Q306" i="2"/>
  <c r="Q305" i="2"/>
  <c r="Q304" i="2"/>
  <c r="E304" i="2"/>
  <c r="E303" i="2"/>
  <c r="E302" i="2"/>
  <c r="Q300" i="2"/>
  <c r="Q299" i="2"/>
  <c r="E298" i="2"/>
  <c r="Q297" i="2"/>
  <c r="E297" i="2"/>
  <c r="E296" i="2"/>
  <c r="N295" i="2"/>
  <c r="E295" i="2"/>
  <c r="Q294" i="2"/>
  <c r="E294" i="2"/>
  <c r="E293" i="2"/>
  <c r="E292" i="2"/>
  <c r="N291" i="2"/>
  <c r="E291" i="2"/>
  <c r="Q290" i="2"/>
  <c r="E290" i="2"/>
  <c r="Q289" i="2"/>
  <c r="E289" i="2"/>
  <c r="J288" i="2"/>
  <c r="J287" i="2"/>
  <c r="J285" i="2"/>
  <c r="J284" i="2"/>
  <c r="J283" i="2"/>
  <c r="P282" i="2"/>
  <c r="M282" i="2"/>
  <c r="J282" i="2"/>
  <c r="Q279" i="2"/>
  <c r="Q278" i="2"/>
  <c r="Q277" i="2"/>
  <c r="Q275" i="2"/>
  <c r="E275" i="2"/>
  <c r="Q274" i="2"/>
  <c r="E274" i="2"/>
  <c r="E273" i="2"/>
  <c r="N272" i="2"/>
  <c r="E272" i="2"/>
  <c r="Q271" i="2"/>
  <c r="E271" i="2"/>
  <c r="E270" i="2"/>
  <c r="J269" i="2"/>
  <c r="J268" i="2"/>
  <c r="J265" i="2"/>
  <c r="N264" i="2"/>
  <c r="E264" i="2"/>
  <c r="N263" i="2"/>
  <c r="Q262" i="2"/>
  <c r="Q261" i="2"/>
  <c r="Q260" i="2"/>
  <c r="Q258" i="2"/>
  <c r="Q257" i="2"/>
  <c r="Q256" i="2"/>
  <c r="Q255" i="2"/>
  <c r="E255" i="2"/>
  <c r="P253" i="2"/>
  <c r="M253" i="2"/>
  <c r="P252" i="2"/>
  <c r="M252" i="2"/>
  <c r="J252" i="2"/>
  <c r="P251" i="2"/>
  <c r="M251" i="2"/>
  <c r="N250" i="2"/>
  <c r="N249" i="2"/>
  <c r="E248" i="2"/>
  <c r="P122" i="2"/>
  <c r="M122" i="2"/>
  <c r="N122" i="2"/>
  <c r="J121" i="2"/>
  <c r="J120" i="2"/>
  <c r="J119" i="2"/>
  <c r="J245" i="2"/>
  <c r="J244" i="2"/>
  <c r="J243" i="2"/>
  <c r="P242" i="2"/>
  <c r="M242" i="2"/>
  <c r="Q241" i="2"/>
  <c r="P239" i="2"/>
  <c r="M239" i="2"/>
  <c r="J239" i="2"/>
  <c r="J238" i="2"/>
  <c r="J237" i="2"/>
  <c r="P236" i="2"/>
  <c r="M236" i="2"/>
  <c r="Q235" i="2"/>
  <c r="E235" i="2"/>
  <c r="P234" i="2"/>
  <c r="M234" i="2"/>
  <c r="J234" i="2"/>
  <c r="E118" i="2"/>
  <c r="Q227" i="2"/>
  <c r="Q226" i="2"/>
  <c r="Q223" i="2"/>
  <c r="J222" i="2"/>
  <c r="Q219" i="2"/>
  <c r="Q214" i="2"/>
  <c r="Q211" i="2"/>
  <c r="Q208" i="2"/>
  <c r="Q207" i="2"/>
  <c r="P206" i="2"/>
  <c r="M206" i="2"/>
  <c r="E206" i="2"/>
  <c r="P205" i="2"/>
  <c r="M205" i="2"/>
  <c r="E205" i="2"/>
  <c r="N204" i="2"/>
  <c r="N203" i="2"/>
  <c r="P202" i="2"/>
  <c r="M202" i="2"/>
  <c r="E202" i="2"/>
  <c r="Q199" i="2"/>
  <c r="Q197" i="2"/>
  <c r="Q194" i="2"/>
  <c r="Q191" i="2"/>
  <c r="Q186" i="2"/>
  <c r="Q183" i="2"/>
  <c r="Q182" i="2"/>
  <c r="Q172" i="2"/>
  <c r="E171" i="2"/>
  <c r="Q170" i="2"/>
  <c r="E170" i="2"/>
  <c r="N168" i="2"/>
  <c r="P166" i="2"/>
  <c r="M166" i="2"/>
  <c r="E166" i="2"/>
  <c r="P165" i="2"/>
  <c r="M165" i="2"/>
  <c r="E165" i="2"/>
  <c r="Q163" i="2"/>
  <c r="M162" i="2"/>
  <c r="N162" i="2"/>
  <c r="Q161" i="2"/>
  <c r="M160" i="2"/>
  <c r="Q160" i="2"/>
  <c r="P153" i="2"/>
  <c r="N153" i="2"/>
  <c r="M152" i="2"/>
  <c r="E152" i="2"/>
  <c r="P151" i="2"/>
  <c r="M150" i="2"/>
  <c r="E150" i="2"/>
  <c r="Q149" i="2"/>
  <c r="Q148" i="2"/>
  <c r="Q147" i="2"/>
  <c r="Q146" i="2"/>
  <c r="Q145" i="2"/>
  <c r="Q144" i="2"/>
  <c r="P141" i="2"/>
  <c r="M141" i="2"/>
  <c r="N140" i="2"/>
  <c r="N138" i="2"/>
  <c r="N136" i="2"/>
  <c r="N134" i="2"/>
  <c r="N132" i="2"/>
  <c r="N130" i="2"/>
  <c r="N128" i="2"/>
  <c r="N127" i="2"/>
  <c r="N125" i="2"/>
  <c r="N117" i="2"/>
  <c r="N115" i="2"/>
  <c r="N113" i="2"/>
  <c r="N112" i="2"/>
  <c r="N108" i="2"/>
  <c r="N106" i="2"/>
  <c r="N104" i="2"/>
  <c r="N102" i="2"/>
  <c r="N99" i="2"/>
  <c r="N97" i="2"/>
  <c r="N95" i="2"/>
  <c r="N93" i="2"/>
  <c r="N91" i="2"/>
  <c r="N89" i="2"/>
  <c r="N87" i="2"/>
  <c r="N85" i="2"/>
  <c r="N83" i="2"/>
  <c r="N81" i="2"/>
  <c r="N77" i="2"/>
  <c r="N75" i="2"/>
  <c r="N73" i="2"/>
  <c r="N71" i="2"/>
  <c r="N69" i="2"/>
  <c r="N67" i="2"/>
  <c r="N65" i="2"/>
  <c r="N63" i="2"/>
  <c r="N59" i="2"/>
  <c r="N57" i="2"/>
  <c r="N54" i="2"/>
  <c r="N52" i="2"/>
  <c r="N50" i="2"/>
  <c r="N48" i="2"/>
  <c r="N45" i="2"/>
  <c r="P44" i="2"/>
  <c r="M44" i="2"/>
  <c r="E44" i="2"/>
  <c r="P43" i="2"/>
  <c r="M43" i="2"/>
  <c r="E43" i="2"/>
  <c r="P42" i="2"/>
  <c r="M42" i="2"/>
  <c r="E42" i="2"/>
  <c r="P41" i="2"/>
  <c r="M41" i="2"/>
  <c r="E41" i="2"/>
  <c r="P40" i="2"/>
  <c r="M40" i="2"/>
  <c r="E40" i="2"/>
  <c r="P39" i="2"/>
  <c r="M39" i="2"/>
  <c r="E39" i="2"/>
  <c r="Q38" i="2"/>
  <c r="Q37" i="2"/>
  <c r="Q32" i="2"/>
  <c r="Q31" i="2"/>
  <c r="J30" i="2"/>
  <c r="J29" i="2"/>
  <c r="Q27" i="2"/>
  <c r="Q26" i="2"/>
  <c r="Q23" i="2"/>
  <c r="Q22" i="2"/>
  <c r="Q19" i="2"/>
  <c r="Q18" i="2"/>
  <c r="J17" i="2"/>
  <c r="Q15" i="2"/>
  <c r="Q12" i="2"/>
  <c r="Q11" i="2"/>
  <c r="Q8" i="2"/>
  <c r="E8" i="2"/>
  <c r="Q7" i="2"/>
  <c r="Q5" i="2"/>
  <c r="Q3" i="2"/>
  <c r="C56" i="3" l="1"/>
  <c r="N15" i="2"/>
  <c r="Q1627" i="2"/>
  <c r="J15" i="2"/>
  <c r="N1627" i="2"/>
  <c r="N564" i="2"/>
  <c r="N946" i="2"/>
  <c r="N317" i="2"/>
  <c r="J320" i="2"/>
  <c r="N567" i="2"/>
  <c r="N1303" i="2"/>
  <c r="N1308" i="2"/>
  <c r="J567" i="2"/>
  <c r="Q943" i="2"/>
  <c r="Q1463" i="2"/>
  <c r="N320" i="2"/>
  <c r="Q1527" i="2"/>
  <c r="J1159" i="2"/>
  <c r="J725" i="2"/>
  <c r="N182" i="2"/>
  <c r="Q242" i="2"/>
  <c r="N540" i="2"/>
  <c r="Q674" i="2"/>
  <c r="Q678" i="2"/>
  <c r="Q682" i="2"/>
  <c r="Q683" i="2"/>
  <c r="Q686" i="2"/>
  <c r="N692" i="2"/>
  <c r="N748" i="2"/>
  <c r="J1114" i="2"/>
  <c r="Q1141" i="2"/>
  <c r="N1189" i="2"/>
  <c r="N1191" i="2"/>
  <c r="J1197" i="2"/>
  <c r="J1213" i="2"/>
  <c r="J1312" i="2"/>
  <c r="Q1468" i="2"/>
  <c r="Q65" i="2"/>
  <c r="Q723" i="2"/>
  <c r="J749" i="2"/>
  <c r="J676" i="2"/>
  <c r="J677" i="2"/>
  <c r="J678" i="2"/>
  <c r="Q748" i="2"/>
  <c r="Q1140" i="2"/>
  <c r="N1332" i="2"/>
  <c r="Q1375" i="2"/>
  <c r="Q97" i="2"/>
  <c r="N693" i="2"/>
  <c r="Q1409" i="2"/>
  <c r="N989" i="2"/>
  <c r="Q130" i="2"/>
  <c r="N31" i="2"/>
  <c r="Q48" i="2"/>
  <c r="J165" i="2"/>
  <c r="J202" i="2"/>
  <c r="N226" i="2"/>
  <c r="J248" i="2"/>
  <c r="Q251" i="2"/>
  <c r="J277" i="2"/>
  <c r="J525" i="2"/>
  <c r="J702" i="2"/>
  <c r="Q747" i="2"/>
  <c r="J750" i="2"/>
  <c r="N764" i="2"/>
  <c r="N779" i="2"/>
  <c r="N1527" i="2"/>
  <c r="Q1022" i="2"/>
  <c r="N1032" i="2"/>
  <c r="N1661" i="2"/>
  <c r="N165" i="2"/>
  <c r="Q168" i="2"/>
  <c r="N673" i="2"/>
  <c r="N1526" i="2"/>
  <c r="N1514" i="2"/>
  <c r="N223" i="2"/>
  <c r="J226" i="2"/>
  <c r="Q121" i="2"/>
  <c r="N552" i="2"/>
  <c r="J555" i="2"/>
  <c r="N570" i="2"/>
  <c r="Q953" i="2"/>
  <c r="Q989" i="2"/>
  <c r="N1022" i="2"/>
  <c r="N1136" i="2"/>
  <c r="Q1218" i="2"/>
  <c r="J1266" i="2"/>
  <c r="N1603" i="2"/>
  <c r="N1522" i="2"/>
  <c r="N79" i="2"/>
  <c r="Q79" i="2"/>
  <c r="J164" i="2"/>
  <c r="Q164" i="2"/>
  <c r="J1006" i="2"/>
  <c r="Q1006" i="2"/>
  <c r="N47" i="2"/>
  <c r="Q47" i="2"/>
  <c r="J308" i="2"/>
  <c r="N324" i="2"/>
  <c r="J949" i="2"/>
  <c r="Q949" i="2"/>
  <c r="N151" i="2"/>
  <c r="J151" i="2"/>
  <c r="Q196" i="2"/>
  <c r="N196" i="2"/>
  <c r="Q707" i="2"/>
  <c r="J40" i="2"/>
  <c r="J44" i="2"/>
  <c r="Q63" i="2"/>
  <c r="Q81" i="2"/>
  <c r="N110" i="2"/>
  <c r="Q110" i="2"/>
  <c r="Q205" i="2"/>
  <c r="J673" i="2"/>
  <c r="N710" i="2"/>
  <c r="Q1523" i="2"/>
  <c r="N1409" i="2"/>
  <c r="Q1411" i="2"/>
  <c r="J1413" i="2"/>
  <c r="N1413" i="2"/>
  <c r="J964" i="2"/>
  <c r="Q964" i="2"/>
  <c r="Q1010" i="2"/>
  <c r="N1029" i="2"/>
  <c r="N1161" i="2"/>
  <c r="Q128" i="2"/>
  <c r="N164" i="2"/>
  <c r="N533" i="2"/>
  <c r="J797" i="2"/>
  <c r="N797" i="2"/>
  <c r="Q987" i="2"/>
  <c r="N1006" i="2"/>
  <c r="N1262" i="2"/>
  <c r="N1263" i="2"/>
  <c r="N1264" i="2"/>
  <c r="N1265" i="2"/>
  <c r="J1270" i="2"/>
  <c r="J1271" i="2"/>
  <c r="J1273" i="2"/>
  <c r="J1274" i="2"/>
  <c r="J1277" i="2"/>
  <c r="J1292" i="2"/>
  <c r="J1296" i="2"/>
  <c r="J1300" i="2"/>
  <c r="Q1311" i="2"/>
  <c r="N1311" i="2"/>
  <c r="Q1670" i="2"/>
  <c r="N1670" i="2"/>
  <c r="Q1646" i="2"/>
  <c r="N1646" i="2"/>
  <c r="Q179" i="2"/>
  <c r="N179" i="2"/>
  <c r="Q536" i="2"/>
  <c r="N536" i="2"/>
  <c r="J1531" i="2"/>
  <c r="N1531" i="2"/>
  <c r="N37" i="2"/>
  <c r="J214" i="2"/>
  <c r="N306" i="2"/>
  <c r="Q1553" i="2"/>
  <c r="Q95" i="2"/>
  <c r="Q112" i="2"/>
  <c r="N191" i="2"/>
  <c r="J784" i="2"/>
  <c r="J794" i="2"/>
  <c r="Q794" i="2"/>
  <c r="Q1414" i="2"/>
  <c r="N1417" i="2"/>
  <c r="N949" i="2"/>
  <c r="J994" i="2"/>
  <c r="N994" i="2"/>
  <c r="J1029" i="2"/>
  <c r="N1131" i="2"/>
  <c r="Q1131" i="2"/>
  <c r="Q1367" i="2"/>
  <c r="N1367" i="2"/>
  <c r="J1670" i="2"/>
  <c r="Q1611" i="2"/>
  <c r="J1611" i="2"/>
  <c r="N1611" i="2"/>
  <c r="J1646" i="2"/>
  <c r="N1114" i="2"/>
  <c r="J1133" i="2"/>
  <c r="N1138" i="2"/>
  <c r="Q1224" i="2"/>
  <c r="Q1229" i="2"/>
  <c r="Q1231" i="2"/>
  <c r="Q1245" i="2"/>
  <c r="Q1261" i="2"/>
  <c r="Q165" i="2"/>
  <c r="Q166" i="2"/>
  <c r="Q702" i="2"/>
  <c r="N780" i="2"/>
  <c r="N782" i="2"/>
  <c r="Q1117" i="2"/>
  <c r="Q1120" i="2"/>
  <c r="Q1121" i="2"/>
  <c r="Q1125" i="2"/>
  <c r="Q1150" i="2"/>
  <c r="N1153" i="2"/>
  <c r="N1157" i="2"/>
  <c r="N1182" i="2"/>
  <c r="J1199" i="2"/>
  <c r="N1218" i="2"/>
  <c r="J1224" i="2"/>
  <c r="J1231" i="2"/>
  <c r="J1245" i="2"/>
  <c r="J1254" i="2"/>
  <c r="N1352" i="2"/>
  <c r="J1353" i="2"/>
  <c r="Q1377" i="2"/>
  <c r="J1661" i="2"/>
  <c r="N1672" i="2"/>
  <c r="J1463" i="2"/>
  <c r="J1468" i="2"/>
  <c r="J1603" i="2"/>
  <c r="N1519" i="2"/>
  <c r="J1522" i="2"/>
  <c r="Q1228" i="2"/>
  <c r="Q1237" i="2"/>
  <c r="Q1321" i="2"/>
  <c r="N1591" i="2"/>
  <c r="Q1591" i="2"/>
  <c r="Q1598" i="2"/>
  <c r="N1598" i="2"/>
  <c r="J1598" i="2"/>
  <c r="Q1615" i="2"/>
  <c r="N1615" i="2"/>
  <c r="J1615" i="2"/>
  <c r="J1619" i="2"/>
  <c r="Q1619" i="2"/>
  <c r="Q1518" i="2"/>
  <c r="N1518" i="2"/>
  <c r="N152" i="2"/>
  <c r="Q689" i="2"/>
  <c r="J986" i="2"/>
  <c r="Q986" i="2"/>
  <c r="J1304" i="2"/>
  <c r="J1308" i="2"/>
  <c r="Q1316" i="2"/>
  <c r="N1316" i="2"/>
  <c r="J1387" i="2"/>
  <c r="Q1387" i="2"/>
  <c r="N1387" i="2"/>
  <c r="N1583" i="2"/>
  <c r="Q1583" i="2"/>
  <c r="J1583" i="2"/>
  <c r="Q1642" i="2"/>
  <c r="N1642" i="2"/>
  <c r="Q1647" i="2"/>
  <c r="N1647" i="2"/>
  <c r="J971" i="2"/>
  <c r="Q971" i="2"/>
  <c r="Q1038" i="2"/>
  <c r="N1038" i="2"/>
  <c r="J12" i="2"/>
  <c r="Q73" i="2"/>
  <c r="Q89" i="2"/>
  <c r="Q104" i="2"/>
  <c r="Q117" i="2"/>
  <c r="Q138" i="2"/>
  <c r="N172" i="2"/>
  <c r="N183" i="2"/>
  <c r="J186" i="2"/>
  <c r="N197" i="2"/>
  <c r="J199" i="2"/>
  <c r="N208" i="2"/>
  <c r="J211" i="2"/>
  <c r="N214" i="2"/>
  <c r="N255" i="2"/>
  <c r="J258" i="2"/>
  <c r="N277" i="2"/>
  <c r="Q285" i="2"/>
  <c r="N289" i="2"/>
  <c r="J305" i="2"/>
  <c r="N308" i="2"/>
  <c r="N333" i="2"/>
  <c r="N525" i="2"/>
  <c r="N548" i="2"/>
  <c r="J551" i="2"/>
  <c r="N555" i="2"/>
  <c r="J689" i="2"/>
  <c r="J690" i="2"/>
  <c r="J691" i="2"/>
  <c r="Q710" i="2"/>
  <c r="N749" i="2"/>
  <c r="N754" i="2"/>
  <c r="N755" i="2"/>
  <c r="N756" i="2"/>
  <c r="N758" i="2"/>
  <c r="Q780" i="2"/>
  <c r="Q797" i="2"/>
  <c r="Q1526" i="2"/>
  <c r="N1530" i="2"/>
  <c r="Q1531" i="2"/>
  <c r="N1412" i="2"/>
  <c r="Q1417" i="2"/>
  <c r="Q939" i="2"/>
  <c r="N942" i="2"/>
  <c r="Q946" i="2"/>
  <c r="N971" i="2"/>
  <c r="N984" i="2"/>
  <c r="J1038" i="2"/>
  <c r="Q1356" i="2"/>
  <c r="N1356" i="2"/>
  <c r="J1591" i="2"/>
  <c r="N1619" i="2"/>
  <c r="Q1489" i="2"/>
  <c r="N1489" i="2"/>
  <c r="Q1501" i="2"/>
  <c r="N1501" i="2"/>
  <c r="J1518" i="2"/>
  <c r="N12" i="2"/>
  <c r="J31" i="2"/>
  <c r="J37" i="2"/>
  <c r="Q41" i="2"/>
  <c r="Q54" i="2"/>
  <c r="Q71" i="2"/>
  <c r="Q87" i="2"/>
  <c r="Q102" i="2"/>
  <c r="Q136" i="2"/>
  <c r="N150" i="2"/>
  <c r="J182" i="2"/>
  <c r="N186" i="2"/>
  <c r="N194" i="2"/>
  <c r="J196" i="2"/>
  <c r="N199" i="2"/>
  <c r="N211" i="2"/>
  <c r="N227" i="2"/>
  <c r="Q238" i="2"/>
  <c r="Q245" i="2"/>
  <c r="N258" i="2"/>
  <c r="N305" i="2"/>
  <c r="N321" i="2"/>
  <c r="J324" i="2"/>
  <c r="N537" i="2"/>
  <c r="J540" i="2"/>
  <c r="N551" i="2"/>
  <c r="J570" i="2"/>
  <c r="N674" i="2"/>
  <c r="N677" i="2"/>
  <c r="N678" i="2"/>
  <c r="N683" i="2"/>
  <c r="N686" i="2"/>
  <c r="Q694" i="2"/>
  <c r="Q695" i="2"/>
  <c r="Q700" i="2"/>
  <c r="N707" i="2"/>
  <c r="J765" i="2"/>
  <c r="J780" i="2"/>
  <c r="Q1530" i="2"/>
  <c r="N1411" i="2"/>
  <c r="Q1412" i="2"/>
  <c r="N1414" i="2"/>
  <c r="Q942" i="2"/>
  <c r="N953" i="2"/>
  <c r="J978" i="2"/>
  <c r="Q978" i="2"/>
  <c r="J998" i="2"/>
  <c r="Q998" i="2"/>
  <c r="N998" i="2"/>
  <c r="J1002" i="2"/>
  <c r="Q1002" i="2"/>
  <c r="J1158" i="2"/>
  <c r="N1159" i="2"/>
  <c r="Q1159" i="2"/>
  <c r="Q1181" i="2"/>
  <c r="J1181" i="2"/>
  <c r="J1208" i="2"/>
  <c r="J1212" i="2"/>
  <c r="Q1308" i="2"/>
  <c r="Q1330" i="2"/>
  <c r="N1351" i="2"/>
  <c r="N1665" i="2"/>
  <c r="Q1665" i="2"/>
  <c r="J1665" i="2"/>
  <c r="Q1673" i="2"/>
  <c r="N1673" i="2"/>
  <c r="J1673" i="2"/>
  <c r="Q1607" i="2"/>
  <c r="N1607" i="2"/>
  <c r="J1607" i="2"/>
  <c r="J1489" i="2"/>
  <c r="Q1649" i="2"/>
  <c r="N1649" i="2"/>
  <c r="J1649" i="2"/>
  <c r="Q1039" i="2"/>
  <c r="Q1177" i="2"/>
  <c r="J1178" i="2"/>
  <c r="J1179" i="2"/>
  <c r="J1225" i="2"/>
  <c r="J1248" i="2"/>
  <c r="Q1254" i="2"/>
  <c r="Q1262" i="2"/>
  <c r="Q1264" i="2"/>
  <c r="Q1265" i="2"/>
  <c r="N1266" i="2"/>
  <c r="N1270" i="2"/>
  <c r="N1274" i="2"/>
  <c r="N1279" i="2"/>
  <c r="N1280" i="2"/>
  <c r="N1286" i="2"/>
  <c r="N1288" i="2"/>
  <c r="N1289" i="2"/>
  <c r="N1292" i="2"/>
  <c r="N1293" i="2"/>
  <c r="N1294" i="2"/>
  <c r="N1296" i="2"/>
  <c r="N1297" i="2"/>
  <c r="N1301" i="2"/>
  <c r="N1302" i="2"/>
  <c r="J1327" i="2"/>
  <c r="N1339" i="2"/>
  <c r="N1340" i="2"/>
  <c r="N1381" i="2"/>
  <c r="N1010" i="2"/>
  <c r="J1032" i="2"/>
  <c r="N1115" i="2"/>
  <c r="J1120" i="2"/>
  <c r="J1121" i="2"/>
  <c r="N1141" i="2"/>
  <c r="N1165" i="2"/>
  <c r="N1174" i="2"/>
  <c r="N1175" i="2"/>
  <c r="Q1190" i="2"/>
  <c r="N1203" i="2"/>
  <c r="Q1205" i="2"/>
  <c r="N1223" i="2"/>
  <c r="N1225" i="2"/>
  <c r="N1228" i="2"/>
  <c r="N1229" i="2"/>
  <c r="N1231" i="2"/>
  <c r="N1232" i="2"/>
  <c r="N1237" i="2"/>
  <c r="N1245" i="2"/>
  <c r="N1246" i="2"/>
  <c r="N1248" i="2"/>
  <c r="N1249" i="2"/>
  <c r="N1251" i="2"/>
  <c r="Q1255" i="2"/>
  <c r="N1256" i="2"/>
  <c r="J1262" i="2"/>
  <c r="Q1266" i="2"/>
  <c r="Q1283" i="2"/>
  <c r="Q1286" i="2"/>
  <c r="Q1288" i="2"/>
  <c r="Q1289" i="2"/>
  <c r="Q1292" i="2"/>
  <c r="Q1296" i="2"/>
  <c r="J1330" i="2"/>
  <c r="Q1336" i="2"/>
  <c r="Q1339" i="2"/>
  <c r="J1351" i="2"/>
  <c r="Q1374" i="2"/>
  <c r="J1672" i="2"/>
  <c r="N1633" i="2"/>
  <c r="N1510" i="2"/>
  <c r="N1643" i="2"/>
  <c r="Q312" i="2"/>
  <c r="J312" i="2"/>
  <c r="N312" i="2"/>
  <c r="Q328" i="2"/>
  <c r="J328" i="2"/>
  <c r="N328" i="2"/>
  <c r="Q529" i="2"/>
  <c r="J529" i="2"/>
  <c r="N529" i="2"/>
  <c r="Q559" i="2"/>
  <c r="J559" i="2"/>
  <c r="N559" i="2"/>
  <c r="N763" i="2"/>
  <c r="Q763" i="2"/>
  <c r="J1410" i="2"/>
  <c r="N1410" i="2"/>
  <c r="Q1410" i="2"/>
  <c r="J19" i="2"/>
  <c r="J27" i="2"/>
  <c r="Q45" i="2"/>
  <c r="Q52" i="2"/>
  <c r="Q59" i="2"/>
  <c r="Q77" i="2"/>
  <c r="Q134" i="2"/>
  <c r="N262" i="2"/>
  <c r="N297" i="2"/>
  <c r="Q309" i="2"/>
  <c r="N309" i="2"/>
  <c r="Q316" i="2"/>
  <c r="N316" i="2"/>
  <c r="Q526" i="2"/>
  <c r="N526" i="2"/>
  <c r="Q532" i="2"/>
  <c r="N532" i="2"/>
  <c r="Q547" i="2"/>
  <c r="N547" i="2"/>
  <c r="Q556" i="2"/>
  <c r="N556" i="2"/>
  <c r="Q563" i="2"/>
  <c r="N563" i="2"/>
  <c r="J1528" i="2"/>
  <c r="N1528" i="2"/>
  <c r="Q1528" i="2"/>
  <c r="J1534" i="2"/>
  <c r="Q1534" i="2"/>
  <c r="J947" i="2"/>
  <c r="Q947" i="2"/>
  <c r="J1018" i="2"/>
  <c r="N1018" i="2"/>
  <c r="Q1018" i="2"/>
  <c r="J1026" i="2"/>
  <c r="Q1026" i="2"/>
  <c r="Q1258" i="2"/>
  <c r="J1258" i="2"/>
  <c r="J1303" i="2"/>
  <c r="Q1307" i="2"/>
  <c r="J1307" i="2"/>
  <c r="N1314" i="2"/>
  <c r="Q1314" i="2"/>
  <c r="Q1366" i="2"/>
  <c r="Q1667" i="2"/>
  <c r="J1667" i="2"/>
  <c r="N1667" i="2"/>
  <c r="Q1618" i="2"/>
  <c r="N1618" i="2"/>
  <c r="J1618" i="2"/>
  <c r="Q1486" i="2"/>
  <c r="N1486" i="2"/>
  <c r="J1486" i="2"/>
  <c r="J8" i="2"/>
  <c r="N18" i="2"/>
  <c r="N22" i="2"/>
  <c r="N26" i="2"/>
  <c r="N32" i="2"/>
  <c r="N38" i="2"/>
  <c r="Q39" i="2"/>
  <c r="Q40" i="2"/>
  <c r="Q42" i="2"/>
  <c r="Q43" i="2"/>
  <c r="Q44" i="2"/>
  <c r="Q159" i="2"/>
  <c r="J159" i="2"/>
  <c r="N159" i="2"/>
  <c r="Q175" i="2"/>
  <c r="N175" i="2"/>
  <c r="Q187" i="2"/>
  <c r="N187" i="2"/>
  <c r="Q200" i="2"/>
  <c r="N200" i="2"/>
  <c r="Q218" i="2"/>
  <c r="J218" i="2"/>
  <c r="N218" i="2"/>
  <c r="N253" i="2"/>
  <c r="Q281" i="2"/>
  <c r="J281" i="2"/>
  <c r="N281" i="2"/>
  <c r="Q701" i="2"/>
  <c r="J1533" i="2"/>
  <c r="Q1533" i="2"/>
  <c r="J1416" i="2"/>
  <c r="Q1416" i="2"/>
  <c r="J1418" i="2"/>
  <c r="N1418" i="2"/>
  <c r="Q1418" i="2"/>
  <c r="J957" i="2"/>
  <c r="Q957" i="2"/>
  <c r="J963" i="2"/>
  <c r="Q963" i="2"/>
  <c r="Q1035" i="2"/>
  <c r="N1035" i="2"/>
  <c r="J1151" i="2"/>
  <c r="J1155" i="2"/>
  <c r="Q1158" i="2"/>
  <c r="J1160" i="2"/>
  <c r="Q1207" i="2"/>
  <c r="N1207" i="2"/>
  <c r="Q1315" i="2"/>
  <c r="J1315" i="2"/>
  <c r="N1355" i="2"/>
  <c r="Q1355" i="2"/>
  <c r="J1378" i="2"/>
  <c r="N1378" i="2"/>
  <c r="N1462" i="2"/>
  <c r="Q1462" i="2"/>
  <c r="J1462" i="2"/>
  <c r="Q215" i="2"/>
  <c r="N215" i="2"/>
  <c r="Q222" i="2"/>
  <c r="N222" i="2"/>
  <c r="Q259" i="2"/>
  <c r="N259" i="2"/>
  <c r="Q543" i="2"/>
  <c r="J543" i="2"/>
  <c r="N543" i="2"/>
  <c r="J793" i="2"/>
  <c r="Q793" i="2"/>
  <c r="J1427" i="2"/>
  <c r="N1427" i="2"/>
  <c r="Q1427" i="2"/>
  <c r="J934" i="2"/>
  <c r="N934" i="2"/>
  <c r="Q934" i="2"/>
  <c r="J948" i="2"/>
  <c r="Q948" i="2"/>
  <c r="J990" i="2"/>
  <c r="N990" i="2"/>
  <c r="Q990" i="2"/>
  <c r="J997" i="2"/>
  <c r="Q997" i="2"/>
  <c r="Q1031" i="2"/>
  <c r="N1031" i="2"/>
  <c r="N1310" i="2"/>
  <c r="Q1310" i="2"/>
  <c r="Q1329" i="2"/>
  <c r="J1329" i="2"/>
  <c r="Q1669" i="2"/>
  <c r="N1669" i="2"/>
  <c r="J1669" i="2"/>
  <c r="J1623" i="2"/>
  <c r="N1623" i="2"/>
  <c r="Q1623" i="2"/>
  <c r="Q1493" i="2"/>
  <c r="J1493" i="2"/>
  <c r="N1493" i="2"/>
  <c r="Q1505" i="2"/>
  <c r="N1505" i="2"/>
  <c r="Q1515" i="2"/>
  <c r="J1515" i="2"/>
  <c r="N1515" i="2"/>
  <c r="N8" i="2"/>
  <c r="J11" i="2"/>
  <c r="J23" i="2"/>
  <c r="Q69" i="2"/>
  <c r="Q85" i="2"/>
  <c r="Q93" i="2"/>
  <c r="Q108" i="2"/>
  <c r="Q115" i="2"/>
  <c r="Q127" i="2"/>
  <c r="J144" i="2"/>
  <c r="N207" i="2"/>
  <c r="N219" i="2"/>
  <c r="J267" i="2"/>
  <c r="N267" i="2"/>
  <c r="Q267" i="2"/>
  <c r="Q325" i="2"/>
  <c r="N325" i="2"/>
  <c r="Q332" i="2"/>
  <c r="N332" i="2"/>
  <c r="Q571" i="2"/>
  <c r="N571" i="2"/>
  <c r="Q724" i="2"/>
  <c r="N724" i="2"/>
  <c r="J1525" i="2"/>
  <c r="Q1525" i="2"/>
  <c r="J938" i="2"/>
  <c r="Q938" i="2"/>
  <c r="N997" i="2"/>
  <c r="J1013" i="2"/>
  <c r="N1013" i="2"/>
  <c r="Q1013" i="2"/>
  <c r="J1031" i="2"/>
  <c r="N11" i="2"/>
  <c r="J18" i="2"/>
  <c r="N19" i="2"/>
  <c r="J22" i="2"/>
  <c r="N23" i="2"/>
  <c r="J26" i="2"/>
  <c r="N27" i="2"/>
  <c r="J32" i="2"/>
  <c r="J38" i="2"/>
  <c r="N40" i="2"/>
  <c r="N44" i="2"/>
  <c r="Q50" i="2"/>
  <c r="Q57" i="2"/>
  <c r="Q67" i="2"/>
  <c r="Q75" i="2"/>
  <c r="Q83" i="2"/>
  <c r="Q91" i="2"/>
  <c r="Q99" i="2"/>
  <c r="Q106" i="2"/>
  <c r="Q113" i="2"/>
  <c r="Q125" i="2"/>
  <c r="Q132" i="2"/>
  <c r="Q140" i="2"/>
  <c r="Q178" i="2"/>
  <c r="J178" i="2"/>
  <c r="N178" i="2"/>
  <c r="Q190" i="2"/>
  <c r="J190" i="2"/>
  <c r="N190" i="2"/>
  <c r="N206" i="2"/>
  <c r="N313" i="2"/>
  <c r="J316" i="2"/>
  <c r="N329" i="2"/>
  <c r="J332" i="2"/>
  <c r="J532" i="2"/>
  <c r="N544" i="2"/>
  <c r="J547" i="2"/>
  <c r="N560" i="2"/>
  <c r="J563" i="2"/>
  <c r="J696" i="2"/>
  <c r="J701" i="2"/>
  <c r="N704" i="2"/>
  <c r="J708" i="2"/>
  <c r="Q708" i="2"/>
  <c r="N1525" i="2"/>
  <c r="J1529" i="2"/>
  <c r="Q1529" i="2"/>
  <c r="J1532" i="2"/>
  <c r="N1532" i="2"/>
  <c r="Q1532" i="2"/>
  <c r="N1534" i="2"/>
  <c r="J1415" i="2"/>
  <c r="N1415" i="2"/>
  <c r="Q1415" i="2"/>
  <c r="Q935" i="2"/>
  <c r="N938" i="2"/>
  <c r="J956" i="2"/>
  <c r="N956" i="2"/>
  <c r="Q956" i="2"/>
  <c r="J961" i="2"/>
  <c r="N961" i="2"/>
  <c r="Q961" i="2"/>
  <c r="J968" i="2"/>
  <c r="Q968" i="2"/>
  <c r="J972" i="2"/>
  <c r="N972" i="2"/>
  <c r="Q972" i="2"/>
  <c r="J975" i="2"/>
  <c r="Q975" i="2"/>
  <c r="J979" i="2"/>
  <c r="N979" i="2"/>
  <c r="Q979" i="2"/>
  <c r="J981" i="2"/>
  <c r="Q981" i="2"/>
  <c r="J1005" i="2"/>
  <c r="Q1005" i="2"/>
  <c r="J1014" i="2"/>
  <c r="Q1014" i="2"/>
  <c r="J1021" i="2"/>
  <c r="Q1021" i="2"/>
  <c r="N1026" i="2"/>
  <c r="Q1037" i="2"/>
  <c r="N1037" i="2"/>
  <c r="N1137" i="2"/>
  <c r="J1194" i="2"/>
  <c r="Q1198" i="2"/>
  <c r="J1198" i="2"/>
  <c r="N1198" i="2"/>
  <c r="J1652" i="2"/>
  <c r="Q1664" i="2"/>
  <c r="N1664" i="2"/>
  <c r="J1664" i="2"/>
  <c r="Q1671" i="2"/>
  <c r="N1671" i="2"/>
  <c r="Q1674" i="2"/>
  <c r="J1674" i="2"/>
  <c r="N1587" i="2"/>
  <c r="J1587" i="2"/>
  <c r="Q1587" i="2"/>
  <c r="Q1599" i="2"/>
  <c r="J1599" i="2"/>
  <c r="Q1602" i="2"/>
  <c r="N1602" i="2"/>
  <c r="Q1614" i="2"/>
  <c r="N1614" i="2"/>
  <c r="J1614" i="2"/>
  <c r="Q202" i="2"/>
  <c r="Q206" i="2"/>
  <c r="Q234" i="2"/>
  <c r="Q252" i="2"/>
  <c r="N680" i="2"/>
  <c r="Q685" i="2"/>
  <c r="N688" i="2"/>
  <c r="J693" i="2"/>
  <c r="J695" i="2"/>
  <c r="Q696" i="2"/>
  <c r="N699" i="2"/>
  <c r="Q784" i="2"/>
  <c r="Q788" i="2"/>
  <c r="Q789" i="2"/>
  <c r="Q1067" i="2"/>
  <c r="Q1160" i="2"/>
  <c r="Q1182" i="2"/>
  <c r="Q1204" i="2"/>
  <c r="J1204" i="2"/>
  <c r="N1226" i="2"/>
  <c r="J1226" i="2"/>
  <c r="J1257" i="2"/>
  <c r="Q1293" i="2"/>
  <c r="Q1297" i="2"/>
  <c r="Q1304" i="2"/>
  <c r="J1310" i="2"/>
  <c r="Q1319" i="2"/>
  <c r="N1333" i="2"/>
  <c r="N1334" i="2"/>
  <c r="Q1658" i="2"/>
  <c r="N1658" i="2"/>
  <c r="Q1660" i="2"/>
  <c r="N1660" i="2"/>
  <c r="J1660" i="2"/>
  <c r="N1582" i="2"/>
  <c r="Q1582" i="2"/>
  <c r="Q1606" i="2"/>
  <c r="N1606" i="2"/>
  <c r="Q1483" i="2"/>
  <c r="J1483" i="2"/>
  <c r="N1483" i="2"/>
  <c r="Q1499" i="2"/>
  <c r="J1499" i="2"/>
  <c r="N1499" i="2"/>
  <c r="J150" i="2"/>
  <c r="J166" i="2"/>
  <c r="N202" i="2"/>
  <c r="J205" i="2"/>
  <c r="J118" i="2"/>
  <c r="N234" i="2"/>
  <c r="N252" i="2"/>
  <c r="Q282" i="2"/>
  <c r="J289" i="2"/>
  <c r="J679" i="2"/>
  <c r="J682" i="2"/>
  <c r="J683" i="2"/>
  <c r="J686" i="2"/>
  <c r="J692" i="2"/>
  <c r="Q692" i="2"/>
  <c r="Q693" i="2"/>
  <c r="N696" i="2"/>
  <c r="J743" i="2"/>
  <c r="J744" i="2"/>
  <c r="J745" i="2"/>
  <c r="J746" i="2"/>
  <c r="Q749" i="2"/>
  <c r="Q751" i="2"/>
  <c r="Q753" i="2"/>
  <c r="Q754" i="2"/>
  <c r="Q757" i="2"/>
  <c r="Q758" i="2"/>
  <c r="Q782" i="2"/>
  <c r="N784" i="2"/>
  <c r="N789" i="2"/>
  <c r="J1039" i="2"/>
  <c r="N1067" i="2"/>
  <c r="N1113" i="2"/>
  <c r="J1125" i="2"/>
  <c r="N1148" i="2"/>
  <c r="N1152" i="2"/>
  <c r="N1155" i="2"/>
  <c r="J1174" i="2"/>
  <c r="Q1178" i="2"/>
  <c r="J1189" i="2"/>
  <c r="Q1193" i="2"/>
  <c r="J1193" i="2"/>
  <c r="J1209" i="2"/>
  <c r="Q1220" i="2"/>
  <c r="Q1223" i="2"/>
  <c r="J1223" i="2"/>
  <c r="J1281" i="2"/>
  <c r="J1334" i="2"/>
  <c r="Q1350" i="2"/>
  <c r="Q1610" i="2"/>
  <c r="N1610" i="2"/>
  <c r="N1586" i="2"/>
  <c r="Q1586" i="2"/>
  <c r="Q1485" i="2"/>
  <c r="J1485" i="2"/>
  <c r="Q1634" i="2"/>
  <c r="J1634" i="2"/>
  <c r="N1634" i="2"/>
  <c r="Q1638" i="2"/>
  <c r="N1638" i="2"/>
  <c r="Q1511" i="2"/>
  <c r="J1511" i="2"/>
  <c r="N1511" i="2"/>
  <c r="Q1114" i="2"/>
  <c r="N1121" i="2"/>
  <c r="N1125" i="2"/>
  <c r="N1126" i="2"/>
  <c r="Q1136" i="2"/>
  <c r="Q1148" i="2"/>
  <c r="Q1151" i="2"/>
  <c r="Q1152" i="2"/>
  <c r="Q1154" i="2"/>
  <c r="Q1155" i="2"/>
  <c r="N1160" i="2"/>
  <c r="J1171" i="2"/>
  <c r="Q1174" i="2"/>
  <c r="N1178" i="2"/>
  <c r="N1179" i="2"/>
  <c r="Q1189" i="2"/>
  <c r="N1221" i="2"/>
  <c r="N1224" i="2"/>
  <c r="Q1250" i="2"/>
  <c r="Q1251" i="2"/>
  <c r="N1254" i="2"/>
  <c r="Q1270" i="2"/>
  <c r="Q1274" i="2"/>
  <c r="Q1279" i="2"/>
  <c r="J1286" i="2"/>
  <c r="J1319" i="2"/>
  <c r="N1321" i="2"/>
  <c r="Q1331" i="2"/>
  <c r="N1331" i="2"/>
  <c r="Q1333" i="2"/>
  <c r="N1350" i="2"/>
  <c r="N1359" i="2"/>
  <c r="N1360" i="2"/>
  <c r="N1372" i="2"/>
  <c r="J1381" i="2"/>
  <c r="Q1668" i="2"/>
  <c r="N1668" i="2"/>
  <c r="Q1675" i="2"/>
  <c r="N1675" i="2"/>
  <c r="N1595" i="2"/>
  <c r="Q1595" i="2"/>
  <c r="J1474" i="2"/>
  <c r="Q1507" i="2"/>
  <c r="J1507" i="2"/>
  <c r="N1507" i="2"/>
  <c r="Q1232" i="2"/>
  <c r="Q1233" i="2"/>
  <c r="Q1235" i="2"/>
  <c r="N1236" i="2"/>
  <c r="J1237" i="2"/>
  <c r="Q1238" i="2"/>
  <c r="J1241" i="2"/>
  <c r="Q1242" i="2"/>
  <c r="Q1257" i="2"/>
  <c r="N1258" i="2"/>
  <c r="J1263" i="2"/>
  <c r="J1265" i="2"/>
  <c r="Q1280" i="2"/>
  <c r="N1283" i="2"/>
  <c r="J1301" i="2"/>
  <c r="Q1302" i="2"/>
  <c r="N1304" i="2"/>
  <c r="J1314" i="2"/>
  <c r="N1319" i="2"/>
  <c r="J1321" i="2"/>
  <c r="Q1332" i="2"/>
  <c r="Q1335" i="2"/>
  <c r="Q1351" i="2"/>
  <c r="J1355" i="2"/>
  <c r="Q1360" i="2"/>
  <c r="Q1372" i="2"/>
  <c r="N1375" i="2"/>
  <c r="J1501" i="2"/>
  <c r="J1633" i="2"/>
  <c r="J1642" i="2"/>
  <c r="J1510" i="2"/>
  <c r="J1514" i="2"/>
  <c r="J1519" i="2"/>
  <c r="J1643" i="2"/>
  <c r="J1647" i="2"/>
  <c r="N1650" i="2"/>
  <c r="Q21" i="2"/>
  <c r="N21" i="2"/>
  <c r="Q24" i="2"/>
  <c r="N24" i="2"/>
  <c r="J24" i="2"/>
  <c r="Q35" i="2"/>
  <c r="N35" i="2"/>
  <c r="J35" i="2"/>
  <c r="N68" i="2"/>
  <c r="Q68" i="2"/>
  <c r="N76" i="2"/>
  <c r="Q76" i="2"/>
  <c r="N92" i="2"/>
  <c r="Q92" i="2"/>
  <c r="N107" i="2"/>
  <c r="Q107" i="2"/>
  <c r="N126" i="2"/>
  <c r="Q126" i="2"/>
  <c r="Q143" i="2"/>
  <c r="N143" i="2"/>
  <c r="Q155" i="2"/>
  <c r="N155" i="2"/>
  <c r="Q173" i="2"/>
  <c r="N173" i="2"/>
  <c r="J173" i="2"/>
  <c r="Q180" i="2"/>
  <c r="N180" i="2"/>
  <c r="J180" i="2"/>
  <c r="Q184" i="2"/>
  <c r="N184" i="2"/>
  <c r="J184" i="2"/>
  <c r="Q188" i="2"/>
  <c r="N188" i="2"/>
  <c r="J188" i="2"/>
  <c r="Q123" i="2"/>
  <c r="N123" i="2"/>
  <c r="J123" i="2"/>
  <c r="N302" i="2"/>
  <c r="Q302" i="2"/>
  <c r="J302" i="2"/>
  <c r="Q310" i="2"/>
  <c r="N310" i="2"/>
  <c r="J310" i="2"/>
  <c r="Q318" i="2"/>
  <c r="N318" i="2"/>
  <c r="J318" i="2"/>
  <c r="Q326" i="2"/>
  <c r="N326" i="2"/>
  <c r="J326" i="2"/>
  <c r="Q334" i="2"/>
  <c r="N334" i="2"/>
  <c r="J334" i="2"/>
  <c r="Q527" i="2"/>
  <c r="N527" i="2"/>
  <c r="J527" i="2"/>
  <c r="Q538" i="2"/>
  <c r="N538" i="2"/>
  <c r="J538" i="2"/>
  <c r="Q545" i="2"/>
  <c r="N545" i="2"/>
  <c r="J545" i="2"/>
  <c r="Q553" i="2"/>
  <c r="N553" i="2"/>
  <c r="J553" i="2"/>
  <c r="Q565" i="2"/>
  <c r="N565" i="2"/>
  <c r="J565" i="2"/>
  <c r="Q572" i="2"/>
  <c r="N572" i="2"/>
  <c r="J572" i="2"/>
  <c r="Q761" i="2"/>
  <c r="N761" i="2"/>
  <c r="N1432" i="2"/>
  <c r="J1432" i="2"/>
  <c r="N1566" i="2"/>
  <c r="J1566" i="2"/>
  <c r="Q1566" i="2"/>
  <c r="N1574" i="2"/>
  <c r="J1574" i="2"/>
  <c r="Q1574" i="2"/>
  <c r="J950" i="2"/>
  <c r="N950" i="2"/>
  <c r="Q950" i="2"/>
  <c r="Q1211" i="2"/>
  <c r="N1211" i="2"/>
  <c r="Q9" i="2"/>
  <c r="N9" i="2"/>
  <c r="J9" i="2"/>
  <c r="Q34" i="2"/>
  <c r="N34" i="2"/>
  <c r="N51" i="2"/>
  <c r="Q51" i="2"/>
  <c r="N58" i="2"/>
  <c r="Q58" i="2"/>
  <c r="N84" i="2"/>
  <c r="Q84" i="2"/>
  <c r="N100" i="2"/>
  <c r="Q100" i="2"/>
  <c r="N114" i="2"/>
  <c r="Q114" i="2"/>
  <c r="N133" i="2"/>
  <c r="Q133" i="2"/>
  <c r="Q141" i="2"/>
  <c r="N141" i="2"/>
  <c r="Q158" i="2"/>
  <c r="N158" i="2"/>
  <c r="N169" i="2"/>
  <c r="Q169" i="2"/>
  <c r="Q176" i="2"/>
  <c r="N176" i="2"/>
  <c r="J176" i="2"/>
  <c r="Q192" i="2"/>
  <c r="N192" i="2"/>
  <c r="J192" i="2"/>
  <c r="Q198" i="2"/>
  <c r="N198" i="2"/>
  <c r="J198" i="2"/>
  <c r="J246" i="2"/>
  <c r="Q246" i="2"/>
  <c r="N246" i="2"/>
  <c r="N254" i="2"/>
  <c r="J254" i="2"/>
  <c r="N303" i="2"/>
  <c r="J303" i="2"/>
  <c r="Q314" i="2"/>
  <c r="N314" i="2"/>
  <c r="J314" i="2"/>
  <c r="Q322" i="2"/>
  <c r="N322" i="2"/>
  <c r="J322" i="2"/>
  <c r="Q330" i="2"/>
  <c r="N330" i="2"/>
  <c r="J330" i="2"/>
  <c r="Q530" i="2"/>
  <c r="N530" i="2"/>
  <c r="J530" i="2"/>
  <c r="Q534" i="2"/>
  <c r="N534" i="2"/>
  <c r="J534" i="2"/>
  <c r="Q541" i="2"/>
  <c r="N541" i="2"/>
  <c r="J541" i="2"/>
  <c r="Q549" i="2"/>
  <c r="N549" i="2"/>
  <c r="J549" i="2"/>
  <c r="Q557" i="2"/>
  <c r="N557" i="2"/>
  <c r="J557" i="2"/>
  <c r="Q561" i="2"/>
  <c r="N561" i="2"/>
  <c r="J561" i="2"/>
  <c r="Q568" i="2"/>
  <c r="N568" i="2"/>
  <c r="J568" i="2"/>
  <c r="Q691" i="2"/>
  <c r="Q767" i="2"/>
  <c r="N767" i="2"/>
  <c r="Q1420" i="2"/>
  <c r="N1420" i="2"/>
  <c r="N1451" i="2"/>
  <c r="J1451" i="2"/>
  <c r="Q1451" i="2"/>
  <c r="N1458" i="2"/>
  <c r="J1458" i="2"/>
  <c r="Q1458" i="2"/>
  <c r="J936" i="2"/>
  <c r="Q936" i="2"/>
  <c r="N936" i="2"/>
  <c r="J1009" i="2"/>
  <c r="Q1009" i="2"/>
  <c r="N1009" i="2"/>
  <c r="J1227" i="2"/>
  <c r="Q1227" i="2"/>
  <c r="Q1662" i="2"/>
  <c r="N1662" i="2"/>
  <c r="J1662" i="2"/>
  <c r="J1666" i="2"/>
  <c r="N1666" i="2"/>
  <c r="Q1605" i="2"/>
  <c r="N1605" i="2"/>
  <c r="J1605" i="2"/>
  <c r="N2" i="2"/>
  <c r="J2" i="2"/>
  <c r="N4" i="2"/>
  <c r="J4" i="2"/>
  <c r="N6" i="2"/>
  <c r="J6" i="2"/>
  <c r="Q10" i="2"/>
  <c r="N10" i="2"/>
  <c r="Q13" i="2"/>
  <c r="N13" i="2"/>
  <c r="J13" i="2"/>
  <c r="J21" i="2"/>
  <c r="Q25" i="2"/>
  <c r="N25" i="2"/>
  <c r="Q28" i="2"/>
  <c r="N28" i="2"/>
  <c r="J28" i="2"/>
  <c r="J34" i="2"/>
  <c r="Q36" i="2"/>
  <c r="N36" i="2"/>
  <c r="N49" i="2"/>
  <c r="Q49" i="2"/>
  <c r="N56" i="2"/>
  <c r="Q56" i="2"/>
  <c r="N66" i="2"/>
  <c r="Q66" i="2"/>
  <c r="N74" i="2"/>
  <c r="Q74" i="2"/>
  <c r="N82" i="2"/>
  <c r="Q82" i="2"/>
  <c r="N90" i="2"/>
  <c r="Q90" i="2"/>
  <c r="N98" i="2"/>
  <c r="Q98" i="2"/>
  <c r="N105" i="2"/>
  <c r="Q105" i="2"/>
  <c r="N124" i="2"/>
  <c r="Q124" i="2"/>
  <c r="N131" i="2"/>
  <c r="Q131" i="2"/>
  <c r="N139" i="2"/>
  <c r="Q139" i="2"/>
  <c r="J143" i="2"/>
  <c r="J155" i="2"/>
  <c r="J158" i="2"/>
  <c r="N167" i="2"/>
  <c r="Q167" i="2"/>
  <c r="Q171" i="2"/>
  <c r="N171" i="2"/>
  <c r="Q174" i="2"/>
  <c r="N174" i="2"/>
  <c r="Q177" i="2"/>
  <c r="N177" i="2"/>
  <c r="Q181" i="2"/>
  <c r="N181" i="2"/>
  <c r="Q185" i="2"/>
  <c r="N185" i="2"/>
  <c r="Q189" i="2"/>
  <c r="N189" i="2"/>
  <c r="Q193" i="2"/>
  <c r="N193" i="2"/>
  <c r="Q195" i="2"/>
  <c r="N195" i="2"/>
  <c r="Q201" i="2"/>
  <c r="N201" i="2"/>
  <c r="Q209" i="2"/>
  <c r="N209" i="2"/>
  <c r="J209" i="2"/>
  <c r="Q212" i="2"/>
  <c r="N212" i="2"/>
  <c r="J212" i="2"/>
  <c r="Q216" i="2"/>
  <c r="N216" i="2"/>
  <c r="J216" i="2"/>
  <c r="Q220" i="2"/>
  <c r="N220" i="2"/>
  <c r="J220" i="2"/>
  <c r="Q224" i="2"/>
  <c r="N224" i="2"/>
  <c r="J224" i="2"/>
  <c r="Q228" i="2"/>
  <c r="N228" i="2"/>
  <c r="J228" i="2"/>
  <c r="Q118" i="2"/>
  <c r="N118" i="2"/>
  <c r="N239" i="2"/>
  <c r="N251" i="2"/>
  <c r="J251" i="2"/>
  <c r="Q253" i="2"/>
  <c r="Q254" i="2"/>
  <c r="J266" i="2"/>
  <c r="Q266" i="2"/>
  <c r="N270" i="2"/>
  <c r="J270" i="2"/>
  <c r="Q280" i="2"/>
  <c r="N280" i="2"/>
  <c r="Q303" i="2"/>
  <c r="Q311" i="2"/>
  <c r="N311" i="2"/>
  <c r="Q315" i="2"/>
  <c r="N315" i="2"/>
  <c r="Q319" i="2"/>
  <c r="N319" i="2"/>
  <c r="Q323" i="2"/>
  <c r="N323" i="2"/>
  <c r="Q327" i="2"/>
  <c r="N327" i="2"/>
  <c r="Q331" i="2"/>
  <c r="N331" i="2"/>
  <c r="Q335" i="2"/>
  <c r="N335" i="2"/>
  <c r="Q524" i="2"/>
  <c r="N524" i="2"/>
  <c r="Q528" i="2"/>
  <c r="N528" i="2"/>
  <c r="Q531" i="2"/>
  <c r="N531" i="2"/>
  <c r="Q535" i="2"/>
  <c r="N535" i="2"/>
  <c r="Q539" i="2"/>
  <c r="N539" i="2"/>
  <c r="Q542" i="2"/>
  <c r="N542" i="2"/>
  <c r="Q546" i="2"/>
  <c r="N546" i="2"/>
  <c r="Q550" i="2"/>
  <c r="N550" i="2"/>
  <c r="Q554" i="2"/>
  <c r="N554" i="2"/>
  <c r="Q558" i="2"/>
  <c r="N558" i="2"/>
  <c r="Q562" i="2"/>
  <c r="N562" i="2"/>
  <c r="Q566" i="2"/>
  <c r="N566" i="2"/>
  <c r="Q569" i="2"/>
  <c r="N569" i="2"/>
  <c r="N684" i="2"/>
  <c r="N687" i="2"/>
  <c r="J694" i="2"/>
  <c r="J719" i="2"/>
  <c r="Q719" i="2"/>
  <c r="N719" i="2"/>
  <c r="Q740" i="2"/>
  <c r="Q746" i="2"/>
  <c r="Q750" i="2"/>
  <c r="J760" i="2"/>
  <c r="Q760" i="2"/>
  <c r="J761" i="2"/>
  <c r="J769" i="2"/>
  <c r="N781" i="2"/>
  <c r="J795" i="2"/>
  <c r="Q795" i="2"/>
  <c r="N795" i="2"/>
  <c r="J1524" i="2"/>
  <c r="Q1524" i="2"/>
  <c r="N1524" i="2"/>
  <c r="N1545" i="2"/>
  <c r="Q1545" i="2"/>
  <c r="J1545" i="2"/>
  <c r="Q1421" i="2"/>
  <c r="N1421" i="2"/>
  <c r="Q1423" i="2"/>
  <c r="N1423" i="2"/>
  <c r="Q1424" i="2"/>
  <c r="N1424" i="2"/>
  <c r="J1426" i="2"/>
  <c r="Q1426" i="2"/>
  <c r="N1430" i="2"/>
  <c r="J1430" i="2"/>
  <c r="Q1432" i="2"/>
  <c r="N1437" i="2"/>
  <c r="J1437" i="2"/>
  <c r="Q1437" i="2"/>
  <c r="N1439" i="2"/>
  <c r="J1439" i="2"/>
  <c r="Q1439" i="2"/>
  <c r="N1556" i="2"/>
  <c r="J1556" i="2"/>
  <c r="Q1556" i="2"/>
  <c r="N1558" i="2"/>
  <c r="J1558" i="2"/>
  <c r="Q1558" i="2"/>
  <c r="N1564" i="2"/>
  <c r="J1564" i="2"/>
  <c r="Q1564" i="2"/>
  <c r="N1449" i="2"/>
  <c r="J1449" i="2"/>
  <c r="Q1449" i="2"/>
  <c r="N1457" i="2"/>
  <c r="J1457" i="2"/>
  <c r="Q1457" i="2"/>
  <c r="N1572" i="2"/>
  <c r="J1572" i="2"/>
  <c r="Q1572" i="2"/>
  <c r="Q932" i="2"/>
  <c r="J932" i="2"/>
  <c r="J1007" i="2"/>
  <c r="N1007" i="2"/>
  <c r="Q1007" i="2"/>
  <c r="J1269" i="2"/>
  <c r="Q1269" i="2"/>
  <c r="J1278" i="2"/>
  <c r="Q1278" i="2"/>
  <c r="J1371" i="2"/>
  <c r="Q1371" i="2"/>
  <c r="Q2" i="2"/>
  <c r="Q4" i="2"/>
  <c r="Q6" i="2"/>
  <c r="J10" i="2"/>
  <c r="Q14" i="2"/>
  <c r="N14" i="2"/>
  <c r="Q16" i="2"/>
  <c r="N16" i="2"/>
  <c r="J16" i="2"/>
  <c r="J25" i="2"/>
  <c r="J36" i="2"/>
  <c r="J42" i="2"/>
  <c r="N42" i="2"/>
  <c r="N55" i="2"/>
  <c r="Q55" i="2"/>
  <c r="N64" i="2"/>
  <c r="Q64" i="2"/>
  <c r="N72" i="2"/>
  <c r="Q72" i="2"/>
  <c r="N80" i="2"/>
  <c r="Q80" i="2"/>
  <c r="N88" i="2"/>
  <c r="Q88" i="2"/>
  <c r="N96" i="2"/>
  <c r="Q96" i="2"/>
  <c r="N103" i="2"/>
  <c r="Q103" i="2"/>
  <c r="N111" i="2"/>
  <c r="Q111" i="2"/>
  <c r="N116" i="2"/>
  <c r="Q116" i="2"/>
  <c r="N129" i="2"/>
  <c r="Q129" i="2"/>
  <c r="N137" i="2"/>
  <c r="Q137" i="2"/>
  <c r="Q154" i="2"/>
  <c r="N154" i="2"/>
  <c r="Q156" i="2"/>
  <c r="N156" i="2"/>
  <c r="J171" i="2"/>
  <c r="J174" i="2"/>
  <c r="J177" i="2"/>
  <c r="J181" i="2"/>
  <c r="J185" i="2"/>
  <c r="J189" i="2"/>
  <c r="J193" i="2"/>
  <c r="J195" i="2"/>
  <c r="J201" i="2"/>
  <c r="Q210" i="2"/>
  <c r="N210" i="2"/>
  <c r="Q213" i="2"/>
  <c r="N213" i="2"/>
  <c r="Q217" i="2"/>
  <c r="N217" i="2"/>
  <c r="Q221" i="2"/>
  <c r="N221" i="2"/>
  <c r="Q225" i="2"/>
  <c r="N225" i="2"/>
  <c r="Q229" i="2"/>
  <c r="N229" i="2"/>
  <c r="N233" i="2"/>
  <c r="Q233" i="2"/>
  <c r="Q236" i="2"/>
  <c r="J236" i="2"/>
  <c r="Q239" i="2"/>
  <c r="N248" i="2"/>
  <c r="Q248" i="2"/>
  <c r="J253" i="2"/>
  <c r="N266" i="2"/>
  <c r="Q270" i="2"/>
  <c r="Q276" i="2"/>
  <c r="N276" i="2"/>
  <c r="J280" i="2"/>
  <c r="J286" i="2"/>
  <c r="Q286" i="2"/>
  <c r="N286" i="2"/>
  <c r="N293" i="2"/>
  <c r="J293" i="2"/>
  <c r="Q298" i="2"/>
  <c r="N298" i="2"/>
  <c r="Q301" i="2"/>
  <c r="N301" i="2"/>
  <c r="J301" i="2"/>
  <c r="J311" i="2"/>
  <c r="J315" i="2"/>
  <c r="J319" i="2"/>
  <c r="J323" i="2"/>
  <c r="J327" i="2"/>
  <c r="J331" i="2"/>
  <c r="J335" i="2"/>
  <c r="J524" i="2"/>
  <c r="J528" i="2"/>
  <c r="J531" i="2"/>
  <c r="J535" i="2"/>
  <c r="J539" i="2"/>
  <c r="J542" i="2"/>
  <c r="J546" i="2"/>
  <c r="J550" i="2"/>
  <c r="J554" i="2"/>
  <c r="J558" i="2"/>
  <c r="J562" i="2"/>
  <c r="J566" i="2"/>
  <c r="J569" i="2"/>
  <c r="N675" i="2"/>
  <c r="N676" i="2"/>
  <c r="J681" i="2"/>
  <c r="N743" i="2"/>
  <c r="N760" i="2"/>
  <c r="Q762" i="2"/>
  <c r="N768" i="2"/>
  <c r="J768" i="2"/>
  <c r="Q781" i="2"/>
  <c r="J785" i="2"/>
  <c r="J787" i="2"/>
  <c r="J788" i="2"/>
  <c r="J796" i="2"/>
  <c r="Q796" i="2"/>
  <c r="J1408" i="2"/>
  <c r="Q1408" i="2"/>
  <c r="N1546" i="2"/>
  <c r="Q1546" i="2"/>
  <c r="Q1419" i="2"/>
  <c r="N1419" i="2"/>
  <c r="J1421" i="2"/>
  <c r="J1423" i="2"/>
  <c r="J1424" i="2"/>
  <c r="N1426" i="2"/>
  <c r="N1428" i="2"/>
  <c r="J1428" i="2"/>
  <c r="Q1430" i="2"/>
  <c r="N1435" i="2"/>
  <c r="J1435" i="2"/>
  <c r="N1562" i="2"/>
  <c r="J1562" i="2"/>
  <c r="Q1562" i="2"/>
  <c r="N1447" i="2"/>
  <c r="J1447" i="2"/>
  <c r="Q1447" i="2"/>
  <c r="N1455" i="2"/>
  <c r="J1455" i="2"/>
  <c r="Q1455" i="2"/>
  <c r="N1570" i="2"/>
  <c r="J1570" i="2"/>
  <c r="Q1570" i="2"/>
  <c r="N1577" i="2"/>
  <c r="J1577" i="2"/>
  <c r="Q1577" i="2"/>
  <c r="J944" i="2"/>
  <c r="Q944" i="2"/>
  <c r="N944" i="2"/>
  <c r="J980" i="2"/>
  <c r="N980" i="2"/>
  <c r="J1004" i="2"/>
  <c r="Q1004" i="2"/>
  <c r="N1004" i="2"/>
  <c r="Q1034" i="2"/>
  <c r="N1034" i="2"/>
  <c r="J1034" i="2"/>
  <c r="Q1166" i="2"/>
  <c r="N1166" i="2"/>
  <c r="J1166" i="2"/>
  <c r="N3" i="2"/>
  <c r="J3" i="2"/>
  <c r="N5" i="2"/>
  <c r="J5" i="2"/>
  <c r="N7" i="2"/>
  <c r="J7" i="2"/>
  <c r="J14" i="2"/>
  <c r="Q17" i="2"/>
  <c r="N17" i="2"/>
  <c r="Q20" i="2"/>
  <c r="N20" i="2"/>
  <c r="J20" i="2"/>
  <c r="Q33" i="2"/>
  <c r="N33" i="2"/>
  <c r="J33" i="2"/>
  <c r="N41" i="2"/>
  <c r="N46" i="2"/>
  <c r="Q46" i="2"/>
  <c r="N53" i="2"/>
  <c r="Q53" i="2"/>
  <c r="N62" i="2"/>
  <c r="Q62" i="2"/>
  <c r="N70" i="2"/>
  <c r="Q70" i="2"/>
  <c r="N78" i="2"/>
  <c r="Q78" i="2"/>
  <c r="N86" i="2"/>
  <c r="Q86" i="2"/>
  <c r="N94" i="2"/>
  <c r="Q94" i="2"/>
  <c r="N101" i="2"/>
  <c r="Q101" i="2"/>
  <c r="N109" i="2"/>
  <c r="Q109" i="2"/>
  <c r="N135" i="2"/>
  <c r="Q135" i="2"/>
  <c r="Q142" i="2"/>
  <c r="N142" i="2"/>
  <c r="J142" i="2"/>
  <c r="J154" i="2"/>
  <c r="J156" i="2"/>
  <c r="N163" i="2"/>
  <c r="N170" i="2"/>
  <c r="Q203" i="2"/>
  <c r="J210" i="2"/>
  <c r="J213" i="2"/>
  <c r="J217" i="2"/>
  <c r="J221" i="2"/>
  <c r="J225" i="2"/>
  <c r="J229" i="2"/>
  <c r="J233" i="2"/>
  <c r="Q240" i="2"/>
  <c r="N240" i="2"/>
  <c r="J240" i="2"/>
  <c r="N274" i="2"/>
  <c r="J274" i="2"/>
  <c r="J276" i="2"/>
  <c r="Q293" i="2"/>
  <c r="J298" i="2"/>
  <c r="Q676" i="2"/>
  <c r="J685" i="2"/>
  <c r="J706" i="2"/>
  <c r="Q706" i="2"/>
  <c r="J709" i="2"/>
  <c r="Q709" i="2"/>
  <c r="Q720" i="2"/>
  <c r="N720" i="2"/>
  <c r="J720" i="2"/>
  <c r="J754" i="2"/>
  <c r="J757" i="2"/>
  <c r="J758" i="2"/>
  <c r="J764" i="2"/>
  <c r="Q768" i="2"/>
  <c r="N792" i="2"/>
  <c r="N796" i="2"/>
  <c r="N1408" i="2"/>
  <c r="J1546" i="2"/>
  <c r="N1549" i="2"/>
  <c r="Q1549" i="2"/>
  <c r="J1420" i="2"/>
  <c r="Q1422" i="2"/>
  <c r="N1422" i="2"/>
  <c r="Q1425" i="2"/>
  <c r="N1425" i="2"/>
  <c r="Q1428" i="2"/>
  <c r="N1433" i="2"/>
  <c r="J1433" i="2"/>
  <c r="Q1435" i="2"/>
  <c r="N1438" i="2"/>
  <c r="J1438" i="2"/>
  <c r="Q1438" i="2"/>
  <c r="N1441" i="2"/>
  <c r="J1441" i="2"/>
  <c r="Q1441" i="2"/>
  <c r="N1443" i="2"/>
  <c r="J1443" i="2"/>
  <c r="Q1443" i="2"/>
  <c r="N1446" i="2"/>
  <c r="J1446" i="2"/>
  <c r="Q1446" i="2"/>
  <c r="N1560" i="2"/>
  <c r="J1560" i="2"/>
  <c r="Q1560" i="2"/>
  <c r="N1568" i="2"/>
  <c r="J1568" i="2"/>
  <c r="Q1568" i="2"/>
  <c r="N1453" i="2"/>
  <c r="J1453" i="2"/>
  <c r="Q1453" i="2"/>
  <c r="N1575" i="2"/>
  <c r="J1575" i="2"/>
  <c r="Q1575" i="2"/>
  <c r="J940" i="2"/>
  <c r="Q940" i="2"/>
  <c r="N940" i="2"/>
  <c r="J952" i="2"/>
  <c r="Q952" i="2"/>
  <c r="N952" i="2"/>
  <c r="J977" i="2"/>
  <c r="Q977" i="2"/>
  <c r="N977" i="2"/>
  <c r="Q980" i="2"/>
  <c r="J1118" i="2"/>
  <c r="N1118" i="2"/>
  <c r="Q1118" i="2"/>
  <c r="N39" i="2"/>
  <c r="N43" i="2"/>
  <c r="N166" i="2"/>
  <c r="N205" i="2"/>
  <c r="J206" i="2"/>
  <c r="Q677" i="2"/>
  <c r="N679" i="2"/>
  <c r="Q687" i="2"/>
  <c r="Q690" i="2"/>
  <c r="N691" i="2"/>
  <c r="N694" i="2"/>
  <c r="J700" i="2"/>
  <c r="N701" i="2"/>
  <c r="Q704" i="2"/>
  <c r="N740" i="2"/>
  <c r="Q743" i="2"/>
  <c r="Q745" i="2"/>
  <c r="N746" i="2"/>
  <c r="N750" i="2"/>
  <c r="J752" i="2"/>
  <c r="J753" i="2"/>
  <c r="Q755" i="2"/>
  <c r="N762" i="2"/>
  <c r="N785" i="2"/>
  <c r="N787" i="2"/>
  <c r="N1429" i="2"/>
  <c r="J1429" i="2"/>
  <c r="N1431" i="2"/>
  <c r="J1431" i="2"/>
  <c r="N1434" i="2"/>
  <c r="J1434" i="2"/>
  <c r="N1436" i="2"/>
  <c r="J1436" i="2"/>
  <c r="N1555" i="2"/>
  <c r="J1555" i="2"/>
  <c r="N1440" i="2"/>
  <c r="J1440" i="2"/>
  <c r="N1442" i="2"/>
  <c r="J1442" i="2"/>
  <c r="N1557" i="2"/>
  <c r="J1557" i="2"/>
  <c r="N1444" i="2"/>
  <c r="J1444" i="2"/>
  <c r="N1445" i="2"/>
  <c r="J1445" i="2"/>
  <c r="N1559" i="2"/>
  <c r="J1559" i="2"/>
  <c r="N1561" i="2"/>
  <c r="J1561" i="2"/>
  <c r="N1563" i="2"/>
  <c r="J1563" i="2"/>
  <c r="N1565" i="2"/>
  <c r="J1565" i="2"/>
  <c r="N1567" i="2"/>
  <c r="J1567" i="2"/>
  <c r="N1569" i="2"/>
  <c r="J1569" i="2"/>
  <c r="N1448" i="2"/>
  <c r="J1448" i="2"/>
  <c r="N1450" i="2"/>
  <c r="J1450" i="2"/>
  <c r="N1452" i="2"/>
  <c r="J1452" i="2"/>
  <c r="N1454" i="2"/>
  <c r="J1454" i="2"/>
  <c r="N1456" i="2"/>
  <c r="J1456" i="2"/>
  <c r="N1459" i="2"/>
  <c r="J1459" i="2"/>
  <c r="N1460" i="2"/>
  <c r="J1460" i="2"/>
  <c r="N1571" i="2"/>
  <c r="J1571" i="2"/>
  <c r="N1573" i="2"/>
  <c r="J1573" i="2"/>
  <c r="N1576" i="2"/>
  <c r="J1576" i="2"/>
  <c r="N931" i="2"/>
  <c r="J931" i="2"/>
  <c r="J965" i="2"/>
  <c r="N965" i="2"/>
  <c r="J967" i="2"/>
  <c r="Q967" i="2"/>
  <c r="J988" i="2"/>
  <c r="Q988" i="2"/>
  <c r="J991" i="2"/>
  <c r="N991" i="2"/>
  <c r="J993" i="2"/>
  <c r="Q993" i="2"/>
  <c r="J1020" i="2"/>
  <c r="Q1020" i="2"/>
  <c r="J1023" i="2"/>
  <c r="N1023" i="2"/>
  <c r="J1025" i="2"/>
  <c r="Q1025" i="2"/>
  <c r="Q1030" i="2"/>
  <c r="N1030" i="2"/>
  <c r="J1030" i="2"/>
  <c r="Q1113" i="2"/>
  <c r="Q1119" i="2"/>
  <c r="J1119" i="2"/>
  <c r="N1122" i="2"/>
  <c r="J1150" i="2"/>
  <c r="J1153" i="2"/>
  <c r="J1154" i="2"/>
  <c r="J1169" i="2"/>
  <c r="Q1173" i="2"/>
  <c r="J1173" i="2"/>
  <c r="Q1188" i="2"/>
  <c r="Q1197" i="2"/>
  <c r="N1197" i="2"/>
  <c r="N1201" i="2"/>
  <c r="J1220" i="2"/>
  <c r="N1234" i="2"/>
  <c r="N1238" i="2"/>
  <c r="J1244" i="2"/>
  <c r="J1261" i="2"/>
  <c r="J1335" i="2"/>
  <c r="Q1373" i="2"/>
  <c r="J1373" i="2"/>
  <c r="Q1492" i="2"/>
  <c r="N1492" i="2"/>
  <c r="J1492" i="2"/>
  <c r="Q1641" i="2"/>
  <c r="N1641" i="2"/>
  <c r="J1641" i="2"/>
  <c r="J933" i="2"/>
  <c r="Q933" i="2"/>
  <c r="J937" i="2"/>
  <c r="Q937" i="2"/>
  <c r="J941" i="2"/>
  <c r="Q941" i="2"/>
  <c r="J945" i="2"/>
  <c r="Q945" i="2"/>
  <c r="J970" i="2"/>
  <c r="Q970" i="2"/>
  <c r="J974" i="2"/>
  <c r="Q974" i="2"/>
  <c r="J996" i="2"/>
  <c r="Q996" i="2"/>
  <c r="J999" i="2"/>
  <c r="N999" i="2"/>
  <c r="J1001" i="2"/>
  <c r="Q1001" i="2"/>
  <c r="J1028" i="2"/>
  <c r="Q1028" i="2"/>
  <c r="Q1036" i="2"/>
  <c r="N1036" i="2"/>
  <c r="Q1124" i="2"/>
  <c r="J1124" i="2"/>
  <c r="Q1170" i="2"/>
  <c r="J1170" i="2"/>
  <c r="N1190" i="2"/>
  <c r="Q1208" i="2"/>
  <c r="N1208" i="2"/>
  <c r="J1234" i="2"/>
  <c r="Q1234" i="2"/>
  <c r="Q1327" i="2"/>
  <c r="N1327" i="2"/>
  <c r="J1391" i="2"/>
  <c r="Q1391" i="2"/>
  <c r="N1391" i="2"/>
  <c r="Q1659" i="2"/>
  <c r="N1659" i="2"/>
  <c r="J1659" i="2"/>
  <c r="Q1508" i="2"/>
  <c r="N1508" i="2"/>
  <c r="J1508" i="2"/>
  <c r="Q1512" i="2"/>
  <c r="N1512" i="2"/>
  <c r="J1512" i="2"/>
  <c r="J41" i="2"/>
  <c r="Q151" i="2"/>
  <c r="J160" i="2"/>
  <c r="J170" i="2"/>
  <c r="J172" i="2"/>
  <c r="J175" i="2"/>
  <c r="J179" i="2"/>
  <c r="J183" i="2"/>
  <c r="J187" i="2"/>
  <c r="J191" i="2"/>
  <c r="J194" i="2"/>
  <c r="J197" i="2"/>
  <c r="J200" i="2"/>
  <c r="Q204" i="2"/>
  <c r="J207" i="2"/>
  <c r="J208" i="2"/>
  <c r="J215" i="2"/>
  <c r="J219" i="2"/>
  <c r="J223" i="2"/>
  <c r="J227" i="2"/>
  <c r="N236" i="2"/>
  <c r="N238" i="2"/>
  <c r="N245" i="2"/>
  <c r="N121" i="2"/>
  <c r="J255" i="2"/>
  <c r="J259" i="2"/>
  <c r="J262" i="2"/>
  <c r="J273" i="2"/>
  <c r="N285" i="2"/>
  <c r="J292" i="2"/>
  <c r="J297" i="2"/>
  <c r="J306" i="2"/>
  <c r="J309" i="2"/>
  <c r="J313" i="2"/>
  <c r="J317" i="2"/>
  <c r="J321" i="2"/>
  <c r="J325" i="2"/>
  <c r="J329" i="2"/>
  <c r="J333" i="2"/>
  <c r="J526" i="2"/>
  <c r="J533" i="2"/>
  <c r="J537" i="2"/>
  <c r="J544" i="2"/>
  <c r="J548" i="2"/>
  <c r="J552" i="2"/>
  <c r="J556" i="2"/>
  <c r="J560" i="2"/>
  <c r="J564" i="2"/>
  <c r="J571" i="2"/>
  <c r="Q672" i="2"/>
  <c r="J675" i="2"/>
  <c r="Q675" i="2"/>
  <c r="Q679" i="2"/>
  <c r="Q681" i="2"/>
  <c r="N682" i="2"/>
  <c r="J684" i="2"/>
  <c r="Q684" i="2"/>
  <c r="N685" i="2"/>
  <c r="J687" i="2"/>
  <c r="N695" i="2"/>
  <c r="N702" i="2"/>
  <c r="J704" i="2"/>
  <c r="N708" i="2"/>
  <c r="J724" i="2"/>
  <c r="Q739" i="2"/>
  <c r="N747" i="2"/>
  <c r="N751" i="2"/>
  <c r="Q756" i="2"/>
  <c r="N757" i="2"/>
  <c r="J779" i="2"/>
  <c r="J783" i="2"/>
  <c r="Q785" i="2"/>
  <c r="Q786" i="2"/>
  <c r="Q787" i="2"/>
  <c r="N788" i="2"/>
  <c r="N794" i="2"/>
  <c r="N1523" i="2"/>
  <c r="J1553" i="2"/>
  <c r="Q1429" i="2"/>
  <c r="Q1431" i="2"/>
  <c r="Q1434" i="2"/>
  <c r="Q1436" i="2"/>
  <c r="Q1555" i="2"/>
  <c r="Q1440" i="2"/>
  <c r="Q1442" i="2"/>
  <c r="Q1557" i="2"/>
  <c r="Q1444" i="2"/>
  <c r="Q1445" i="2"/>
  <c r="Q1559" i="2"/>
  <c r="J955" i="2"/>
  <c r="Q955" i="2"/>
  <c r="J958" i="2"/>
  <c r="N958" i="2"/>
  <c r="J960" i="2"/>
  <c r="Q960" i="2"/>
  <c r="J983" i="2"/>
  <c r="Q983" i="2"/>
  <c r="J985" i="2"/>
  <c r="Q985" i="2"/>
  <c r="J1012" i="2"/>
  <c r="Q1012" i="2"/>
  <c r="J1015" i="2"/>
  <c r="N1015" i="2"/>
  <c r="J1017" i="2"/>
  <c r="Q1017" i="2"/>
  <c r="Q1033" i="2"/>
  <c r="N1033" i="2"/>
  <c r="J1033" i="2"/>
  <c r="Q1115" i="2"/>
  <c r="J1138" i="2"/>
  <c r="Q1138" i="2"/>
  <c r="N1169" i="2"/>
  <c r="Q1169" i="2"/>
  <c r="Q1185" i="2"/>
  <c r="J1185" i="2"/>
  <c r="N1185" i="2"/>
  <c r="J1196" i="2"/>
  <c r="Q1196" i="2"/>
  <c r="Q1219" i="2"/>
  <c r="N1219" i="2"/>
  <c r="Q1256" i="2"/>
  <c r="J1282" i="2"/>
  <c r="Q1282" i="2"/>
  <c r="Q1323" i="2"/>
  <c r="N1323" i="2"/>
  <c r="J1323" i="2"/>
  <c r="Q1357" i="2"/>
  <c r="N1578" i="2"/>
  <c r="Q1578" i="2"/>
  <c r="J1578" i="2"/>
  <c r="N1590" i="2"/>
  <c r="Q1590" i="2"/>
  <c r="J1590" i="2"/>
  <c r="Q1608" i="2"/>
  <c r="N1608" i="2"/>
  <c r="J1608" i="2"/>
  <c r="Q1612" i="2"/>
  <c r="N1612" i="2"/>
  <c r="J1612" i="2"/>
  <c r="J951" i="2"/>
  <c r="Q951" i="2"/>
  <c r="J954" i="2"/>
  <c r="N954" i="2"/>
  <c r="J959" i="2"/>
  <c r="Q959" i="2"/>
  <c r="J962" i="2"/>
  <c r="N962" i="2"/>
  <c r="J966" i="2"/>
  <c r="Q966" i="2"/>
  <c r="J969" i="2"/>
  <c r="N969" i="2"/>
  <c r="J973" i="2"/>
  <c r="Q973" i="2"/>
  <c r="J976" i="2"/>
  <c r="N976" i="2"/>
  <c r="J982" i="2"/>
  <c r="N982" i="2"/>
  <c r="J992" i="2"/>
  <c r="Q992" i="2"/>
  <c r="J995" i="2"/>
  <c r="N995" i="2"/>
  <c r="J1000" i="2"/>
  <c r="Q1000" i="2"/>
  <c r="J1003" i="2"/>
  <c r="N1003" i="2"/>
  <c r="J1008" i="2"/>
  <c r="Q1008" i="2"/>
  <c r="J1011" i="2"/>
  <c r="N1011" i="2"/>
  <c r="J1016" i="2"/>
  <c r="Q1016" i="2"/>
  <c r="J1019" i="2"/>
  <c r="N1019" i="2"/>
  <c r="J1024" i="2"/>
  <c r="Q1024" i="2"/>
  <c r="J1027" i="2"/>
  <c r="N1027" i="2"/>
  <c r="N1123" i="2"/>
  <c r="J1126" i="2"/>
  <c r="J1128" i="2"/>
  <c r="Q1132" i="2"/>
  <c r="J1132" i="2"/>
  <c r="N1150" i="2"/>
  <c r="N1172" i="2"/>
  <c r="N1173" i="2"/>
  <c r="J1175" i="2"/>
  <c r="J1177" i="2"/>
  <c r="N1181" i="2"/>
  <c r="J1182" i="2"/>
  <c r="J1184" i="2"/>
  <c r="N1184" i="2"/>
  <c r="J1191" i="2"/>
  <c r="N1204" i="2"/>
  <c r="J1205" i="2"/>
  <c r="N1227" i="2"/>
  <c r="N1230" i="2"/>
  <c r="J1230" i="2"/>
  <c r="N1235" i="2"/>
  <c r="Q1240" i="2"/>
  <c r="N1250" i="2"/>
  <c r="J1250" i="2"/>
  <c r="Q1300" i="2"/>
  <c r="N1306" i="2"/>
  <c r="J1374" i="2"/>
  <c r="Q1663" i="2"/>
  <c r="N1663" i="2"/>
  <c r="J1663" i="2"/>
  <c r="N1594" i="2"/>
  <c r="Q1594" i="2"/>
  <c r="J1594" i="2"/>
  <c r="Q1476" i="2"/>
  <c r="N1476" i="2"/>
  <c r="Q1479" i="2"/>
  <c r="N1479" i="2"/>
  <c r="J1479" i="2"/>
  <c r="Q1488" i="2"/>
  <c r="N1488" i="2"/>
  <c r="J1488" i="2"/>
  <c r="Q1509" i="2"/>
  <c r="N1509" i="2"/>
  <c r="J1509" i="2"/>
  <c r="Q1644" i="2"/>
  <c r="N1644" i="2"/>
  <c r="J1644" i="2"/>
  <c r="N935" i="2"/>
  <c r="N939" i="2"/>
  <c r="N943" i="2"/>
  <c r="N947" i="2"/>
  <c r="N948" i="2"/>
  <c r="Q1123" i="2"/>
  <c r="Q1172" i="2"/>
  <c r="J1188" i="2"/>
  <c r="J1211" i="2"/>
  <c r="Q1212" i="2"/>
  <c r="N1212" i="2"/>
  <c r="Q1241" i="2"/>
  <c r="Q1243" i="2"/>
  <c r="Q1244" i="2"/>
  <c r="Q1259" i="2"/>
  <c r="Q1273" i="2"/>
  <c r="Q1277" i="2"/>
  <c r="J1291" i="2"/>
  <c r="Q1291" i="2"/>
  <c r="N1295" i="2"/>
  <c r="J1295" i="2"/>
  <c r="Q1322" i="2"/>
  <c r="N1322" i="2"/>
  <c r="N1404" i="2"/>
  <c r="J1404" i="2"/>
  <c r="Q1404" i="2"/>
  <c r="J1624" i="2"/>
  <c r="Q1624" i="2"/>
  <c r="N1624" i="2"/>
  <c r="Q1474" i="2"/>
  <c r="N1474" i="2"/>
  <c r="J1476" i="2"/>
  <c r="Q1480" i="2"/>
  <c r="N1480" i="2"/>
  <c r="J1480" i="2"/>
  <c r="Q1495" i="2"/>
  <c r="N1495" i="2"/>
  <c r="J1495" i="2"/>
  <c r="Q1500" i="2"/>
  <c r="N1500" i="2"/>
  <c r="J1500" i="2"/>
  <c r="Q1506" i="2"/>
  <c r="N1506" i="2"/>
  <c r="J1506" i="2"/>
  <c r="Q1637" i="2"/>
  <c r="N1637" i="2"/>
  <c r="J1637" i="2"/>
  <c r="Q1521" i="2"/>
  <c r="N1521" i="2"/>
  <c r="J1521" i="2"/>
  <c r="N1039" i="2"/>
  <c r="J1067" i="2"/>
  <c r="J1117" i="2"/>
  <c r="N1120" i="2"/>
  <c r="Q1122" i="2"/>
  <c r="Q1126" i="2"/>
  <c r="Q1127" i="2"/>
  <c r="N1151" i="2"/>
  <c r="Q1153" i="2"/>
  <c r="N1154" i="2"/>
  <c r="Q1157" i="2"/>
  <c r="N1158" i="2"/>
  <c r="Q1161" i="2"/>
  <c r="Q1175" i="2"/>
  <c r="J1190" i="2"/>
  <c r="N1192" i="2"/>
  <c r="Q1200" i="2"/>
  <c r="Q1201" i="2"/>
  <c r="N1205" i="2"/>
  <c r="J1207" i="2"/>
  <c r="N1220" i="2"/>
  <c r="Q1221" i="2"/>
  <c r="J1228" i="2"/>
  <c r="Q1236" i="2"/>
  <c r="N1241" i="2"/>
  <c r="N1242" i="2"/>
  <c r="N1243" i="2"/>
  <c r="N1244" i="2"/>
  <c r="Q1248" i="2"/>
  <c r="J1251" i="2"/>
  <c r="N1271" i="2"/>
  <c r="N1272" i="2"/>
  <c r="N1275" i="2"/>
  <c r="J1287" i="2"/>
  <c r="J1289" i="2"/>
  <c r="Q1295" i="2"/>
  <c r="Q1299" i="2"/>
  <c r="N1328" i="2"/>
  <c r="J1339" i="2"/>
  <c r="Q1681" i="2"/>
  <c r="N1681" i="2"/>
  <c r="J1681" i="2"/>
  <c r="Q1666" i="2"/>
  <c r="Q1609" i="2"/>
  <c r="N1609" i="2"/>
  <c r="J1609" i="2"/>
  <c r="Q1496" i="2"/>
  <c r="N1496" i="2"/>
  <c r="J1496" i="2"/>
  <c r="Q1645" i="2"/>
  <c r="N1645" i="2"/>
  <c r="J1645" i="2"/>
  <c r="N1267" i="2"/>
  <c r="Q1271" i="2"/>
  <c r="Q1275" i="2"/>
  <c r="N1281" i="2"/>
  <c r="N1287" i="2"/>
  <c r="Q1305" i="2"/>
  <c r="Q1306" i="2"/>
  <c r="N1307" i="2"/>
  <c r="Q1328" i="2"/>
  <c r="N1329" i="2"/>
  <c r="N1335" i="2"/>
  <c r="J1336" i="2"/>
  <c r="J1338" i="2"/>
  <c r="N1371" i="2"/>
  <c r="N1373" i="2"/>
  <c r="J1384" i="2"/>
  <c r="Q1384" i="2"/>
  <c r="J1388" i="2"/>
  <c r="N1388" i="2"/>
  <c r="N1467" i="2"/>
  <c r="Q1467" i="2"/>
  <c r="N1471" i="2"/>
  <c r="Q1471" i="2"/>
  <c r="J1471" i="2"/>
  <c r="Q1597" i="2"/>
  <c r="N1597" i="2"/>
  <c r="Q1600" i="2"/>
  <c r="N1600" i="2"/>
  <c r="J1600" i="2"/>
  <c r="Q1613" i="2"/>
  <c r="N1613" i="2"/>
  <c r="Q1616" i="2"/>
  <c r="N1616" i="2"/>
  <c r="J1616" i="2"/>
  <c r="Q1513" i="2"/>
  <c r="N1513" i="2"/>
  <c r="Q1516" i="2"/>
  <c r="N1516" i="2"/>
  <c r="J1516" i="2"/>
  <c r="Q1648" i="2"/>
  <c r="N1648" i="2"/>
  <c r="Q1246" i="2"/>
  <c r="Q1249" i="2"/>
  <c r="N1255" i="2"/>
  <c r="N1257" i="2"/>
  <c r="N1259" i="2"/>
  <c r="Q1263" i="2"/>
  <c r="Q1267" i="2"/>
  <c r="Q1272" i="2"/>
  <c r="N1273" i="2"/>
  <c r="N1278" i="2"/>
  <c r="J1279" i="2"/>
  <c r="Q1281" i="2"/>
  <c r="N1282" i="2"/>
  <c r="Q1287" i="2"/>
  <c r="Q1294" i="2"/>
  <c r="N1300" i="2"/>
  <c r="Q1301" i="2"/>
  <c r="Q1303" i="2"/>
  <c r="J1311" i="2"/>
  <c r="J1316" i="2"/>
  <c r="J1322" i="2"/>
  <c r="J1331" i="2"/>
  <c r="Q1334" i="2"/>
  <c r="N1336" i="2"/>
  <c r="Q1340" i="2"/>
  <c r="J1352" i="2"/>
  <c r="J1356" i="2"/>
  <c r="N1357" i="2"/>
  <c r="J1367" i="2"/>
  <c r="N1374" i="2"/>
  <c r="J1375" i="2"/>
  <c r="N1384" i="2"/>
  <c r="Q1388" i="2"/>
  <c r="Q1679" i="2"/>
  <c r="N1679" i="2"/>
  <c r="J1651" i="2"/>
  <c r="N1465" i="2"/>
  <c r="Q1465" i="2"/>
  <c r="N1472" i="2"/>
  <c r="Q1472" i="2"/>
  <c r="Q1601" i="2"/>
  <c r="N1601" i="2"/>
  <c r="Q1604" i="2"/>
  <c r="N1604" i="2"/>
  <c r="J1604" i="2"/>
  <c r="J1613" i="2"/>
  <c r="Q1617" i="2"/>
  <c r="N1617" i="2"/>
  <c r="J1620" i="2"/>
  <c r="Q1620" i="2"/>
  <c r="N1620" i="2"/>
  <c r="J1473" i="2"/>
  <c r="Q1473" i="2"/>
  <c r="N1473" i="2"/>
  <c r="Q1475" i="2"/>
  <c r="N1475" i="2"/>
  <c r="J1475" i="2"/>
  <c r="Q1502" i="2"/>
  <c r="N1502" i="2"/>
  <c r="J1502" i="2"/>
  <c r="J1513" i="2"/>
  <c r="Q1517" i="2"/>
  <c r="N1517" i="2"/>
  <c r="Q1520" i="2"/>
  <c r="N1520" i="2"/>
  <c r="J1520" i="2"/>
  <c r="J1648" i="2"/>
  <c r="J1377" i="2"/>
  <c r="Q1381" i="2"/>
  <c r="J1650" i="2"/>
  <c r="Q162" i="2"/>
  <c r="Q578" i="2"/>
  <c r="N578" i="2"/>
  <c r="Q582" i="2"/>
  <c r="N582" i="2"/>
  <c r="Q721" i="2"/>
  <c r="N721" i="2"/>
  <c r="N742" i="2"/>
  <c r="J742" i="2"/>
  <c r="Q783" i="2"/>
  <c r="Q790" i="2"/>
  <c r="N790" i="2"/>
  <c r="N1544" i="2"/>
  <c r="Q1544" i="2"/>
  <c r="N1547" i="2"/>
  <c r="Q1547" i="2"/>
  <c r="J1547" i="2"/>
  <c r="N1554" i="2"/>
  <c r="Q1554" i="2"/>
  <c r="N1069" i="2"/>
  <c r="Q1069" i="2"/>
  <c r="J1069" i="2"/>
  <c r="N1077" i="2"/>
  <c r="Q1077" i="2"/>
  <c r="J1077" i="2"/>
  <c r="N1084" i="2"/>
  <c r="Q1084" i="2"/>
  <c r="J1084" i="2"/>
  <c r="N1091" i="2"/>
  <c r="Q1091" i="2"/>
  <c r="J1091" i="2"/>
  <c r="N1105" i="2"/>
  <c r="Q1105" i="2"/>
  <c r="J1105" i="2"/>
  <c r="J1285" i="2"/>
  <c r="Q1285" i="2"/>
  <c r="J145" i="2"/>
  <c r="J146" i="2"/>
  <c r="J147" i="2"/>
  <c r="J148" i="2"/>
  <c r="J149" i="2"/>
  <c r="Q150" i="2"/>
  <c r="J152" i="2"/>
  <c r="Q153" i="2"/>
  <c r="J161" i="2"/>
  <c r="J162" i="2"/>
  <c r="J242" i="2"/>
  <c r="J257" i="2"/>
  <c r="J261" i="2"/>
  <c r="N273" i="2"/>
  <c r="J279" i="2"/>
  <c r="J290" i="2"/>
  <c r="J296" i="2"/>
  <c r="J300" i="2"/>
  <c r="J304" i="2"/>
  <c r="J307" i="2"/>
  <c r="J578" i="2"/>
  <c r="J582" i="2"/>
  <c r="N586" i="2"/>
  <c r="J586" i="2"/>
  <c r="N590" i="2"/>
  <c r="J590" i="2"/>
  <c r="N594" i="2"/>
  <c r="J594" i="2"/>
  <c r="N596" i="2"/>
  <c r="J596" i="2"/>
  <c r="Q703" i="2"/>
  <c r="N718" i="2"/>
  <c r="J718" i="2"/>
  <c r="J721" i="2"/>
  <c r="N727" i="2"/>
  <c r="J727" i="2"/>
  <c r="N733" i="2"/>
  <c r="J733" i="2"/>
  <c r="N737" i="2"/>
  <c r="J737" i="2"/>
  <c r="Q742" i="2"/>
  <c r="J755" i="2"/>
  <c r="J767" i="2"/>
  <c r="N770" i="2"/>
  <c r="J770" i="2"/>
  <c r="N774" i="2"/>
  <c r="J774" i="2"/>
  <c r="N778" i="2"/>
  <c r="J778" i="2"/>
  <c r="J786" i="2"/>
  <c r="J790" i="2"/>
  <c r="N1535" i="2"/>
  <c r="J1535" i="2"/>
  <c r="N1539" i="2"/>
  <c r="J1539" i="2"/>
  <c r="N1542" i="2"/>
  <c r="J1542" i="2"/>
  <c r="J1544" i="2"/>
  <c r="N1548" i="2"/>
  <c r="Q1548" i="2"/>
  <c r="N1550" i="2"/>
  <c r="Q1550" i="2"/>
  <c r="J1550" i="2"/>
  <c r="J1045" i="2"/>
  <c r="N1045" i="2"/>
  <c r="Q1045" i="2"/>
  <c r="J1053" i="2"/>
  <c r="N1053" i="2"/>
  <c r="Q1053" i="2"/>
  <c r="N1129" i="2"/>
  <c r="Q1129" i="2"/>
  <c r="N1147" i="2"/>
  <c r="Q1147" i="2"/>
  <c r="J1147" i="2"/>
  <c r="N1206" i="2"/>
  <c r="J1206" i="2"/>
  <c r="Q1206" i="2"/>
  <c r="J1252" i="2"/>
  <c r="N1252" i="2"/>
  <c r="N1253" i="2"/>
  <c r="J1253" i="2"/>
  <c r="Q1253" i="2"/>
  <c r="J1276" i="2"/>
  <c r="N1276" i="2"/>
  <c r="N1596" i="2"/>
  <c r="J1596" i="2"/>
  <c r="Q1596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N144" i="2"/>
  <c r="N145" i="2"/>
  <c r="N146" i="2"/>
  <c r="N147" i="2"/>
  <c r="N148" i="2"/>
  <c r="N149" i="2"/>
  <c r="J153" i="2"/>
  <c r="N160" i="2"/>
  <c r="N161" i="2"/>
  <c r="J163" i="2"/>
  <c r="J167" i="2"/>
  <c r="J168" i="2"/>
  <c r="J169" i="2"/>
  <c r="J203" i="2"/>
  <c r="J204" i="2"/>
  <c r="N235" i="2"/>
  <c r="Q237" i="2"/>
  <c r="J241" i="2"/>
  <c r="N242" i="2"/>
  <c r="N243" i="2"/>
  <c r="Q244" i="2"/>
  <c r="N119" i="2"/>
  <c r="Q120" i="2"/>
  <c r="Q122" i="2"/>
  <c r="J122" i="2"/>
  <c r="J249" i="2"/>
  <c r="Q250" i="2"/>
  <c r="J256" i="2"/>
  <c r="N257" i="2"/>
  <c r="J260" i="2"/>
  <c r="N261" i="2"/>
  <c r="J263" i="2"/>
  <c r="Q265" i="2"/>
  <c r="N268" i="2"/>
  <c r="Q269" i="2"/>
  <c r="J271" i="2"/>
  <c r="J272" i="2"/>
  <c r="Q273" i="2"/>
  <c r="J275" i="2"/>
  <c r="J278" i="2"/>
  <c r="N279" i="2"/>
  <c r="N283" i="2"/>
  <c r="Q284" i="2"/>
  <c r="N287" i="2"/>
  <c r="Q288" i="2"/>
  <c r="N290" i="2"/>
  <c r="Q291" i="2"/>
  <c r="Q292" i="2"/>
  <c r="J294" i="2"/>
  <c r="J295" i="2"/>
  <c r="N296" i="2"/>
  <c r="J299" i="2"/>
  <c r="N300" i="2"/>
  <c r="N304" i="2"/>
  <c r="N307" i="2"/>
  <c r="Q574" i="2"/>
  <c r="N574" i="2"/>
  <c r="Q575" i="2"/>
  <c r="N575" i="2"/>
  <c r="Q577" i="2"/>
  <c r="N577" i="2"/>
  <c r="Q579" i="2"/>
  <c r="N579" i="2"/>
  <c r="Q581" i="2"/>
  <c r="N581" i="2"/>
  <c r="Q586" i="2"/>
  <c r="Q590" i="2"/>
  <c r="Q594" i="2"/>
  <c r="Q596" i="2"/>
  <c r="Q715" i="2"/>
  <c r="N715" i="2"/>
  <c r="Q717" i="2"/>
  <c r="N717" i="2"/>
  <c r="Q718" i="2"/>
  <c r="J723" i="2"/>
  <c r="Q725" i="2"/>
  <c r="N725" i="2"/>
  <c r="Q727" i="2"/>
  <c r="Q733" i="2"/>
  <c r="Q737" i="2"/>
  <c r="N741" i="2"/>
  <c r="J741" i="2"/>
  <c r="N744" i="2"/>
  <c r="J748" i="2"/>
  <c r="N752" i="2"/>
  <c r="J756" i="2"/>
  <c r="N759" i="2"/>
  <c r="J759" i="2"/>
  <c r="J763" i="2"/>
  <c r="N766" i="2"/>
  <c r="J766" i="2"/>
  <c r="Q769" i="2"/>
  <c r="N769" i="2"/>
  <c r="Q770" i="2"/>
  <c r="Q774" i="2"/>
  <c r="Q778" i="2"/>
  <c r="J781" i="2"/>
  <c r="N783" i="2"/>
  <c r="J789" i="2"/>
  <c r="J792" i="2"/>
  <c r="Q1535" i="2"/>
  <c r="Q1539" i="2"/>
  <c r="Q1542" i="2"/>
  <c r="J1548" i="2"/>
  <c r="N1551" i="2"/>
  <c r="Q1551" i="2"/>
  <c r="N1552" i="2"/>
  <c r="Q1552" i="2"/>
  <c r="J1552" i="2"/>
  <c r="J1043" i="2"/>
  <c r="N1043" i="2"/>
  <c r="Q1043" i="2"/>
  <c r="J1051" i="2"/>
  <c r="N1051" i="2"/>
  <c r="Q1051" i="2"/>
  <c r="J1129" i="2"/>
  <c r="J1156" i="2"/>
  <c r="N1156" i="2"/>
  <c r="N1162" i="2"/>
  <c r="Q1162" i="2"/>
  <c r="J1180" i="2"/>
  <c r="Q1180" i="2"/>
  <c r="J1222" i="2"/>
  <c r="N1222" i="2"/>
  <c r="J1247" i="2"/>
  <c r="N1247" i="2"/>
  <c r="N1344" i="2"/>
  <c r="Q1344" i="2"/>
  <c r="J1344" i="2"/>
  <c r="J1379" i="2"/>
  <c r="Q1379" i="2"/>
  <c r="N1593" i="2"/>
  <c r="Q1593" i="2"/>
  <c r="J1593" i="2"/>
  <c r="Q152" i="2"/>
  <c r="Q573" i="2"/>
  <c r="N573" i="2"/>
  <c r="Q576" i="2"/>
  <c r="N576" i="2"/>
  <c r="Q580" i="2"/>
  <c r="N580" i="2"/>
  <c r="Q714" i="2"/>
  <c r="N714" i="2"/>
  <c r="Q716" i="2"/>
  <c r="N716" i="2"/>
  <c r="J1047" i="2"/>
  <c r="N1047" i="2"/>
  <c r="Q1047" i="2"/>
  <c r="N1097" i="2"/>
  <c r="Q1097" i="2"/>
  <c r="J1097" i="2"/>
  <c r="N1149" i="2"/>
  <c r="J1149" i="2"/>
  <c r="J1284" i="2"/>
  <c r="N1284" i="2"/>
  <c r="J39" i="2"/>
  <c r="J43" i="2"/>
  <c r="J235" i="2"/>
  <c r="N237" i="2"/>
  <c r="N244" i="2"/>
  <c r="N120" i="2"/>
  <c r="J250" i="2"/>
  <c r="J264" i="2"/>
  <c r="N265" i="2"/>
  <c r="N269" i="2"/>
  <c r="N284" i="2"/>
  <c r="N288" i="2"/>
  <c r="J291" i="2"/>
  <c r="N292" i="2"/>
  <c r="J573" i="2"/>
  <c r="J576" i="2"/>
  <c r="J580" i="2"/>
  <c r="N584" i="2"/>
  <c r="J584" i="2"/>
  <c r="N588" i="2"/>
  <c r="J588" i="2"/>
  <c r="N592" i="2"/>
  <c r="J592" i="2"/>
  <c r="Q698" i="2"/>
  <c r="N698" i="2"/>
  <c r="J714" i="2"/>
  <c r="J716" i="2"/>
  <c r="N729" i="2"/>
  <c r="J729" i="2"/>
  <c r="N731" i="2"/>
  <c r="J731" i="2"/>
  <c r="N735" i="2"/>
  <c r="J735" i="2"/>
  <c r="J747" i="2"/>
  <c r="N772" i="2"/>
  <c r="J772" i="2"/>
  <c r="N776" i="2"/>
  <c r="J776" i="2"/>
  <c r="N1537" i="2"/>
  <c r="J1537" i="2"/>
  <c r="J1554" i="2"/>
  <c r="N241" i="2"/>
  <c r="Q243" i="2"/>
  <c r="Q119" i="2"/>
  <c r="Q249" i="2"/>
  <c r="N256" i="2"/>
  <c r="N260" i="2"/>
  <c r="Q263" i="2"/>
  <c r="Q264" i="2"/>
  <c r="Q268" i="2"/>
  <c r="N271" i="2"/>
  <c r="Q272" i="2"/>
  <c r="N275" i="2"/>
  <c r="N278" i="2"/>
  <c r="N282" i="2"/>
  <c r="Q283" i="2"/>
  <c r="Q287" i="2"/>
  <c r="N294" i="2"/>
  <c r="Q295" i="2"/>
  <c r="Q296" i="2"/>
  <c r="N299" i="2"/>
  <c r="N583" i="2"/>
  <c r="J583" i="2"/>
  <c r="N585" i="2"/>
  <c r="J585" i="2"/>
  <c r="N587" i="2"/>
  <c r="J587" i="2"/>
  <c r="N589" i="2"/>
  <c r="J589" i="2"/>
  <c r="N591" i="2"/>
  <c r="J591" i="2"/>
  <c r="N593" i="2"/>
  <c r="J593" i="2"/>
  <c r="N595" i="2"/>
  <c r="J595" i="2"/>
  <c r="N671" i="2"/>
  <c r="J671" i="2"/>
  <c r="N672" i="2"/>
  <c r="J680" i="2"/>
  <c r="Q680" i="2"/>
  <c r="N681" i="2"/>
  <c r="J688" i="2"/>
  <c r="Q688" i="2"/>
  <c r="N690" i="2"/>
  <c r="Q697" i="2"/>
  <c r="N697" i="2"/>
  <c r="J699" i="2"/>
  <c r="Q699" i="2"/>
  <c r="N700" i="2"/>
  <c r="J703" i="2"/>
  <c r="Q705" i="2"/>
  <c r="N705" i="2"/>
  <c r="N722" i="2"/>
  <c r="J722" i="2"/>
  <c r="N726" i="2"/>
  <c r="J726" i="2"/>
  <c r="N728" i="2"/>
  <c r="J728" i="2"/>
  <c r="N730" i="2"/>
  <c r="J730" i="2"/>
  <c r="N732" i="2"/>
  <c r="J732" i="2"/>
  <c r="N734" i="2"/>
  <c r="J734" i="2"/>
  <c r="N736" i="2"/>
  <c r="J736" i="2"/>
  <c r="N738" i="2"/>
  <c r="J738" i="2"/>
  <c r="N739" i="2"/>
  <c r="Q741" i="2"/>
  <c r="Q744" i="2"/>
  <c r="N745" i="2"/>
  <c r="J751" i="2"/>
  <c r="Q752" i="2"/>
  <c r="N753" i="2"/>
  <c r="Q759" i="2"/>
  <c r="Q765" i="2"/>
  <c r="N765" i="2"/>
  <c r="N771" i="2"/>
  <c r="J771" i="2"/>
  <c r="N773" i="2"/>
  <c r="J773" i="2"/>
  <c r="N775" i="2"/>
  <c r="J775" i="2"/>
  <c r="N777" i="2"/>
  <c r="J777" i="2"/>
  <c r="J782" i="2"/>
  <c r="N786" i="2"/>
  <c r="N791" i="2"/>
  <c r="J791" i="2"/>
  <c r="N1536" i="2"/>
  <c r="J1536" i="2"/>
  <c r="N1538" i="2"/>
  <c r="J1538" i="2"/>
  <c r="N1540" i="2"/>
  <c r="J1540" i="2"/>
  <c r="N1541" i="2"/>
  <c r="J1541" i="2"/>
  <c r="N1543" i="2"/>
  <c r="Q1543" i="2"/>
  <c r="J1543" i="2"/>
  <c r="J1551" i="2"/>
  <c r="J1041" i="2"/>
  <c r="N1041" i="2"/>
  <c r="Q1041" i="2"/>
  <c r="J1049" i="2"/>
  <c r="N1049" i="2"/>
  <c r="Q1049" i="2"/>
  <c r="J1055" i="2"/>
  <c r="N1055" i="2"/>
  <c r="J1057" i="2"/>
  <c r="N1057" i="2"/>
  <c r="J1059" i="2"/>
  <c r="N1059" i="2"/>
  <c r="J1062" i="2"/>
  <c r="N1062" i="2"/>
  <c r="J1064" i="2"/>
  <c r="N1064" i="2"/>
  <c r="J1066" i="2"/>
  <c r="N1066" i="2"/>
  <c r="N1071" i="2"/>
  <c r="Q1071" i="2"/>
  <c r="J1071" i="2"/>
  <c r="N1086" i="2"/>
  <c r="Q1086" i="2"/>
  <c r="J1086" i="2"/>
  <c r="N1093" i="2"/>
  <c r="Q1093" i="2"/>
  <c r="J1093" i="2"/>
  <c r="N1099" i="2"/>
  <c r="Q1099" i="2"/>
  <c r="J1099" i="2"/>
  <c r="N1107" i="2"/>
  <c r="Q1107" i="2"/>
  <c r="J1107" i="2"/>
  <c r="N1140" i="2"/>
  <c r="J1140" i="2"/>
  <c r="Q1149" i="2"/>
  <c r="J1162" i="2"/>
  <c r="J1165" i="2"/>
  <c r="Q1167" i="2"/>
  <c r="N1167" i="2"/>
  <c r="J1167" i="2"/>
  <c r="Q1317" i="2"/>
  <c r="N1317" i="2"/>
  <c r="J1317" i="2"/>
  <c r="J1337" i="2"/>
  <c r="N1337" i="2"/>
  <c r="J1376" i="2"/>
  <c r="N1376" i="2"/>
  <c r="Q1376" i="2"/>
  <c r="J1419" i="2"/>
  <c r="N1075" i="2"/>
  <c r="Q1075" i="2"/>
  <c r="J1075" i="2"/>
  <c r="N1082" i="2"/>
  <c r="Q1082" i="2"/>
  <c r="J1082" i="2"/>
  <c r="N1089" i="2"/>
  <c r="Q1089" i="2"/>
  <c r="J1089" i="2"/>
  <c r="N1095" i="2"/>
  <c r="Q1095" i="2"/>
  <c r="J1095" i="2"/>
  <c r="N1103" i="2"/>
  <c r="Q1103" i="2"/>
  <c r="J1103" i="2"/>
  <c r="N1111" i="2"/>
  <c r="Q1111" i="2"/>
  <c r="J1111" i="2"/>
  <c r="N1134" i="2"/>
  <c r="Q1134" i="2"/>
  <c r="Q1137" i="2"/>
  <c r="Q1156" i="2"/>
  <c r="J1239" i="2"/>
  <c r="N1239" i="2"/>
  <c r="N1240" i="2"/>
  <c r="J1240" i="2"/>
  <c r="J1268" i="2"/>
  <c r="N1268" i="2"/>
  <c r="J1298" i="2"/>
  <c r="N1298" i="2"/>
  <c r="N1299" i="2"/>
  <c r="J1299" i="2"/>
  <c r="N1657" i="2"/>
  <c r="J1657" i="2"/>
  <c r="Q1657" i="2"/>
  <c r="N1464" i="2"/>
  <c r="Q1464" i="2"/>
  <c r="J1464" i="2"/>
  <c r="Q1477" i="2"/>
  <c r="N1477" i="2"/>
  <c r="J1477" i="2"/>
  <c r="Q1481" i="2"/>
  <c r="N1481" i="2"/>
  <c r="J1481" i="2"/>
  <c r="Q1491" i="2"/>
  <c r="N1491" i="2"/>
  <c r="J1491" i="2"/>
  <c r="Q1640" i="2"/>
  <c r="N1640" i="2"/>
  <c r="J1640" i="2"/>
  <c r="J1040" i="2"/>
  <c r="N1040" i="2"/>
  <c r="J1042" i="2"/>
  <c r="N1042" i="2"/>
  <c r="J1044" i="2"/>
  <c r="N1044" i="2"/>
  <c r="J1046" i="2"/>
  <c r="N1046" i="2"/>
  <c r="J1048" i="2"/>
  <c r="N1048" i="2"/>
  <c r="J1050" i="2"/>
  <c r="N1050" i="2"/>
  <c r="J1052" i="2"/>
  <c r="N1052" i="2"/>
  <c r="J1054" i="2"/>
  <c r="N1054" i="2"/>
  <c r="Q1054" i="2"/>
  <c r="N1073" i="2"/>
  <c r="Q1073" i="2"/>
  <c r="J1073" i="2"/>
  <c r="N1080" i="2"/>
  <c r="Q1080" i="2"/>
  <c r="J1080" i="2"/>
  <c r="N1088" i="2"/>
  <c r="Q1088" i="2"/>
  <c r="J1088" i="2"/>
  <c r="N1101" i="2"/>
  <c r="Q1101" i="2"/>
  <c r="J1101" i="2"/>
  <c r="N1109" i="2"/>
  <c r="Q1109" i="2"/>
  <c r="J1109" i="2"/>
  <c r="J1116" i="2"/>
  <c r="N1116" i="2"/>
  <c r="J1127" i="2"/>
  <c r="N1127" i="2"/>
  <c r="J1134" i="2"/>
  <c r="J1137" i="2"/>
  <c r="Q1186" i="2"/>
  <c r="N1186" i="2"/>
  <c r="J1186" i="2"/>
  <c r="N1233" i="2"/>
  <c r="J1233" i="2"/>
  <c r="J1260" i="2"/>
  <c r="N1260" i="2"/>
  <c r="J1290" i="2"/>
  <c r="N1290" i="2"/>
  <c r="N1320" i="2"/>
  <c r="J1320" i="2"/>
  <c r="Q1320" i="2"/>
  <c r="J984" i="2"/>
  <c r="N1068" i="2"/>
  <c r="Q1068" i="2"/>
  <c r="N1070" i="2"/>
  <c r="Q1070" i="2"/>
  <c r="N1072" i="2"/>
  <c r="Q1072" i="2"/>
  <c r="N1074" i="2"/>
  <c r="Q1074" i="2"/>
  <c r="N1076" i="2"/>
  <c r="Q1076" i="2"/>
  <c r="N1078" i="2"/>
  <c r="Q1078" i="2"/>
  <c r="N1079" i="2"/>
  <c r="Q1079" i="2"/>
  <c r="N1081" i="2"/>
  <c r="Q1081" i="2"/>
  <c r="N1083" i="2"/>
  <c r="Q1083" i="2"/>
  <c r="N1085" i="2"/>
  <c r="Q1085" i="2"/>
  <c r="N1087" i="2"/>
  <c r="Q1087" i="2"/>
  <c r="N1090" i="2"/>
  <c r="Q1090" i="2"/>
  <c r="N1092" i="2"/>
  <c r="Q1092" i="2"/>
  <c r="N1094" i="2"/>
  <c r="Q1094" i="2"/>
  <c r="N1096" i="2"/>
  <c r="Q1096" i="2"/>
  <c r="N1098" i="2"/>
  <c r="Q1098" i="2"/>
  <c r="N1100" i="2"/>
  <c r="Q1100" i="2"/>
  <c r="N1102" i="2"/>
  <c r="Q1102" i="2"/>
  <c r="N1104" i="2"/>
  <c r="Q1104" i="2"/>
  <c r="N1106" i="2"/>
  <c r="Q1106" i="2"/>
  <c r="N1108" i="2"/>
  <c r="Q1108" i="2"/>
  <c r="N1110" i="2"/>
  <c r="Q1110" i="2"/>
  <c r="N1112" i="2"/>
  <c r="Q1112" i="2"/>
  <c r="J1115" i="2"/>
  <c r="Q1116" i="2"/>
  <c r="N1117" i="2"/>
  <c r="J1123" i="2"/>
  <c r="J1130" i="2"/>
  <c r="N1130" i="2"/>
  <c r="J1135" i="2"/>
  <c r="N1135" i="2"/>
  <c r="J1148" i="2"/>
  <c r="J1157" i="2"/>
  <c r="J1163" i="2"/>
  <c r="N1163" i="2"/>
  <c r="N1168" i="2"/>
  <c r="J1168" i="2"/>
  <c r="J1192" i="2"/>
  <c r="N1195" i="2"/>
  <c r="J1195" i="2"/>
  <c r="Q1195" i="2"/>
  <c r="N1217" i="2"/>
  <c r="J1217" i="2"/>
  <c r="Q1217" i="2"/>
  <c r="Q1226" i="2"/>
  <c r="Q1338" i="2"/>
  <c r="J1361" i="2"/>
  <c r="N1361" i="2"/>
  <c r="Q1361" i="2"/>
  <c r="J1369" i="2"/>
  <c r="N1369" i="2"/>
  <c r="J1370" i="2"/>
  <c r="Q1370" i="2"/>
  <c r="J1056" i="2"/>
  <c r="N1056" i="2"/>
  <c r="J1058" i="2"/>
  <c r="N1058" i="2"/>
  <c r="J1060" i="2"/>
  <c r="N1060" i="2"/>
  <c r="J1061" i="2"/>
  <c r="N1061" i="2"/>
  <c r="J1063" i="2"/>
  <c r="N1063" i="2"/>
  <c r="J1065" i="2"/>
  <c r="N1065" i="2"/>
  <c r="J1113" i="2"/>
  <c r="J1122" i="2"/>
  <c r="N1124" i="2"/>
  <c r="N1128" i="2"/>
  <c r="Q1128" i="2"/>
  <c r="J1131" i="2"/>
  <c r="N1133" i="2"/>
  <c r="Q1133" i="2"/>
  <c r="J1152" i="2"/>
  <c r="J1176" i="2"/>
  <c r="N1176" i="2"/>
  <c r="N1187" i="2"/>
  <c r="J1187" i="2"/>
  <c r="Q1192" i="2"/>
  <c r="Q1209" i="2"/>
  <c r="N1209" i="2"/>
  <c r="Q1214" i="2"/>
  <c r="N1214" i="2"/>
  <c r="J1219" i="2"/>
  <c r="J1305" i="2"/>
  <c r="N1305" i="2"/>
  <c r="N1309" i="2"/>
  <c r="J1309" i="2"/>
  <c r="Q1324" i="2"/>
  <c r="N1324" i="2"/>
  <c r="J1324" i="2"/>
  <c r="J1363" i="2"/>
  <c r="N1363" i="2"/>
  <c r="Q1363" i="2"/>
  <c r="N1393" i="2"/>
  <c r="Q1393" i="2"/>
  <c r="J1393" i="2"/>
  <c r="N1655" i="2"/>
  <c r="Q1655" i="2"/>
  <c r="J1655" i="2"/>
  <c r="J1136" i="2"/>
  <c r="Q1171" i="2"/>
  <c r="N1171" i="2"/>
  <c r="Q1176" i="2"/>
  <c r="N1177" i="2"/>
  <c r="N1180" i="2"/>
  <c r="Q1199" i="2"/>
  <c r="N1199" i="2"/>
  <c r="N1200" i="2"/>
  <c r="N1202" i="2"/>
  <c r="J1202" i="2"/>
  <c r="N1210" i="2"/>
  <c r="J1210" i="2"/>
  <c r="Q1222" i="2"/>
  <c r="Q1230" i="2"/>
  <c r="Q1239" i="2"/>
  <c r="J1246" i="2"/>
  <c r="Q1247" i="2"/>
  <c r="Q1252" i="2"/>
  <c r="J1259" i="2"/>
  <c r="Q1260" i="2"/>
  <c r="N1261" i="2"/>
  <c r="J1267" i="2"/>
  <c r="Q1268" i="2"/>
  <c r="N1269" i="2"/>
  <c r="J1275" i="2"/>
  <c r="Q1276" i="2"/>
  <c r="N1277" i="2"/>
  <c r="J1283" i="2"/>
  <c r="Q1284" i="2"/>
  <c r="N1285" i="2"/>
  <c r="Q1290" i="2"/>
  <c r="N1291" i="2"/>
  <c r="Q1298" i="2"/>
  <c r="J1306" i="2"/>
  <c r="Q1312" i="2"/>
  <c r="N1312" i="2"/>
  <c r="N1318" i="2"/>
  <c r="J1318" i="2"/>
  <c r="J1328" i="2"/>
  <c r="J1332" i="2"/>
  <c r="J1340" i="2"/>
  <c r="J1358" i="2"/>
  <c r="N1358" i="2"/>
  <c r="Q1358" i="2"/>
  <c r="N1581" i="2"/>
  <c r="Q1581" i="2"/>
  <c r="J1581" i="2"/>
  <c r="J1622" i="2"/>
  <c r="Q1622" i="2"/>
  <c r="N1622" i="2"/>
  <c r="N1164" i="2"/>
  <c r="J1164" i="2"/>
  <c r="J1172" i="2"/>
  <c r="N1183" i="2"/>
  <c r="J1183" i="2"/>
  <c r="Q1191" i="2"/>
  <c r="Q1194" i="2"/>
  <c r="N1194" i="2"/>
  <c r="J1203" i="2"/>
  <c r="Q1213" i="2"/>
  <c r="N1213" i="2"/>
  <c r="Q1215" i="2"/>
  <c r="N1215" i="2"/>
  <c r="Q1216" i="2"/>
  <c r="N1216" i="2"/>
  <c r="Q1225" i="2"/>
  <c r="J1229" i="2"/>
  <c r="J1236" i="2"/>
  <c r="J1243" i="2"/>
  <c r="J1249" i="2"/>
  <c r="J1256" i="2"/>
  <c r="J1264" i="2"/>
  <c r="J1272" i="2"/>
  <c r="J1280" i="2"/>
  <c r="J1288" i="2"/>
  <c r="J1294" i="2"/>
  <c r="J1302" i="2"/>
  <c r="N1313" i="2"/>
  <c r="J1313" i="2"/>
  <c r="J1345" i="2"/>
  <c r="N1345" i="2"/>
  <c r="J1347" i="2"/>
  <c r="N1347" i="2"/>
  <c r="J1349" i="2"/>
  <c r="N1349" i="2"/>
  <c r="J1366" i="2"/>
  <c r="N1368" i="2"/>
  <c r="Q1368" i="2"/>
  <c r="J1368" i="2"/>
  <c r="N1398" i="2"/>
  <c r="Q1398" i="2"/>
  <c r="J1398" i="2"/>
  <c r="N1461" i="2"/>
  <c r="Q1461" i="2"/>
  <c r="N1580" i="2"/>
  <c r="J1580" i="2"/>
  <c r="Q1580" i="2"/>
  <c r="N1584" i="2"/>
  <c r="J1584" i="2"/>
  <c r="Q1584" i="2"/>
  <c r="J1625" i="2"/>
  <c r="Q1625" i="2"/>
  <c r="N1625" i="2"/>
  <c r="Q1478" i="2"/>
  <c r="N1478" i="2"/>
  <c r="J1478" i="2"/>
  <c r="Q1179" i="2"/>
  <c r="J1333" i="2"/>
  <c r="J1346" i="2"/>
  <c r="N1346" i="2"/>
  <c r="J1348" i="2"/>
  <c r="N1348" i="2"/>
  <c r="J1354" i="2"/>
  <c r="N1354" i="2"/>
  <c r="Q1359" i="2"/>
  <c r="J1362" i="2"/>
  <c r="N1362" i="2"/>
  <c r="J1364" i="2"/>
  <c r="N1364" i="2"/>
  <c r="J1365" i="2"/>
  <c r="N1365" i="2"/>
  <c r="J1372" i="2"/>
  <c r="N1379" i="2"/>
  <c r="J1653" i="2"/>
  <c r="N1653" i="2"/>
  <c r="N1585" i="2"/>
  <c r="Q1585" i="2"/>
  <c r="N1588" i="2"/>
  <c r="J1588" i="2"/>
  <c r="Q1588" i="2"/>
  <c r="N1466" i="2"/>
  <c r="Q1466" i="2"/>
  <c r="N1469" i="2"/>
  <c r="J1469" i="2"/>
  <c r="Q1469" i="2"/>
  <c r="J1626" i="2"/>
  <c r="Q1626" i="2"/>
  <c r="N1626" i="2"/>
  <c r="Q1630" i="2"/>
  <c r="N1630" i="2"/>
  <c r="Q1503" i="2"/>
  <c r="N1503" i="2"/>
  <c r="J1503" i="2"/>
  <c r="Q1631" i="2"/>
  <c r="N1631" i="2"/>
  <c r="J1631" i="2"/>
  <c r="J1221" i="2"/>
  <c r="J1232" i="2"/>
  <c r="J1235" i="2"/>
  <c r="J1238" i="2"/>
  <c r="J1242" i="2"/>
  <c r="J1255" i="2"/>
  <c r="J1293" i="2"/>
  <c r="J1297" i="2"/>
  <c r="Q1337" i="2"/>
  <c r="N1338" i="2"/>
  <c r="N1353" i="2"/>
  <c r="Q1353" i="2"/>
  <c r="Q1369" i="2"/>
  <c r="N1370" i="2"/>
  <c r="N1380" i="2"/>
  <c r="Q1380" i="2"/>
  <c r="N1654" i="2"/>
  <c r="Q1654" i="2"/>
  <c r="N1656" i="2"/>
  <c r="Q1656" i="2"/>
  <c r="N1579" i="2"/>
  <c r="J1579" i="2"/>
  <c r="Q1579" i="2"/>
  <c r="J1585" i="2"/>
  <c r="N1589" i="2"/>
  <c r="Q1589" i="2"/>
  <c r="N1592" i="2"/>
  <c r="J1592" i="2"/>
  <c r="Q1592" i="2"/>
  <c r="J1466" i="2"/>
  <c r="N1470" i="2"/>
  <c r="Q1470" i="2"/>
  <c r="Q1490" i="2"/>
  <c r="N1490" i="2"/>
  <c r="J1490" i="2"/>
  <c r="Q1494" i="2"/>
  <c r="N1494" i="2"/>
  <c r="J1494" i="2"/>
  <c r="J1630" i="2"/>
  <c r="Q1504" i="2"/>
  <c r="N1504" i="2"/>
  <c r="J1504" i="2"/>
  <c r="J1350" i="2"/>
  <c r="J1621" i="2"/>
  <c r="Q1621" i="2"/>
  <c r="N1621" i="2"/>
  <c r="Q1487" i="2"/>
  <c r="N1487" i="2"/>
  <c r="J1487" i="2"/>
  <c r="Q1498" i="2"/>
  <c r="N1498" i="2"/>
  <c r="Q1629" i="2"/>
  <c r="N1629" i="2"/>
  <c r="J1629" i="2"/>
  <c r="Q1636" i="2"/>
  <c r="N1636" i="2"/>
  <c r="Q1639" i="2"/>
  <c r="N1639" i="2"/>
  <c r="J1639" i="2"/>
  <c r="Q1482" i="2"/>
  <c r="N1482" i="2"/>
  <c r="Q1484" i="2"/>
  <c r="N1484" i="2"/>
  <c r="J1484" i="2"/>
  <c r="Q1628" i="2"/>
  <c r="N1628" i="2"/>
  <c r="Q1497" i="2"/>
  <c r="N1497" i="2"/>
  <c r="J1497" i="2"/>
  <c r="Q1632" i="2"/>
  <c r="N1632" i="2"/>
  <c r="Q1635" i="2"/>
  <c r="N1635" i="2"/>
  <c r="J1635" i="2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F1966" i="1"/>
  <c r="H1965" i="1"/>
  <c r="P1965" i="1" s="1"/>
  <c r="F1965" i="1"/>
  <c r="H1964" i="1"/>
  <c r="M1964" i="1" s="1"/>
  <c r="H1963" i="1"/>
  <c r="I1963" i="1" s="1"/>
  <c r="H1962" i="1"/>
  <c r="I1962" i="1" s="1"/>
  <c r="H1961" i="1"/>
  <c r="I1961" i="1" s="1"/>
  <c r="H1960" i="1"/>
  <c r="I1960" i="1" s="1"/>
  <c r="H1959" i="1"/>
  <c r="I1959" i="1" s="1"/>
  <c r="H1958" i="1"/>
  <c r="I1958" i="1" s="1"/>
  <c r="H1957" i="1"/>
  <c r="H1956" i="1"/>
  <c r="I1956" i="1" s="1"/>
  <c r="H1955" i="1"/>
  <c r="I1955" i="1" s="1"/>
  <c r="H1954" i="1"/>
  <c r="I1954" i="1" s="1"/>
  <c r="H1953" i="1"/>
  <c r="P1953" i="1" s="1"/>
  <c r="H1952" i="1"/>
  <c r="P1952" i="1" s="1"/>
  <c r="H1951" i="1"/>
  <c r="P1951" i="1" s="1"/>
  <c r="H1950" i="1"/>
  <c r="P1950" i="1" s="1"/>
  <c r="H1949" i="1"/>
  <c r="P1949" i="1" s="1"/>
  <c r="H1948" i="1"/>
  <c r="P1948" i="1" s="1"/>
  <c r="H1947" i="1"/>
  <c r="P1947" i="1" s="1"/>
  <c r="H1946" i="1"/>
  <c r="P1946" i="1" s="1"/>
  <c r="H1945" i="1"/>
  <c r="P1945" i="1" s="1"/>
  <c r="H1944" i="1"/>
  <c r="P1944" i="1" s="1"/>
  <c r="H1943" i="1"/>
  <c r="P1943" i="1" s="1"/>
  <c r="H1942" i="1"/>
  <c r="P1942" i="1" s="1"/>
  <c r="H1941" i="1"/>
  <c r="P1941" i="1" s="1"/>
  <c r="H1940" i="1"/>
  <c r="P1940" i="1" s="1"/>
  <c r="H1939" i="1"/>
  <c r="P1939" i="1" s="1"/>
  <c r="H1938" i="1"/>
  <c r="P1938" i="1" s="1"/>
  <c r="H1937" i="1"/>
  <c r="P1937" i="1" s="1"/>
  <c r="H1936" i="1"/>
  <c r="P1936" i="1" s="1"/>
  <c r="H1935" i="1"/>
  <c r="P1935" i="1" s="1"/>
  <c r="H1934" i="1"/>
  <c r="P1934" i="1" s="1"/>
  <c r="H1933" i="1"/>
  <c r="P1933" i="1" s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K1321" i="2" l="1"/>
  <c r="K1129" i="2"/>
  <c r="K144" i="2"/>
  <c r="K166" i="2"/>
  <c r="K984" i="2"/>
  <c r="K163" i="2"/>
  <c r="K156" i="2"/>
  <c r="P1963" i="1"/>
  <c r="M1965" i="1"/>
  <c r="M1962" i="1"/>
  <c r="P1958" i="1"/>
  <c r="P1962" i="1"/>
  <c r="I1933" i="1"/>
  <c r="I1936" i="1"/>
  <c r="I1938" i="1"/>
  <c r="I1940" i="1"/>
  <c r="I1942" i="1"/>
  <c r="I1944" i="1"/>
  <c r="I1946" i="1"/>
  <c r="I1948" i="1"/>
  <c r="I1950" i="1"/>
  <c r="I1952" i="1"/>
  <c r="M1954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P1954" i="1"/>
  <c r="I1934" i="1"/>
  <c r="I1935" i="1"/>
  <c r="I1937" i="1"/>
  <c r="I1939" i="1"/>
  <c r="I1941" i="1"/>
  <c r="I1943" i="1"/>
  <c r="I1945" i="1"/>
  <c r="I1947" i="1"/>
  <c r="I1949" i="1"/>
  <c r="I1951" i="1"/>
  <c r="I1953" i="1"/>
  <c r="P1964" i="1"/>
  <c r="M1961" i="1"/>
  <c r="P1959" i="1"/>
  <c r="P1961" i="1"/>
  <c r="I1964" i="1"/>
  <c r="P1955" i="1"/>
  <c r="M1958" i="1"/>
  <c r="M1963" i="1"/>
  <c r="I1965" i="1"/>
  <c r="P1903" i="1"/>
  <c r="I1903" i="1"/>
  <c r="M1903" i="1"/>
  <c r="P1911" i="1"/>
  <c r="I1911" i="1"/>
  <c r="M1911" i="1"/>
  <c r="P1919" i="1"/>
  <c r="M1919" i="1"/>
  <c r="I1919" i="1"/>
  <c r="P1927" i="1"/>
  <c r="M1927" i="1"/>
  <c r="I1927" i="1"/>
  <c r="I1957" i="1"/>
  <c r="P1957" i="1"/>
  <c r="M1957" i="1"/>
  <c r="P1973" i="1"/>
  <c r="M1973" i="1"/>
  <c r="I1973" i="1"/>
  <c r="P1977" i="1"/>
  <c r="M1977" i="1"/>
  <c r="I1977" i="1"/>
  <c r="P1989" i="1"/>
  <c r="M1989" i="1"/>
  <c r="I1989" i="1"/>
  <c r="P1997" i="1"/>
  <c r="M1997" i="1"/>
  <c r="I1997" i="1"/>
  <c r="P2005" i="1"/>
  <c r="M2005" i="1"/>
  <c r="I2005" i="1"/>
  <c r="P2013" i="1"/>
  <c r="M2013" i="1"/>
  <c r="I2013" i="1"/>
  <c r="P2021" i="1"/>
  <c r="M2021" i="1"/>
  <c r="I2021" i="1"/>
  <c r="P2029" i="1"/>
  <c r="M2029" i="1"/>
  <c r="I2029" i="1"/>
  <c r="P2033" i="1"/>
  <c r="M2033" i="1"/>
  <c r="I2033" i="1"/>
  <c r="P1904" i="1"/>
  <c r="M1904" i="1"/>
  <c r="I1904" i="1"/>
  <c r="P1912" i="1"/>
  <c r="M1912" i="1"/>
  <c r="I1912" i="1"/>
  <c r="P1920" i="1"/>
  <c r="I1920" i="1"/>
  <c r="M1920" i="1"/>
  <c r="P1932" i="1"/>
  <c r="M1932" i="1"/>
  <c r="P1899" i="1"/>
  <c r="M1899" i="1"/>
  <c r="P1905" i="1"/>
  <c r="I1905" i="1"/>
  <c r="M1905" i="1"/>
  <c r="P1913" i="1"/>
  <c r="I1913" i="1"/>
  <c r="M1913" i="1"/>
  <c r="P1921" i="1"/>
  <c r="M1921" i="1"/>
  <c r="I1921" i="1"/>
  <c r="P1929" i="1"/>
  <c r="I1929" i="1"/>
  <c r="M1929" i="1"/>
  <c r="P1967" i="1"/>
  <c r="M1967" i="1"/>
  <c r="I1967" i="1"/>
  <c r="P1971" i="1"/>
  <c r="M1971" i="1"/>
  <c r="I1971" i="1"/>
  <c r="P1975" i="1"/>
  <c r="M1975" i="1"/>
  <c r="I1975" i="1"/>
  <c r="P1979" i="1"/>
  <c r="M1979" i="1"/>
  <c r="I1979" i="1"/>
  <c r="P1983" i="1"/>
  <c r="M1983" i="1"/>
  <c r="I1983" i="1"/>
  <c r="P1987" i="1"/>
  <c r="M1987" i="1"/>
  <c r="I1987" i="1"/>
  <c r="P1991" i="1"/>
  <c r="M1991" i="1"/>
  <c r="I1991" i="1"/>
  <c r="P1995" i="1"/>
  <c r="M1995" i="1"/>
  <c r="I1995" i="1"/>
  <c r="P1999" i="1"/>
  <c r="M1999" i="1"/>
  <c r="I1999" i="1"/>
  <c r="P2003" i="1"/>
  <c r="M2003" i="1"/>
  <c r="I2003" i="1"/>
  <c r="P2007" i="1"/>
  <c r="M2007" i="1"/>
  <c r="I2007" i="1"/>
  <c r="P2011" i="1"/>
  <c r="M2011" i="1"/>
  <c r="I2011" i="1"/>
  <c r="P2015" i="1"/>
  <c r="M2015" i="1"/>
  <c r="I2015" i="1"/>
  <c r="P2019" i="1"/>
  <c r="M2019" i="1"/>
  <c r="I2019" i="1"/>
  <c r="P2023" i="1"/>
  <c r="M2023" i="1"/>
  <c r="I2023" i="1"/>
  <c r="P2027" i="1"/>
  <c r="M2027" i="1"/>
  <c r="I2027" i="1"/>
  <c r="P2031" i="1"/>
  <c r="M2031" i="1"/>
  <c r="I2031" i="1"/>
  <c r="P2035" i="1"/>
  <c r="M2035" i="1"/>
  <c r="I2035" i="1"/>
  <c r="P2039" i="1"/>
  <c r="M2039" i="1"/>
  <c r="I2039" i="1"/>
  <c r="P1900" i="1"/>
  <c r="M1900" i="1"/>
  <c r="P1907" i="1"/>
  <c r="I1907" i="1"/>
  <c r="M1907" i="1"/>
  <c r="P1915" i="1"/>
  <c r="I1915" i="1"/>
  <c r="M1915" i="1"/>
  <c r="P1923" i="1"/>
  <c r="M1923" i="1"/>
  <c r="I1923" i="1"/>
  <c r="P1931" i="1"/>
  <c r="M1931" i="1"/>
  <c r="I1931" i="1"/>
  <c r="P1969" i="1"/>
  <c r="M1969" i="1"/>
  <c r="I1969" i="1"/>
  <c r="P1981" i="1"/>
  <c r="M1981" i="1"/>
  <c r="I1981" i="1"/>
  <c r="P1985" i="1"/>
  <c r="M1985" i="1"/>
  <c r="I1985" i="1"/>
  <c r="P1993" i="1"/>
  <c r="M1993" i="1"/>
  <c r="I1993" i="1"/>
  <c r="P2001" i="1"/>
  <c r="M2001" i="1"/>
  <c r="I2001" i="1"/>
  <c r="P2009" i="1"/>
  <c r="M2009" i="1"/>
  <c r="I2009" i="1"/>
  <c r="P2017" i="1"/>
  <c r="M2017" i="1"/>
  <c r="I2017" i="1"/>
  <c r="P2025" i="1"/>
  <c r="M2025" i="1"/>
  <c r="I2025" i="1"/>
  <c r="P2037" i="1"/>
  <c r="M2037" i="1"/>
  <c r="I2037" i="1"/>
  <c r="I1900" i="1"/>
  <c r="P1908" i="1"/>
  <c r="M1908" i="1"/>
  <c r="I1908" i="1"/>
  <c r="P1916" i="1"/>
  <c r="M1916" i="1"/>
  <c r="I1916" i="1"/>
  <c r="P1924" i="1"/>
  <c r="I1924" i="1"/>
  <c r="M1924" i="1"/>
  <c r="P1928" i="1"/>
  <c r="M1928" i="1"/>
  <c r="I1928" i="1"/>
  <c r="P1901" i="1"/>
  <c r="I1901" i="1"/>
  <c r="M1901" i="1"/>
  <c r="P1909" i="1"/>
  <c r="I1909" i="1"/>
  <c r="M1909" i="1"/>
  <c r="P1917" i="1"/>
  <c r="M1917" i="1"/>
  <c r="I1917" i="1"/>
  <c r="P1925" i="1"/>
  <c r="M1925" i="1"/>
  <c r="I1925" i="1"/>
  <c r="I1899" i="1"/>
  <c r="P1902" i="1"/>
  <c r="M1902" i="1"/>
  <c r="I1902" i="1"/>
  <c r="P1906" i="1"/>
  <c r="M1906" i="1"/>
  <c r="I1906" i="1"/>
  <c r="P1910" i="1"/>
  <c r="M1910" i="1"/>
  <c r="I1910" i="1"/>
  <c r="P1914" i="1"/>
  <c r="M1914" i="1"/>
  <c r="I1914" i="1"/>
  <c r="P1918" i="1"/>
  <c r="I1918" i="1"/>
  <c r="M1918" i="1"/>
  <c r="P1922" i="1"/>
  <c r="I1922" i="1"/>
  <c r="M1922" i="1"/>
  <c r="P1926" i="1"/>
  <c r="I1926" i="1"/>
  <c r="M1926" i="1"/>
  <c r="P1930" i="1"/>
  <c r="M1930" i="1"/>
  <c r="I1930" i="1"/>
  <c r="M1956" i="1"/>
  <c r="M1960" i="1"/>
  <c r="P1966" i="1"/>
  <c r="M1966" i="1"/>
  <c r="P1968" i="1"/>
  <c r="M1968" i="1"/>
  <c r="P1970" i="1"/>
  <c r="M1970" i="1"/>
  <c r="P1972" i="1"/>
  <c r="M1972" i="1"/>
  <c r="P1974" i="1"/>
  <c r="M1974" i="1"/>
  <c r="P1976" i="1"/>
  <c r="M1976" i="1"/>
  <c r="P1978" i="1"/>
  <c r="M1978" i="1"/>
  <c r="P1980" i="1"/>
  <c r="M1980" i="1"/>
  <c r="P1982" i="1"/>
  <c r="M1982" i="1"/>
  <c r="P1984" i="1"/>
  <c r="M1984" i="1"/>
  <c r="P1986" i="1"/>
  <c r="M1986" i="1"/>
  <c r="P1988" i="1"/>
  <c r="M1988" i="1"/>
  <c r="P1990" i="1"/>
  <c r="M1990" i="1"/>
  <c r="P1992" i="1"/>
  <c r="M1992" i="1"/>
  <c r="P1994" i="1"/>
  <c r="M1994" i="1"/>
  <c r="P1996" i="1"/>
  <c r="M1996" i="1"/>
  <c r="P1998" i="1"/>
  <c r="M1998" i="1"/>
  <c r="P2000" i="1"/>
  <c r="M2000" i="1"/>
  <c r="P2002" i="1"/>
  <c r="M2002" i="1"/>
  <c r="P2004" i="1"/>
  <c r="M2004" i="1"/>
  <c r="P2006" i="1"/>
  <c r="M2006" i="1"/>
  <c r="P2008" i="1"/>
  <c r="M2008" i="1"/>
  <c r="P2010" i="1"/>
  <c r="M2010" i="1"/>
  <c r="P2012" i="1"/>
  <c r="M2012" i="1"/>
  <c r="P2014" i="1"/>
  <c r="M2014" i="1"/>
  <c r="P2016" i="1"/>
  <c r="M2016" i="1"/>
  <c r="P2018" i="1"/>
  <c r="M2018" i="1"/>
  <c r="P2020" i="1"/>
  <c r="M2020" i="1"/>
  <c r="P2022" i="1"/>
  <c r="M2022" i="1"/>
  <c r="P2024" i="1"/>
  <c r="M2024" i="1"/>
  <c r="P2026" i="1"/>
  <c r="M2026" i="1"/>
  <c r="P2028" i="1"/>
  <c r="M2028" i="1"/>
  <c r="P2030" i="1"/>
  <c r="M2030" i="1"/>
  <c r="P2032" i="1"/>
  <c r="M2032" i="1"/>
  <c r="P2034" i="1"/>
  <c r="M2034" i="1"/>
  <c r="P2036" i="1"/>
  <c r="M2036" i="1"/>
  <c r="P2038" i="1"/>
  <c r="M2038" i="1"/>
  <c r="P2040" i="1"/>
  <c r="M2040" i="1"/>
  <c r="M1955" i="1"/>
  <c r="P1956" i="1"/>
  <c r="M1959" i="1"/>
  <c r="P1960" i="1"/>
  <c r="I1966" i="1"/>
  <c r="I1968" i="1"/>
  <c r="I1970" i="1"/>
  <c r="I1972" i="1"/>
  <c r="I1974" i="1"/>
  <c r="I1976" i="1"/>
  <c r="I1978" i="1"/>
  <c r="I1980" i="1"/>
  <c r="I1982" i="1"/>
  <c r="I1984" i="1"/>
  <c r="I1986" i="1"/>
  <c r="I1988" i="1"/>
  <c r="I1990" i="1"/>
  <c r="I1992" i="1"/>
  <c r="I1994" i="1"/>
  <c r="I1996" i="1"/>
  <c r="I1998" i="1"/>
  <c r="I2000" i="1"/>
  <c r="I2002" i="1"/>
  <c r="I2004" i="1"/>
  <c r="I2006" i="1"/>
  <c r="I2008" i="1"/>
  <c r="I2010" i="1"/>
  <c r="I2012" i="1"/>
  <c r="I2014" i="1"/>
  <c r="I2016" i="1"/>
  <c r="I2018" i="1"/>
  <c r="I2020" i="1"/>
  <c r="I2022" i="1"/>
  <c r="I2024" i="1"/>
  <c r="I2026" i="1"/>
  <c r="I2028" i="1"/>
  <c r="I2030" i="1"/>
  <c r="I2032" i="1"/>
  <c r="I2034" i="1"/>
  <c r="I2036" i="1"/>
  <c r="I2038" i="1"/>
  <c r="I2040" i="1"/>
  <c r="F1882" i="1" l="1"/>
  <c r="I1882" i="1" s="1"/>
  <c r="F1868" i="1"/>
  <c r="P1864" i="1"/>
  <c r="M1864" i="1"/>
  <c r="F1861" i="1"/>
  <c r="H1831" i="1" l="1"/>
  <c r="P1831" i="1" s="1"/>
  <c r="H1830" i="1"/>
  <c r="P1830" i="1" s="1"/>
  <c r="H1829" i="1"/>
  <c r="P1829" i="1" s="1"/>
  <c r="H1828" i="1"/>
  <c r="P1828" i="1" s="1"/>
  <c r="H1827" i="1"/>
  <c r="P1827" i="1" s="1"/>
  <c r="H1826" i="1"/>
  <c r="P1826" i="1" s="1"/>
  <c r="H1825" i="1"/>
  <c r="P1825" i="1" s="1"/>
  <c r="H1824" i="1"/>
  <c r="P1824" i="1" s="1"/>
  <c r="H1823" i="1"/>
  <c r="P1823" i="1" s="1"/>
  <c r="H1822" i="1"/>
  <c r="P1822" i="1" s="1"/>
  <c r="O1821" i="1"/>
  <c r="L1821" i="1"/>
  <c r="H1821" i="1"/>
  <c r="I1821" i="1" s="1"/>
  <c r="H1820" i="1"/>
  <c r="I1820" i="1" s="1"/>
  <c r="H1819" i="1"/>
  <c r="I1819" i="1" s="1"/>
  <c r="H1818" i="1"/>
  <c r="I1818" i="1" s="1"/>
  <c r="H1817" i="1"/>
  <c r="I1817" i="1" s="1"/>
  <c r="H1816" i="1"/>
  <c r="I1816" i="1" s="1"/>
  <c r="H1815" i="1"/>
  <c r="I1815" i="1" s="1"/>
  <c r="H1814" i="1"/>
  <c r="F1814" i="1"/>
  <c r="H1813" i="1"/>
  <c r="M1813" i="1" s="1"/>
  <c r="O1812" i="1"/>
  <c r="L1812" i="1"/>
  <c r="H1812" i="1"/>
  <c r="H1811" i="1"/>
  <c r="P1811" i="1" s="1"/>
  <c r="H1810" i="1"/>
  <c r="P1810" i="1" s="1"/>
  <c r="H1809" i="1"/>
  <c r="P1809" i="1" s="1"/>
  <c r="H1808" i="1"/>
  <c r="I1808" i="1" s="1"/>
  <c r="H1807" i="1"/>
  <c r="M1807" i="1" s="1"/>
  <c r="H1806" i="1"/>
  <c r="I1806" i="1" s="1"/>
  <c r="I1814" i="1" l="1"/>
  <c r="M1806" i="1"/>
  <c r="I1811" i="1"/>
  <c r="M1814" i="1"/>
  <c r="M1816" i="1"/>
  <c r="M1818" i="1"/>
  <c r="M1820" i="1"/>
  <c r="P1816" i="1"/>
  <c r="P1820" i="1"/>
  <c r="I1809" i="1"/>
  <c r="P1812" i="1"/>
  <c r="I1810" i="1"/>
  <c r="I1812" i="1"/>
  <c r="P1815" i="1"/>
  <c r="P1819" i="1"/>
  <c r="M1809" i="1"/>
  <c r="M1810" i="1"/>
  <c r="M1811" i="1"/>
  <c r="M1812" i="1"/>
  <c r="P1813" i="1"/>
  <c r="P1814" i="1"/>
  <c r="M1817" i="1"/>
  <c r="P1818" i="1"/>
  <c r="M1821" i="1"/>
  <c r="P1817" i="1"/>
  <c r="P1821" i="1"/>
  <c r="M1815" i="1"/>
  <c r="M1819" i="1"/>
  <c r="I1828" i="1"/>
  <c r="M1808" i="1"/>
  <c r="I1813" i="1"/>
  <c r="M1822" i="1"/>
  <c r="M1823" i="1"/>
  <c r="M1824" i="1"/>
  <c r="M1825" i="1"/>
  <c r="M1826" i="1"/>
  <c r="M1827" i="1"/>
  <c r="M1828" i="1"/>
  <c r="M1829" i="1"/>
  <c r="M1830" i="1"/>
  <c r="M1831" i="1"/>
  <c r="I1822" i="1"/>
  <c r="I1823" i="1"/>
  <c r="I1824" i="1"/>
  <c r="I1825" i="1"/>
  <c r="I1826" i="1"/>
  <c r="I1827" i="1"/>
  <c r="I1829" i="1"/>
  <c r="I1830" i="1"/>
  <c r="I1831" i="1"/>
  <c r="I1807" i="1"/>
  <c r="H1805" i="1" l="1"/>
  <c r="P1805" i="1" s="1"/>
  <c r="H1804" i="1"/>
  <c r="I1804" i="1" s="1"/>
  <c r="H1803" i="1"/>
  <c r="P1803" i="1" s="1"/>
  <c r="H1802" i="1"/>
  <c r="I1802" i="1" s="1"/>
  <c r="H1801" i="1"/>
  <c r="I1801" i="1" s="1"/>
  <c r="H1800" i="1"/>
  <c r="I1800" i="1" s="1"/>
  <c r="M1803" i="1" l="1"/>
  <c r="I1805" i="1"/>
  <c r="M1805" i="1"/>
  <c r="H1799" i="1" l="1"/>
  <c r="I1799" i="1" s="1"/>
  <c r="H1798" i="1"/>
  <c r="I1798" i="1" s="1"/>
  <c r="H1797" i="1"/>
  <c r="I1797" i="1" s="1"/>
  <c r="H1796" i="1"/>
  <c r="P1796" i="1" s="1"/>
  <c r="H1795" i="1"/>
  <c r="I1795" i="1" s="1"/>
  <c r="H1794" i="1"/>
  <c r="I1794" i="1" s="1"/>
  <c r="H1793" i="1"/>
  <c r="I1793" i="1" s="1"/>
  <c r="H1792" i="1"/>
  <c r="I1792" i="1" s="1"/>
  <c r="H1791" i="1"/>
  <c r="I1791" i="1" s="1"/>
  <c r="H1790" i="1"/>
  <c r="I1790" i="1" s="1"/>
  <c r="H1789" i="1"/>
  <c r="I1789" i="1" s="1"/>
  <c r="H1788" i="1"/>
  <c r="I1788" i="1" s="1"/>
  <c r="H1787" i="1"/>
  <c r="I1787" i="1" s="1"/>
  <c r="H1786" i="1"/>
  <c r="I1786" i="1" s="1"/>
  <c r="H1785" i="1"/>
  <c r="I1785" i="1" s="1"/>
  <c r="H1784" i="1"/>
  <c r="M1784" i="1" s="1"/>
  <c r="H1783" i="1"/>
  <c r="I1783" i="1" s="1"/>
  <c r="H1782" i="1"/>
  <c r="P1782" i="1" s="1"/>
  <c r="H1781" i="1"/>
  <c r="P1781" i="1" s="1"/>
  <c r="H1780" i="1"/>
  <c r="I1780" i="1" s="1"/>
  <c r="H1779" i="1"/>
  <c r="I1779" i="1" s="1"/>
  <c r="H1778" i="1"/>
  <c r="P1778" i="1" s="1"/>
  <c r="H1777" i="1"/>
  <c r="P1777" i="1" s="1"/>
  <c r="H1776" i="1"/>
  <c r="I1776" i="1" s="1"/>
  <c r="H1775" i="1"/>
  <c r="I1775" i="1" s="1"/>
  <c r="H1774" i="1"/>
  <c r="P1774" i="1" s="1"/>
  <c r="H1773" i="1"/>
  <c r="I1773" i="1" s="1"/>
  <c r="H1772" i="1"/>
  <c r="I1772" i="1" s="1"/>
  <c r="I1778" i="1" l="1"/>
  <c r="I1796" i="1"/>
  <c r="I1774" i="1"/>
  <c r="I1781" i="1"/>
  <c r="M1785" i="1"/>
  <c r="I1777" i="1"/>
  <c r="P1785" i="1"/>
  <c r="M1790" i="1"/>
  <c r="I1782" i="1"/>
  <c r="P1784" i="1"/>
  <c r="P1790" i="1"/>
  <c r="M1774" i="1"/>
  <c r="M1777" i="1"/>
  <c r="M1778" i="1"/>
  <c r="M1781" i="1"/>
  <c r="M1782" i="1"/>
  <c r="M1796" i="1"/>
  <c r="I1784" i="1"/>
  <c r="O1771" i="1" l="1"/>
  <c r="L1771" i="1"/>
  <c r="H1771" i="1"/>
  <c r="F1771" i="1"/>
  <c r="O1770" i="1"/>
  <c r="L1770" i="1"/>
  <c r="H1770" i="1"/>
  <c r="F1770" i="1"/>
  <c r="H1769" i="1"/>
  <c r="P1769" i="1" s="1"/>
  <c r="O1768" i="1"/>
  <c r="L1768" i="1"/>
  <c r="H1768" i="1"/>
  <c r="F1768" i="1"/>
  <c r="O1767" i="1"/>
  <c r="L1767" i="1"/>
  <c r="H1767" i="1"/>
  <c r="O1766" i="1"/>
  <c r="L1766" i="1"/>
  <c r="H1766" i="1"/>
  <c r="F1766" i="1"/>
  <c r="O1765" i="1"/>
  <c r="L1765" i="1"/>
  <c r="H1765" i="1"/>
  <c r="F1765" i="1"/>
  <c r="O1764" i="1"/>
  <c r="L1764" i="1"/>
  <c r="H1764" i="1"/>
  <c r="F1764" i="1"/>
  <c r="O1763" i="1"/>
  <c r="L1763" i="1"/>
  <c r="H1763" i="1"/>
  <c r="F1763" i="1"/>
  <c r="H1762" i="1"/>
  <c r="P1762" i="1" s="1"/>
  <c r="F1762" i="1"/>
  <c r="H1761" i="1"/>
  <c r="F1761" i="1"/>
  <c r="H1760" i="1"/>
  <c r="F1760" i="1"/>
  <c r="H1759" i="1"/>
  <c r="H1758" i="1"/>
  <c r="P1758" i="1" s="1"/>
  <c r="O1757" i="1"/>
  <c r="L1757" i="1"/>
  <c r="H1757" i="1"/>
  <c r="F1757" i="1"/>
  <c r="O1756" i="1"/>
  <c r="L1756" i="1"/>
  <c r="H1756" i="1"/>
  <c r="F1756" i="1"/>
  <c r="O1755" i="1"/>
  <c r="L1755" i="1"/>
  <c r="H1755" i="1"/>
  <c r="F1755" i="1"/>
  <c r="O1754" i="1"/>
  <c r="L1754" i="1"/>
  <c r="H1754" i="1"/>
  <c r="F1754" i="1"/>
  <c r="O1753" i="1"/>
  <c r="L1753" i="1"/>
  <c r="H1753" i="1"/>
  <c r="F1753" i="1"/>
  <c r="O1752" i="1"/>
  <c r="L1752" i="1"/>
  <c r="H1752" i="1"/>
  <c r="M1752" i="1" s="1"/>
  <c r="F1752" i="1"/>
  <c r="O1751" i="1"/>
  <c r="L1751" i="1"/>
  <c r="H1751" i="1"/>
  <c r="F1751" i="1"/>
  <c r="O1750" i="1"/>
  <c r="L1750" i="1"/>
  <c r="H1750" i="1"/>
  <c r="F1750" i="1"/>
  <c r="H1749" i="1"/>
  <c r="F1749" i="1"/>
  <c r="H1748" i="1"/>
  <c r="M1748" i="1" s="1"/>
  <c r="F1748" i="1"/>
  <c r="H1747" i="1"/>
  <c r="P1747" i="1" s="1"/>
  <c r="F1747" i="1"/>
  <c r="H1746" i="1"/>
  <c r="I1746" i="1" s="1"/>
  <c r="H1745" i="1"/>
  <c r="I1745" i="1" s="1"/>
  <c r="H1744" i="1"/>
  <c r="I1744" i="1" s="1"/>
  <c r="H1743" i="1"/>
  <c r="I1743" i="1" s="1"/>
  <c r="H1742" i="1"/>
  <c r="I1742" i="1" s="1"/>
  <c r="H1741" i="1"/>
  <c r="I1741" i="1" s="1"/>
  <c r="O1740" i="1"/>
  <c r="L1740" i="1"/>
  <c r="H1740" i="1"/>
  <c r="M1740" i="1" s="1"/>
  <c r="O1739" i="1"/>
  <c r="L1739" i="1"/>
  <c r="H1739" i="1"/>
  <c r="H1738" i="1"/>
  <c r="I1738" i="1" s="1"/>
  <c r="O1737" i="1"/>
  <c r="L1737" i="1"/>
  <c r="H1737" i="1"/>
  <c r="H1736" i="1"/>
  <c r="P1736" i="1" s="1"/>
  <c r="F1736" i="1"/>
  <c r="H1735" i="1"/>
  <c r="P1735" i="1" s="1"/>
  <c r="F1735" i="1"/>
  <c r="H1734" i="1"/>
  <c r="F1734" i="1"/>
  <c r="H1733" i="1"/>
  <c r="P1733" i="1" s="1"/>
  <c r="F1733" i="1"/>
  <c r="H1732" i="1"/>
  <c r="I1732" i="1" s="1"/>
  <c r="H1731" i="1"/>
  <c r="H1730" i="1"/>
  <c r="I1730" i="1" s="1"/>
  <c r="O1729" i="1"/>
  <c r="L1729" i="1"/>
  <c r="H1729" i="1"/>
  <c r="F1729" i="1"/>
  <c r="H1728" i="1"/>
  <c r="F1728" i="1"/>
  <c r="H1727" i="1"/>
  <c r="P1727" i="1" s="1"/>
  <c r="O1726" i="1"/>
  <c r="L1726" i="1"/>
  <c r="H1726" i="1"/>
  <c r="F1726" i="1"/>
  <c r="H1725" i="1"/>
  <c r="M1725" i="1" s="1"/>
  <c r="H1724" i="1"/>
  <c r="M1724" i="1" s="1"/>
  <c r="H1723" i="1"/>
  <c r="P1723" i="1" s="1"/>
  <c r="H1722" i="1"/>
  <c r="H1721" i="1"/>
  <c r="P1721" i="1" s="1"/>
  <c r="H1720" i="1"/>
  <c r="H1719" i="1"/>
  <c r="O1718" i="1"/>
  <c r="L1718" i="1"/>
  <c r="H1718" i="1"/>
  <c r="F1718" i="1"/>
  <c r="O1717" i="1"/>
  <c r="L1717" i="1"/>
  <c r="H1717" i="1"/>
  <c r="F1717" i="1"/>
  <c r="O1716" i="1"/>
  <c r="L1716" i="1"/>
  <c r="H1716" i="1"/>
  <c r="F1716" i="1"/>
  <c r="O1715" i="1"/>
  <c r="H1715" i="1"/>
  <c r="F1715" i="1"/>
  <c r="O1714" i="1"/>
  <c r="L1714" i="1"/>
  <c r="H1714" i="1"/>
  <c r="F1714" i="1"/>
  <c r="O1713" i="1"/>
  <c r="L1713" i="1"/>
  <c r="H1713" i="1"/>
  <c r="F1713" i="1"/>
  <c r="O1712" i="1"/>
  <c r="L1712" i="1"/>
  <c r="H1712" i="1"/>
  <c r="F1712" i="1"/>
  <c r="O1711" i="1"/>
  <c r="L1711" i="1"/>
  <c r="H1711" i="1"/>
  <c r="F1711" i="1"/>
  <c r="O1710" i="1"/>
  <c r="L1710" i="1"/>
  <c r="H1710" i="1"/>
  <c r="F1710" i="1"/>
  <c r="H1709" i="1"/>
  <c r="H1708" i="1"/>
  <c r="I1708" i="1" s="1"/>
  <c r="H1707" i="1"/>
  <c r="H1706" i="1"/>
  <c r="I1706" i="1" s="1"/>
  <c r="H1705" i="1"/>
  <c r="F1705" i="1"/>
  <c r="H1704" i="1"/>
  <c r="P1704" i="1" s="1"/>
  <c r="O1703" i="1"/>
  <c r="L1703" i="1"/>
  <c r="F1703" i="1"/>
  <c r="I1703" i="1" s="1"/>
  <c r="O1702" i="1"/>
  <c r="L1702" i="1"/>
  <c r="F1702" i="1"/>
  <c r="I1702" i="1" s="1"/>
  <c r="O1701" i="1"/>
  <c r="L1701" i="1"/>
  <c r="F1701" i="1"/>
  <c r="I1701" i="1" s="1"/>
  <c r="O1700" i="1"/>
  <c r="L1700" i="1"/>
  <c r="H1700" i="1"/>
  <c r="F1700" i="1"/>
  <c r="O1699" i="1"/>
  <c r="L1699" i="1"/>
  <c r="H1699" i="1"/>
  <c r="F1699" i="1"/>
  <c r="O1698" i="1"/>
  <c r="L1698" i="1"/>
  <c r="H1698" i="1"/>
  <c r="F1698" i="1"/>
  <c r="O1697" i="1"/>
  <c r="L1697" i="1"/>
  <c r="H1697" i="1"/>
  <c r="F1697" i="1"/>
  <c r="O1696" i="1"/>
  <c r="L1696" i="1"/>
  <c r="H1696" i="1"/>
  <c r="F1696" i="1"/>
  <c r="O1695" i="1"/>
  <c r="L1695" i="1"/>
  <c r="H1695" i="1"/>
  <c r="F1695" i="1"/>
  <c r="O1694" i="1"/>
  <c r="L1694" i="1"/>
  <c r="H1694" i="1"/>
  <c r="F1694" i="1"/>
  <c r="O1693" i="1"/>
  <c r="L1693" i="1"/>
  <c r="H1693" i="1"/>
  <c r="F1693" i="1"/>
  <c r="O1692" i="1"/>
  <c r="L1692" i="1"/>
  <c r="H1692" i="1"/>
  <c r="F1692" i="1"/>
  <c r="H1691" i="1"/>
  <c r="F1691" i="1"/>
  <c r="H1690" i="1"/>
  <c r="F1690" i="1"/>
  <c r="O1689" i="1"/>
  <c r="L1689" i="1"/>
  <c r="H1689" i="1"/>
  <c r="F1689" i="1"/>
  <c r="O1688" i="1"/>
  <c r="L1688" i="1"/>
  <c r="H1688" i="1"/>
  <c r="F1688" i="1"/>
  <c r="H1687" i="1"/>
  <c r="F1687" i="1"/>
  <c r="O1686" i="1"/>
  <c r="L1686" i="1"/>
  <c r="F1686" i="1"/>
  <c r="O1685" i="1"/>
  <c r="L1685" i="1"/>
  <c r="F1685" i="1"/>
  <c r="H1684" i="1"/>
  <c r="P1684" i="1" s="1"/>
  <c r="F1684" i="1"/>
  <c r="H1683" i="1"/>
  <c r="F1683" i="1"/>
  <c r="H1682" i="1"/>
  <c r="P1682" i="1" s="1"/>
  <c r="F1682" i="1"/>
  <c r="O1681" i="1"/>
  <c r="L1681" i="1"/>
  <c r="H1681" i="1"/>
  <c r="F1681" i="1"/>
  <c r="H1680" i="1"/>
  <c r="M1680" i="1" s="1"/>
  <c r="F1680" i="1"/>
  <c r="O1679" i="1"/>
  <c r="L1679" i="1"/>
  <c r="H1679" i="1"/>
  <c r="F1679" i="1"/>
  <c r="H1678" i="1"/>
  <c r="M1678" i="1" s="1"/>
  <c r="F1678" i="1"/>
  <c r="H1677" i="1"/>
  <c r="P1677" i="1" s="1"/>
  <c r="F1677" i="1"/>
  <c r="H1676" i="1"/>
  <c r="H1675" i="1"/>
  <c r="F1675" i="1"/>
  <c r="H1674" i="1"/>
  <c r="F1674" i="1"/>
  <c r="H1673" i="1"/>
  <c r="P1673" i="1" s="1"/>
  <c r="F1673" i="1"/>
  <c r="H1672" i="1"/>
  <c r="P1672" i="1" s="1"/>
  <c r="F1672" i="1"/>
  <c r="H1671" i="1"/>
  <c r="F1671" i="1"/>
  <c r="H1670" i="1"/>
  <c r="F1670" i="1"/>
  <c r="H1669" i="1"/>
  <c r="P1669" i="1" s="1"/>
  <c r="F1669" i="1"/>
  <c r="O1668" i="1"/>
  <c r="L1668" i="1"/>
  <c r="H1668" i="1"/>
  <c r="F1668" i="1"/>
  <c r="O1667" i="1"/>
  <c r="L1667" i="1"/>
  <c r="H1667" i="1"/>
  <c r="F1667" i="1"/>
  <c r="O1666" i="1"/>
  <c r="L1666" i="1"/>
  <c r="H1666" i="1"/>
  <c r="F1666" i="1"/>
  <c r="O1665" i="1"/>
  <c r="L1665" i="1"/>
  <c r="H1665" i="1"/>
  <c r="M1665" i="1" s="1"/>
  <c r="F1665" i="1"/>
  <c r="O1664" i="1"/>
  <c r="L1664" i="1"/>
  <c r="H1664" i="1"/>
  <c r="F1664" i="1"/>
  <c r="O1663" i="1"/>
  <c r="L1663" i="1"/>
  <c r="H1663" i="1"/>
  <c r="F1663" i="1"/>
  <c r="O1662" i="1"/>
  <c r="L1662" i="1"/>
  <c r="H1662" i="1"/>
  <c r="F1662" i="1"/>
  <c r="O1661" i="1"/>
  <c r="L1661" i="1"/>
  <c r="H1661" i="1"/>
  <c r="F1661" i="1"/>
  <c r="O1660" i="1"/>
  <c r="L1660" i="1"/>
  <c r="H1660" i="1"/>
  <c r="F1660" i="1"/>
  <c r="O1659" i="1"/>
  <c r="L1659" i="1"/>
  <c r="H1659" i="1"/>
  <c r="M1659" i="1" s="1"/>
  <c r="F1659" i="1"/>
  <c r="O1658" i="1"/>
  <c r="L1658" i="1"/>
  <c r="H1658" i="1"/>
  <c r="F1658" i="1"/>
  <c r="O1657" i="1"/>
  <c r="L1657" i="1"/>
  <c r="H1657" i="1"/>
  <c r="F1657" i="1"/>
  <c r="O1656" i="1"/>
  <c r="L1656" i="1"/>
  <c r="H1656" i="1"/>
  <c r="F1656" i="1"/>
  <c r="O1655" i="1"/>
  <c r="L1655" i="1"/>
  <c r="H1655" i="1"/>
  <c r="F1655" i="1"/>
  <c r="O1654" i="1"/>
  <c r="L1654" i="1"/>
  <c r="H1654" i="1"/>
  <c r="F1654" i="1"/>
  <c r="O1653" i="1"/>
  <c r="L1653" i="1"/>
  <c r="H1653" i="1"/>
  <c r="F1653" i="1"/>
  <c r="O1652" i="1"/>
  <c r="L1652" i="1"/>
  <c r="H1652" i="1"/>
  <c r="M1652" i="1" s="1"/>
  <c r="F1652" i="1"/>
  <c r="O1651" i="1"/>
  <c r="L1651" i="1"/>
  <c r="H1651" i="1"/>
  <c r="F1651" i="1"/>
  <c r="O1650" i="1"/>
  <c r="L1650" i="1"/>
  <c r="H1650" i="1"/>
  <c r="F1650" i="1"/>
  <c r="O1649" i="1"/>
  <c r="L1649" i="1"/>
  <c r="H1649" i="1"/>
  <c r="F1649" i="1"/>
  <c r="O1648" i="1"/>
  <c r="L1648" i="1"/>
  <c r="H1648" i="1"/>
  <c r="F1648" i="1"/>
  <c r="O1647" i="1"/>
  <c r="L1647" i="1"/>
  <c r="H1647" i="1"/>
  <c r="F1647" i="1"/>
  <c r="O1646" i="1"/>
  <c r="L1646" i="1"/>
  <c r="H1646" i="1"/>
  <c r="F1646" i="1"/>
  <c r="O1645" i="1"/>
  <c r="L1645" i="1"/>
  <c r="H1645" i="1"/>
  <c r="F1645" i="1"/>
  <c r="O1644" i="1"/>
  <c r="L1644" i="1"/>
  <c r="H1644" i="1"/>
  <c r="F1644" i="1"/>
  <c r="O1643" i="1"/>
  <c r="L1643" i="1"/>
  <c r="H1643" i="1"/>
  <c r="F1643" i="1"/>
  <c r="O1642" i="1"/>
  <c r="L1642" i="1"/>
  <c r="H1642" i="1"/>
  <c r="F1642" i="1"/>
  <c r="O1641" i="1"/>
  <c r="L1641" i="1"/>
  <c r="H1641" i="1"/>
  <c r="F1641" i="1"/>
  <c r="O1640" i="1"/>
  <c r="L1640" i="1"/>
  <c r="H1640" i="1"/>
  <c r="F1640" i="1"/>
  <c r="O1639" i="1"/>
  <c r="L1639" i="1"/>
  <c r="H1639" i="1"/>
  <c r="M1639" i="1" s="1"/>
  <c r="F1639" i="1"/>
  <c r="O1638" i="1"/>
  <c r="L1638" i="1"/>
  <c r="H1638" i="1"/>
  <c r="F1638" i="1"/>
  <c r="O1637" i="1"/>
  <c r="L1637" i="1"/>
  <c r="H1637" i="1"/>
  <c r="F1637" i="1"/>
  <c r="O1636" i="1"/>
  <c r="L1636" i="1"/>
  <c r="H1636" i="1"/>
  <c r="F1636" i="1"/>
  <c r="O1635" i="1"/>
  <c r="L1635" i="1"/>
  <c r="H1635" i="1"/>
  <c r="M1635" i="1" s="1"/>
  <c r="F1635" i="1"/>
  <c r="O1634" i="1"/>
  <c r="L1634" i="1"/>
  <c r="H1634" i="1"/>
  <c r="F1634" i="1"/>
  <c r="O1633" i="1"/>
  <c r="L1633" i="1"/>
  <c r="H1633" i="1"/>
  <c r="F1633" i="1"/>
  <c r="O1632" i="1"/>
  <c r="L1632" i="1"/>
  <c r="H1632" i="1"/>
  <c r="F1632" i="1"/>
  <c r="O1631" i="1"/>
  <c r="L1631" i="1"/>
  <c r="H1631" i="1"/>
  <c r="F1631" i="1"/>
  <c r="O1630" i="1"/>
  <c r="L1630" i="1"/>
  <c r="H1630" i="1"/>
  <c r="F1630" i="1"/>
  <c r="O1629" i="1"/>
  <c r="L1629" i="1"/>
  <c r="H1629" i="1"/>
  <c r="F1629" i="1"/>
  <c r="O1628" i="1"/>
  <c r="L1628" i="1"/>
  <c r="H1628" i="1"/>
  <c r="F1628" i="1"/>
  <c r="O1627" i="1"/>
  <c r="L1627" i="1"/>
  <c r="H1627" i="1"/>
  <c r="F1627" i="1"/>
  <c r="O1626" i="1"/>
  <c r="L1626" i="1"/>
  <c r="H1626" i="1"/>
  <c r="F1626" i="1"/>
  <c r="O1625" i="1"/>
  <c r="L1625" i="1"/>
  <c r="H1625" i="1"/>
  <c r="F1625" i="1"/>
  <c r="O1624" i="1"/>
  <c r="L1624" i="1"/>
  <c r="H1624" i="1"/>
  <c r="F1624" i="1"/>
  <c r="O1623" i="1"/>
  <c r="L1623" i="1"/>
  <c r="H1623" i="1"/>
  <c r="F1623" i="1"/>
  <c r="O1622" i="1"/>
  <c r="L1622" i="1"/>
  <c r="H1622" i="1"/>
  <c r="F1622" i="1"/>
  <c r="O1621" i="1"/>
  <c r="L1621" i="1"/>
  <c r="H1621" i="1"/>
  <c r="F1621" i="1"/>
  <c r="O1620" i="1"/>
  <c r="L1620" i="1"/>
  <c r="H1620" i="1"/>
  <c r="F1620" i="1"/>
  <c r="O1619" i="1"/>
  <c r="L1619" i="1"/>
  <c r="H1619" i="1"/>
  <c r="M1619" i="1" s="1"/>
  <c r="F1619" i="1"/>
  <c r="O1618" i="1"/>
  <c r="L1618" i="1"/>
  <c r="H1618" i="1"/>
  <c r="F1618" i="1"/>
  <c r="O1617" i="1"/>
  <c r="L1617" i="1"/>
  <c r="H1617" i="1"/>
  <c r="F1617" i="1"/>
  <c r="O1616" i="1"/>
  <c r="L1616" i="1"/>
  <c r="H1616" i="1"/>
  <c r="M1616" i="1" s="1"/>
  <c r="F1616" i="1"/>
  <c r="O1615" i="1"/>
  <c r="L1615" i="1"/>
  <c r="H1615" i="1"/>
  <c r="F1615" i="1"/>
  <c r="O1614" i="1"/>
  <c r="L1614" i="1"/>
  <c r="H1614" i="1"/>
  <c r="F1614" i="1"/>
  <c r="O1613" i="1"/>
  <c r="L1613" i="1"/>
  <c r="H1613" i="1"/>
  <c r="F1613" i="1"/>
  <c r="O1612" i="1"/>
  <c r="L1612" i="1"/>
  <c r="H1612" i="1"/>
  <c r="F1612" i="1"/>
  <c r="O1611" i="1"/>
  <c r="L1611" i="1"/>
  <c r="H1611" i="1"/>
  <c r="F1611" i="1"/>
  <c r="O1610" i="1"/>
  <c r="L1610" i="1"/>
  <c r="H1610" i="1"/>
  <c r="F1610" i="1"/>
  <c r="O1609" i="1"/>
  <c r="L1609" i="1"/>
  <c r="H1609" i="1"/>
  <c r="F1609" i="1"/>
  <c r="O1608" i="1"/>
  <c r="L1608" i="1"/>
  <c r="H1608" i="1"/>
  <c r="M1608" i="1" s="1"/>
  <c r="F1608" i="1"/>
  <c r="O1607" i="1"/>
  <c r="L1607" i="1"/>
  <c r="H1607" i="1"/>
  <c r="F1607" i="1"/>
  <c r="O1606" i="1"/>
  <c r="L1606" i="1"/>
  <c r="H1606" i="1"/>
  <c r="F1606" i="1"/>
  <c r="O1605" i="1"/>
  <c r="L1605" i="1"/>
  <c r="H1605" i="1"/>
  <c r="F1605" i="1"/>
  <c r="O1604" i="1"/>
  <c r="L1604" i="1"/>
  <c r="H1604" i="1"/>
  <c r="M1604" i="1" s="1"/>
  <c r="F1604" i="1"/>
  <c r="O1603" i="1"/>
  <c r="L1603" i="1"/>
  <c r="H1603" i="1"/>
  <c r="M1603" i="1" s="1"/>
  <c r="F1603" i="1"/>
  <c r="O1602" i="1"/>
  <c r="L1602" i="1"/>
  <c r="H1602" i="1"/>
  <c r="F1602" i="1"/>
  <c r="O1601" i="1"/>
  <c r="L1601" i="1"/>
  <c r="H1601" i="1"/>
  <c r="F1601" i="1"/>
  <c r="O1600" i="1"/>
  <c r="L1600" i="1"/>
  <c r="H1600" i="1"/>
  <c r="M1600" i="1" s="1"/>
  <c r="F1600" i="1"/>
  <c r="O1599" i="1"/>
  <c r="L1599" i="1"/>
  <c r="H1599" i="1"/>
  <c r="F1599" i="1"/>
  <c r="O1598" i="1"/>
  <c r="L1598" i="1"/>
  <c r="H1598" i="1"/>
  <c r="F1598" i="1"/>
  <c r="O1597" i="1"/>
  <c r="L1597" i="1"/>
  <c r="H1597" i="1"/>
  <c r="F1597" i="1"/>
  <c r="O1596" i="1"/>
  <c r="L1596" i="1"/>
  <c r="H1596" i="1"/>
  <c r="M1596" i="1" s="1"/>
  <c r="F1596" i="1"/>
  <c r="O1595" i="1"/>
  <c r="L1595" i="1"/>
  <c r="H1595" i="1"/>
  <c r="M1595" i="1" s="1"/>
  <c r="F1595" i="1"/>
  <c r="O1594" i="1"/>
  <c r="L1594" i="1"/>
  <c r="H1594" i="1"/>
  <c r="F1594" i="1"/>
  <c r="O1593" i="1"/>
  <c r="L1593" i="1"/>
  <c r="H1593" i="1"/>
  <c r="F1593" i="1"/>
  <c r="O1592" i="1"/>
  <c r="L1592" i="1"/>
  <c r="H1592" i="1"/>
  <c r="F1592" i="1"/>
  <c r="O1591" i="1"/>
  <c r="L1591" i="1"/>
  <c r="H1591" i="1"/>
  <c r="F1591" i="1"/>
  <c r="O1590" i="1"/>
  <c r="L1590" i="1"/>
  <c r="H1590" i="1"/>
  <c r="F1590" i="1"/>
  <c r="O1589" i="1"/>
  <c r="L1589" i="1"/>
  <c r="H1589" i="1"/>
  <c r="F1589" i="1"/>
  <c r="O1588" i="1"/>
  <c r="L1588" i="1"/>
  <c r="H1588" i="1"/>
  <c r="F1588" i="1"/>
  <c r="O1587" i="1"/>
  <c r="L1587" i="1"/>
  <c r="H1587" i="1"/>
  <c r="F1587" i="1"/>
  <c r="O1586" i="1"/>
  <c r="L1586" i="1"/>
  <c r="H1586" i="1"/>
  <c r="F1586" i="1"/>
  <c r="O1585" i="1"/>
  <c r="L1585" i="1"/>
  <c r="H1585" i="1"/>
  <c r="F1585" i="1"/>
  <c r="O1584" i="1"/>
  <c r="L1584" i="1"/>
  <c r="H1584" i="1"/>
  <c r="F1584" i="1"/>
  <c r="O1583" i="1"/>
  <c r="L1583" i="1"/>
  <c r="H1583" i="1"/>
  <c r="F1583" i="1"/>
  <c r="O1582" i="1"/>
  <c r="L1582" i="1"/>
  <c r="H1582" i="1"/>
  <c r="M1582" i="1" s="1"/>
  <c r="F1582" i="1"/>
  <c r="O1581" i="1"/>
  <c r="L1581" i="1"/>
  <c r="H1581" i="1"/>
  <c r="F1581" i="1"/>
  <c r="O1580" i="1"/>
  <c r="L1580" i="1"/>
  <c r="H1580" i="1"/>
  <c r="F1580" i="1"/>
  <c r="O1579" i="1"/>
  <c r="L1579" i="1"/>
  <c r="H1579" i="1"/>
  <c r="F1579" i="1"/>
  <c r="O1578" i="1"/>
  <c r="L1578" i="1"/>
  <c r="H1578" i="1"/>
  <c r="F1578" i="1"/>
  <c r="O1577" i="1"/>
  <c r="L1577" i="1"/>
  <c r="H1577" i="1"/>
  <c r="F1577" i="1"/>
  <c r="O1576" i="1"/>
  <c r="L1576" i="1"/>
  <c r="H1576" i="1"/>
  <c r="F1576" i="1"/>
  <c r="O1575" i="1"/>
  <c r="L1575" i="1"/>
  <c r="H1575" i="1"/>
  <c r="F1575" i="1"/>
  <c r="O1574" i="1"/>
  <c r="L1574" i="1"/>
  <c r="H1574" i="1"/>
  <c r="F1574" i="1"/>
  <c r="O1573" i="1"/>
  <c r="L1573" i="1"/>
  <c r="H1573" i="1"/>
  <c r="M1573" i="1" s="1"/>
  <c r="F1573" i="1"/>
  <c r="O1572" i="1"/>
  <c r="L1572" i="1"/>
  <c r="H1572" i="1"/>
  <c r="F1572" i="1"/>
  <c r="O1571" i="1"/>
  <c r="L1571" i="1"/>
  <c r="H1571" i="1"/>
  <c r="F1571" i="1"/>
  <c r="H1570" i="1"/>
  <c r="F1570" i="1"/>
  <c r="O1569" i="1"/>
  <c r="L1569" i="1"/>
  <c r="H1569" i="1"/>
  <c r="I1569" i="1" s="1"/>
  <c r="H1568" i="1"/>
  <c r="F1568" i="1"/>
  <c r="H1567" i="1"/>
  <c r="M1567" i="1" s="1"/>
  <c r="F1567" i="1"/>
  <c r="H1566" i="1"/>
  <c r="F1566" i="1"/>
  <c r="H1565" i="1"/>
  <c r="H1564" i="1"/>
  <c r="P1564" i="1" s="1"/>
  <c r="H1563" i="1"/>
  <c r="H1562" i="1"/>
  <c r="P1562" i="1" s="1"/>
  <c r="H1561" i="1"/>
  <c r="F1561" i="1"/>
  <c r="H1560" i="1"/>
  <c r="F1560" i="1"/>
  <c r="H1559" i="1"/>
  <c r="F1559" i="1"/>
  <c r="H1558" i="1"/>
  <c r="M1558" i="1" s="1"/>
  <c r="F1558" i="1"/>
  <c r="H1557" i="1"/>
  <c r="P1557" i="1" s="1"/>
  <c r="F1557" i="1"/>
  <c r="H1556" i="1"/>
  <c r="F1556" i="1"/>
  <c r="H1555" i="1"/>
  <c r="M1555" i="1" s="1"/>
  <c r="F1555" i="1"/>
  <c r="H1554" i="1"/>
  <c r="P1554" i="1" s="1"/>
  <c r="F1554" i="1"/>
  <c r="O1553" i="1"/>
  <c r="L1553" i="1"/>
  <c r="H1553" i="1"/>
  <c r="F1553" i="1"/>
  <c r="O1552" i="1"/>
  <c r="L1552" i="1"/>
  <c r="H1552" i="1"/>
  <c r="F1552" i="1"/>
  <c r="H1551" i="1"/>
  <c r="M1551" i="1" s="1"/>
  <c r="F1551" i="1"/>
  <c r="H1550" i="1"/>
  <c r="F1550" i="1"/>
  <c r="O1549" i="1"/>
  <c r="L1549" i="1"/>
  <c r="H1549" i="1"/>
  <c r="O1548" i="1"/>
  <c r="L1548" i="1"/>
  <c r="H1548" i="1"/>
  <c r="I1548" i="1" s="1"/>
  <c r="H1547" i="1"/>
  <c r="F1547" i="1"/>
  <c r="H1546" i="1"/>
  <c r="I1546" i="1" s="1"/>
  <c r="H1545" i="1"/>
  <c r="F1545" i="1"/>
  <c r="H1544" i="1"/>
  <c r="M1544" i="1" s="1"/>
  <c r="F1544" i="1"/>
  <c r="H1543" i="1"/>
  <c r="M1543" i="1" s="1"/>
  <c r="F1543" i="1"/>
  <c r="H1542" i="1"/>
  <c r="P1542" i="1" s="1"/>
  <c r="F1542" i="1"/>
  <c r="H1541" i="1"/>
  <c r="F1541" i="1"/>
  <c r="O1540" i="1"/>
  <c r="L1540" i="1"/>
  <c r="H1540" i="1"/>
  <c r="F1540" i="1"/>
  <c r="O1539" i="1"/>
  <c r="L1539" i="1"/>
  <c r="H1539" i="1"/>
  <c r="F1539" i="1"/>
  <c r="O1538" i="1"/>
  <c r="L1538" i="1"/>
  <c r="H1538" i="1"/>
  <c r="F1538" i="1"/>
  <c r="O1537" i="1"/>
  <c r="L1537" i="1"/>
  <c r="H1537" i="1"/>
  <c r="F1537" i="1"/>
  <c r="H1536" i="1"/>
  <c r="P1536" i="1" s="1"/>
  <c r="F1536" i="1"/>
  <c r="H1535" i="1"/>
  <c r="F1535" i="1"/>
  <c r="H1534" i="1"/>
  <c r="P1534" i="1" s="1"/>
  <c r="F1534" i="1"/>
  <c r="H1533" i="1"/>
  <c r="F1533" i="1"/>
  <c r="H1532" i="1"/>
  <c r="F1532" i="1"/>
  <c r="H1531" i="1"/>
  <c r="M1531" i="1" s="1"/>
  <c r="F1531" i="1"/>
  <c r="O1530" i="1"/>
  <c r="L1530" i="1"/>
  <c r="H1530" i="1"/>
  <c r="F1530" i="1"/>
  <c r="O1529" i="1"/>
  <c r="L1529" i="1"/>
  <c r="H1529" i="1"/>
  <c r="F1529" i="1"/>
  <c r="O1528" i="1"/>
  <c r="L1528" i="1"/>
  <c r="H1528" i="1"/>
  <c r="F1528" i="1"/>
  <c r="L1527" i="1"/>
  <c r="H1527" i="1"/>
  <c r="P1527" i="1" s="1"/>
  <c r="F1527" i="1"/>
  <c r="O1526" i="1"/>
  <c r="L1526" i="1"/>
  <c r="H1526" i="1"/>
  <c r="F1526" i="1"/>
  <c r="O1525" i="1"/>
  <c r="L1525" i="1"/>
  <c r="H1525" i="1"/>
  <c r="F1525" i="1"/>
  <c r="O1524" i="1"/>
  <c r="L1524" i="1"/>
  <c r="H1524" i="1"/>
  <c r="F1524" i="1"/>
  <c r="O1523" i="1"/>
  <c r="L1523" i="1"/>
  <c r="H1523" i="1"/>
  <c r="F1523" i="1"/>
  <c r="O1522" i="1"/>
  <c r="L1522" i="1"/>
  <c r="H1522" i="1"/>
  <c r="F1522" i="1"/>
  <c r="O1521" i="1"/>
  <c r="L1521" i="1"/>
  <c r="H1521" i="1"/>
  <c r="F1521" i="1"/>
  <c r="O1520" i="1"/>
  <c r="L1520" i="1"/>
  <c r="H1520" i="1"/>
  <c r="F1520" i="1"/>
  <c r="H1519" i="1"/>
  <c r="F1519" i="1"/>
  <c r="H1518" i="1"/>
  <c r="F1518" i="1"/>
  <c r="H1517" i="1"/>
  <c r="P1517" i="1" s="1"/>
  <c r="F1517" i="1"/>
  <c r="H1516" i="1"/>
  <c r="P1516" i="1" s="1"/>
  <c r="F1516" i="1"/>
  <c r="H1515" i="1"/>
  <c r="P1515" i="1" s="1"/>
  <c r="F1515" i="1"/>
  <c r="H1514" i="1"/>
  <c r="F1514" i="1"/>
  <c r="H1513" i="1"/>
  <c r="P1513" i="1" s="1"/>
  <c r="F1513" i="1"/>
  <c r="H1512" i="1"/>
  <c r="F1512" i="1"/>
  <c r="H1511" i="1"/>
  <c r="F1511" i="1"/>
  <c r="H1510" i="1"/>
  <c r="M1510" i="1" s="1"/>
  <c r="F1510" i="1"/>
  <c r="O1509" i="1"/>
  <c r="L1509" i="1"/>
  <c r="H1509" i="1"/>
  <c r="I1509" i="1" s="1"/>
  <c r="O1508" i="1"/>
  <c r="L1508" i="1"/>
  <c r="H1508" i="1"/>
  <c r="F1508" i="1"/>
  <c r="H1507" i="1"/>
  <c r="P1507" i="1" s="1"/>
  <c r="F1507" i="1"/>
  <c r="O1506" i="1"/>
  <c r="L1506" i="1"/>
  <c r="H1506" i="1"/>
  <c r="F1506" i="1"/>
  <c r="O1505" i="1"/>
  <c r="L1505" i="1"/>
  <c r="H1505" i="1"/>
  <c r="F1505" i="1"/>
  <c r="O1504" i="1"/>
  <c r="L1504" i="1"/>
  <c r="H1504" i="1"/>
  <c r="F1504" i="1"/>
  <c r="O1503" i="1"/>
  <c r="L1503" i="1"/>
  <c r="H1503" i="1"/>
  <c r="F1503" i="1"/>
  <c r="O1502" i="1"/>
  <c r="L1502" i="1"/>
  <c r="H1502" i="1"/>
  <c r="F1502" i="1"/>
  <c r="O1501" i="1"/>
  <c r="L1501" i="1"/>
  <c r="H1501" i="1"/>
  <c r="F1501" i="1"/>
  <c r="O1500" i="1"/>
  <c r="L1500" i="1"/>
  <c r="H1500" i="1"/>
  <c r="F1500" i="1"/>
  <c r="O1499" i="1"/>
  <c r="L1499" i="1"/>
  <c r="H1499" i="1"/>
  <c r="F1499" i="1"/>
  <c r="O1498" i="1"/>
  <c r="L1498" i="1"/>
  <c r="H1498" i="1"/>
  <c r="F1498" i="1"/>
  <c r="O1497" i="1"/>
  <c r="L1497" i="1"/>
  <c r="H1497" i="1"/>
  <c r="F1497" i="1"/>
  <c r="O1496" i="1"/>
  <c r="L1496" i="1"/>
  <c r="H1496" i="1"/>
  <c r="F1496" i="1"/>
  <c r="H1495" i="1"/>
  <c r="M1495" i="1" s="1"/>
  <c r="O1494" i="1"/>
  <c r="P1494" i="1" s="1"/>
  <c r="L1494" i="1"/>
  <c r="M1494" i="1" s="1"/>
  <c r="J1494" i="1"/>
  <c r="O1493" i="1"/>
  <c r="L1493" i="1"/>
  <c r="O1492" i="1"/>
  <c r="P1492" i="1" s="1"/>
  <c r="L1492" i="1"/>
  <c r="M1492" i="1" s="1"/>
  <c r="O1491" i="1"/>
  <c r="P1491" i="1" s="1"/>
  <c r="L1491" i="1"/>
  <c r="M1491" i="1" s="1"/>
  <c r="O1490" i="1"/>
  <c r="P1490" i="1" s="1"/>
  <c r="L1490" i="1"/>
  <c r="M1490" i="1" s="1"/>
  <c r="F1490" i="1"/>
  <c r="O1489" i="1"/>
  <c r="L1489" i="1"/>
  <c r="H1489" i="1"/>
  <c r="O1488" i="1"/>
  <c r="L1488" i="1"/>
  <c r="H1488" i="1"/>
  <c r="F1488" i="1"/>
  <c r="O1487" i="1"/>
  <c r="L1487" i="1"/>
  <c r="H1487" i="1"/>
  <c r="F1487" i="1"/>
  <c r="O1486" i="1"/>
  <c r="L1486" i="1"/>
  <c r="F1486" i="1"/>
  <c r="O1485" i="1"/>
  <c r="L1485" i="1"/>
  <c r="F1485" i="1"/>
  <c r="O1484" i="1"/>
  <c r="L1484" i="1"/>
  <c r="H1484" i="1"/>
  <c r="F1484" i="1"/>
  <c r="O1483" i="1"/>
  <c r="L1483" i="1"/>
  <c r="H1483" i="1"/>
  <c r="F1483" i="1"/>
  <c r="O1482" i="1"/>
  <c r="L1482" i="1"/>
  <c r="H1482" i="1"/>
  <c r="F1482" i="1"/>
  <c r="O1481" i="1"/>
  <c r="L1481" i="1"/>
  <c r="H1481" i="1"/>
  <c r="F1481" i="1"/>
  <c r="H1480" i="1"/>
  <c r="P1480" i="1" s="1"/>
  <c r="F1480" i="1"/>
  <c r="H1479" i="1"/>
  <c r="I1479" i="1" s="1"/>
  <c r="H1478" i="1"/>
  <c r="M1478" i="1" s="1"/>
  <c r="F1478" i="1"/>
  <c r="H1477" i="1"/>
  <c r="M1477" i="1" s="1"/>
  <c r="F1477" i="1"/>
  <c r="H1476" i="1"/>
  <c r="P1476" i="1" s="1"/>
  <c r="F1476" i="1"/>
  <c r="H1475" i="1"/>
  <c r="H1474" i="1"/>
  <c r="I1474" i="1" s="1"/>
  <c r="H1473" i="1"/>
  <c r="F1473" i="1"/>
  <c r="O1472" i="1"/>
  <c r="L1472" i="1"/>
  <c r="H1472" i="1"/>
  <c r="F1472" i="1"/>
  <c r="O1471" i="1"/>
  <c r="L1471" i="1"/>
  <c r="H1471" i="1"/>
  <c r="F1471" i="1"/>
  <c r="O1470" i="1"/>
  <c r="L1470" i="1"/>
  <c r="H1470" i="1"/>
  <c r="F1470" i="1"/>
  <c r="O1469" i="1"/>
  <c r="L1469" i="1"/>
  <c r="H1469" i="1"/>
  <c r="F1469" i="1"/>
  <c r="O1468" i="1"/>
  <c r="L1468" i="1"/>
  <c r="H1468" i="1"/>
  <c r="F1468" i="1"/>
  <c r="O1467" i="1"/>
  <c r="L1467" i="1"/>
  <c r="H1467" i="1"/>
  <c r="F1467" i="1"/>
  <c r="O1466" i="1"/>
  <c r="L1466" i="1"/>
  <c r="H1466" i="1"/>
  <c r="F1466" i="1"/>
  <c r="O1465" i="1"/>
  <c r="L1465" i="1"/>
  <c r="H1465" i="1"/>
  <c r="F1465" i="1"/>
  <c r="H1464" i="1"/>
  <c r="M1464" i="1" s="1"/>
  <c r="F1464" i="1"/>
  <c r="H1463" i="1"/>
  <c r="P1463" i="1" s="1"/>
  <c r="O1462" i="1"/>
  <c r="L1462" i="1"/>
  <c r="H1462" i="1"/>
  <c r="F1462" i="1"/>
  <c r="O1461" i="1"/>
  <c r="L1461" i="1"/>
  <c r="H1461" i="1"/>
  <c r="F1461" i="1"/>
  <c r="O1460" i="1"/>
  <c r="L1460" i="1"/>
  <c r="H1460" i="1"/>
  <c r="F1460" i="1"/>
  <c r="O1459" i="1"/>
  <c r="L1459" i="1"/>
  <c r="H1459" i="1"/>
  <c r="F1459" i="1"/>
  <c r="O1458" i="1"/>
  <c r="L1458" i="1"/>
  <c r="H1458" i="1"/>
  <c r="F1458" i="1"/>
  <c r="O1457" i="1"/>
  <c r="L1457" i="1"/>
  <c r="H1457" i="1"/>
  <c r="F1457" i="1"/>
  <c r="I1760" i="1" l="1"/>
  <c r="I1528" i="1"/>
  <c r="I1537" i="1"/>
  <c r="I1570" i="1"/>
  <c r="P1520" i="1"/>
  <c r="M1522" i="1"/>
  <c r="M1524" i="1"/>
  <c r="M1526" i="1"/>
  <c r="P1679" i="1"/>
  <c r="M1688" i="1"/>
  <c r="P1698" i="1"/>
  <c r="I1484" i="1"/>
  <c r="I1699" i="1"/>
  <c r="P1580" i="1"/>
  <c r="P1594" i="1"/>
  <c r="P1602" i="1"/>
  <c r="P1609" i="1"/>
  <c r="P1610" i="1"/>
  <c r="P1614" i="1"/>
  <c r="P1618" i="1"/>
  <c r="P1625" i="1"/>
  <c r="P1630" i="1"/>
  <c r="P1633" i="1"/>
  <c r="P1634" i="1"/>
  <c r="P1637" i="1"/>
  <c r="P1638" i="1"/>
  <c r="P1650" i="1"/>
  <c r="P1657" i="1"/>
  <c r="P1661" i="1"/>
  <c r="P1667" i="1"/>
  <c r="P1755" i="1"/>
  <c r="P1756" i="1"/>
  <c r="P1763" i="1"/>
  <c r="P1764" i="1"/>
  <c r="P1771" i="1"/>
  <c r="I1518" i="1"/>
  <c r="I1683" i="1"/>
  <c r="I1729" i="1"/>
  <c r="P1598" i="1"/>
  <c r="I1540" i="1"/>
  <c r="I1541" i="1"/>
  <c r="P1488" i="1"/>
  <c r="I1461" i="1"/>
  <c r="M1466" i="1"/>
  <c r="I1577" i="1"/>
  <c r="I1579" i="1"/>
  <c r="I1585" i="1"/>
  <c r="I1589" i="1"/>
  <c r="I1641" i="1"/>
  <c r="I1649" i="1"/>
  <c r="I1658" i="1"/>
  <c r="I1666" i="1"/>
  <c r="I1467" i="1"/>
  <c r="I1468" i="1"/>
  <c r="I1469" i="1"/>
  <c r="I1470" i="1"/>
  <c r="I1471" i="1"/>
  <c r="I1716" i="1"/>
  <c r="P1717" i="1"/>
  <c r="P1737" i="1"/>
  <c r="I1508" i="1"/>
  <c r="I1571" i="1"/>
  <c r="I1578" i="1"/>
  <c r="I1584" i="1"/>
  <c r="I1588" i="1"/>
  <c r="I1597" i="1"/>
  <c r="I1613" i="1"/>
  <c r="I1617" i="1"/>
  <c r="I1645" i="1"/>
  <c r="I1675" i="1"/>
  <c r="I1726" i="1"/>
  <c r="I1462" i="1"/>
  <c r="M1481" i="1"/>
  <c r="M1499" i="1"/>
  <c r="M1503" i="1"/>
  <c r="M1529" i="1"/>
  <c r="P1538" i="1"/>
  <c r="M1539" i="1"/>
  <c r="I1545" i="1"/>
  <c r="P1714" i="1"/>
  <c r="P1587" i="1"/>
  <c r="P1590" i="1"/>
  <c r="P1592" i="1"/>
  <c r="P1593" i="1"/>
  <c r="P1603" i="1"/>
  <c r="M1479" i="1"/>
  <c r="P1487" i="1"/>
  <c r="I1487" i="1"/>
  <c r="I1576" i="1"/>
  <c r="I1626" i="1"/>
  <c r="I1629" i="1"/>
  <c r="I1713" i="1"/>
  <c r="M1549" i="1"/>
  <c r="I1755" i="1"/>
  <c r="M1575" i="1"/>
  <c r="M1576" i="1"/>
  <c r="M1577" i="1"/>
  <c r="I1580" i="1"/>
  <c r="M1666" i="1"/>
  <c r="M1673" i="1"/>
  <c r="M1756" i="1"/>
  <c r="I1763" i="1"/>
  <c r="M1487" i="1"/>
  <c r="P1495" i="1"/>
  <c r="P1510" i="1"/>
  <c r="P1555" i="1"/>
  <c r="P1574" i="1"/>
  <c r="M1593" i="1"/>
  <c r="I1633" i="1"/>
  <c r="I1640" i="1"/>
  <c r="I1687" i="1"/>
  <c r="M1714" i="1"/>
  <c r="P1716" i="1"/>
  <c r="I1752" i="1"/>
  <c r="M1554" i="1"/>
  <c r="M1730" i="1"/>
  <c r="M1732" i="1"/>
  <c r="I1771" i="1"/>
  <c r="M1457" i="1"/>
  <c r="M1460" i="1"/>
  <c r="M1462" i="1"/>
  <c r="P1465" i="1"/>
  <c r="M1470" i="1"/>
  <c r="M1480" i="1"/>
  <c r="P1481" i="1"/>
  <c r="P1483" i="1"/>
  <c r="M1538" i="1"/>
  <c r="I1555" i="1"/>
  <c r="I1583" i="1"/>
  <c r="M1610" i="1"/>
  <c r="M1613" i="1"/>
  <c r="M1621" i="1"/>
  <c r="M1623" i="1"/>
  <c r="M1637" i="1"/>
  <c r="M1638" i="1"/>
  <c r="M1645" i="1"/>
  <c r="M1651" i="1"/>
  <c r="M1656" i="1"/>
  <c r="M1657" i="1"/>
  <c r="M1694" i="1"/>
  <c r="M1697" i="1"/>
  <c r="I1698" i="1"/>
  <c r="I1704" i="1"/>
  <c r="I1723" i="1"/>
  <c r="M1729" i="1"/>
  <c r="P1730" i="1"/>
  <c r="I1733" i="1"/>
  <c r="M1465" i="1"/>
  <c r="M1482" i="1"/>
  <c r="M1483" i="1"/>
  <c r="M1537" i="1"/>
  <c r="I1538" i="1"/>
  <c r="M1548" i="1"/>
  <c r="M1553" i="1"/>
  <c r="I1637" i="1"/>
  <c r="P1462" i="1"/>
  <c r="P1466" i="1"/>
  <c r="P1469" i="1"/>
  <c r="I1483" i="1"/>
  <c r="P1489" i="1"/>
  <c r="P1498" i="1"/>
  <c r="P1499" i="1"/>
  <c r="P1502" i="1"/>
  <c r="P1503" i="1"/>
  <c r="P1506" i="1"/>
  <c r="I1553" i="1"/>
  <c r="P1613" i="1"/>
  <c r="P1619" i="1"/>
  <c r="P1621" i="1"/>
  <c r="M1630" i="1"/>
  <c r="P1640" i="1"/>
  <c r="P1643" i="1"/>
  <c r="P1644" i="1"/>
  <c r="P1645" i="1"/>
  <c r="P1655" i="1"/>
  <c r="P1656" i="1"/>
  <c r="P1693" i="1"/>
  <c r="P1694" i="1"/>
  <c r="P1696" i="1"/>
  <c r="M1698" i="1"/>
  <c r="M1716" i="1"/>
  <c r="M1723" i="1"/>
  <c r="M1559" i="1"/>
  <c r="P1559" i="1"/>
  <c r="I1559" i="1"/>
  <c r="I1572" i="1"/>
  <c r="P1572" i="1"/>
  <c r="P1689" i="1"/>
  <c r="I1689" i="1"/>
  <c r="M1739" i="1"/>
  <c r="I1739" i="1"/>
  <c r="I1522" i="1"/>
  <c r="M1528" i="1"/>
  <c r="M1540" i="1"/>
  <c r="M1572" i="1"/>
  <c r="I1601" i="1"/>
  <c r="P1664" i="1"/>
  <c r="I1664" i="1"/>
  <c r="I1679" i="1"/>
  <c r="I1682" i="1"/>
  <c r="P1719" i="1"/>
  <c r="M1719" i="1"/>
  <c r="I1721" i="1"/>
  <c r="P1748" i="1"/>
  <c r="P1751" i="1"/>
  <c r="I1751" i="1"/>
  <c r="I1767" i="1"/>
  <c r="P1767" i="1"/>
  <c r="I1769" i="1"/>
  <c r="I1457" i="1"/>
  <c r="I1458" i="1"/>
  <c r="P1475" i="1"/>
  <c r="M1475" i="1"/>
  <c r="M1513" i="1"/>
  <c r="M1535" i="1"/>
  <c r="P1535" i="1"/>
  <c r="I1549" i="1"/>
  <c r="P1549" i="1"/>
  <c r="M1569" i="1"/>
  <c r="M1581" i="1"/>
  <c r="M1597" i="1"/>
  <c r="M1602" i="1"/>
  <c r="I1625" i="1"/>
  <c r="P1626" i="1"/>
  <c r="M1626" i="1"/>
  <c r="M1660" i="1"/>
  <c r="P1674" i="1"/>
  <c r="I1674" i="1"/>
  <c r="I1710" i="1"/>
  <c r="M1710" i="1"/>
  <c r="I1719" i="1"/>
  <c r="M1767" i="1"/>
  <c r="P1472" i="1"/>
  <c r="I1472" i="1"/>
  <c r="I1478" i="1"/>
  <c r="P1478" i="1"/>
  <c r="P1530" i="1"/>
  <c r="I1530" i="1"/>
  <c r="M1484" i="1"/>
  <c r="I1523" i="1"/>
  <c r="I1525" i="1"/>
  <c r="M1536" i="1"/>
  <c r="M1570" i="1"/>
  <c r="P1570" i="1"/>
  <c r="I1660" i="1"/>
  <c r="P1660" i="1"/>
  <c r="I1663" i="1"/>
  <c r="M1512" i="1"/>
  <c r="P1512" i="1"/>
  <c r="P1532" i="1"/>
  <c r="I1532" i="1"/>
  <c r="P1597" i="1"/>
  <c r="M1611" i="1"/>
  <c r="M1612" i="1"/>
  <c r="I1634" i="1"/>
  <c r="M1646" i="1"/>
  <c r="I1653" i="1"/>
  <c r="M1655" i="1"/>
  <c r="I1655" i="1"/>
  <c r="I1668" i="1"/>
  <c r="M1717" i="1"/>
  <c r="P1740" i="1"/>
  <c r="I1740" i="1"/>
  <c r="I1757" i="1"/>
  <c r="I1758" i="1"/>
  <c r="M1762" i="1"/>
  <c r="M1764" i="1"/>
  <c r="M1471" i="1"/>
  <c r="I1473" i="1"/>
  <c r="P1482" i="1"/>
  <c r="I1496" i="1"/>
  <c r="P1497" i="1"/>
  <c r="I1498" i="1"/>
  <c r="I1500" i="1"/>
  <c r="P1501" i="1"/>
  <c r="I1502" i="1"/>
  <c r="I1504" i="1"/>
  <c r="P1505" i="1"/>
  <c r="I1506" i="1"/>
  <c r="I1511" i="1"/>
  <c r="M1523" i="1"/>
  <c r="M1527" i="1"/>
  <c r="I1531" i="1"/>
  <c r="P1539" i="1"/>
  <c r="I1552" i="1"/>
  <c r="P1553" i="1"/>
  <c r="I1556" i="1"/>
  <c r="I1558" i="1"/>
  <c r="M1574" i="1"/>
  <c r="P1576" i="1"/>
  <c r="M1583" i="1"/>
  <c r="P1595" i="1"/>
  <c r="I1605" i="1"/>
  <c r="P1606" i="1"/>
  <c r="I1609" i="1"/>
  <c r="P1611" i="1"/>
  <c r="M1620" i="1"/>
  <c r="I1621" i="1"/>
  <c r="P1623" i="1"/>
  <c r="M1628" i="1"/>
  <c r="P1629" i="1"/>
  <c r="I1630" i="1"/>
  <c r="M1634" i="1"/>
  <c r="M1640" i="1"/>
  <c r="P1648" i="1"/>
  <c r="I1656" i="1"/>
  <c r="P1665" i="1"/>
  <c r="M1679" i="1"/>
  <c r="I1693" i="1"/>
  <c r="I1694" i="1"/>
  <c r="P1699" i="1"/>
  <c r="M1711" i="1"/>
  <c r="P1713" i="1"/>
  <c r="I1714" i="1"/>
  <c r="P1729" i="1"/>
  <c r="P1752" i="1"/>
  <c r="I1459" i="1"/>
  <c r="I1460" i="1"/>
  <c r="P1461" i="1"/>
  <c r="I1465" i="1"/>
  <c r="I1466" i="1"/>
  <c r="P1471" i="1"/>
  <c r="M1472" i="1"/>
  <c r="M1473" i="1"/>
  <c r="I1480" i="1"/>
  <c r="I1482" i="1"/>
  <c r="M1489" i="1"/>
  <c r="I1495" i="1"/>
  <c r="M1496" i="1"/>
  <c r="M1500" i="1"/>
  <c r="M1504" i="1"/>
  <c r="P1511" i="1"/>
  <c r="I1514" i="1"/>
  <c r="P1522" i="1"/>
  <c r="P1526" i="1"/>
  <c r="P1581" i="1"/>
  <c r="M1586" i="1"/>
  <c r="M1587" i="1"/>
  <c r="I1590" i="1"/>
  <c r="M1592" i="1"/>
  <c r="I1593" i="1"/>
  <c r="P1600" i="1"/>
  <c r="M1609" i="1"/>
  <c r="P1622" i="1"/>
  <c r="M1636" i="1"/>
  <c r="I1638" i="1"/>
  <c r="M1642" i="1"/>
  <c r="M1644" i="1"/>
  <c r="P1651" i="1"/>
  <c r="M1695" i="1"/>
  <c r="M1696" i="1"/>
  <c r="I1756" i="1"/>
  <c r="I1762" i="1"/>
  <c r="I1764" i="1"/>
  <c r="P1768" i="1"/>
  <c r="P1468" i="1"/>
  <c r="P1509" i="1"/>
  <c r="P1524" i="1"/>
  <c r="I1550" i="1"/>
  <c r="M1550" i="1"/>
  <c r="P1646" i="1"/>
  <c r="P1670" i="1"/>
  <c r="I1670" i="1"/>
  <c r="M1712" i="1"/>
  <c r="I1712" i="1"/>
  <c r="I1731" i="1"/>
  <c r="M1731" i="1"/>
  <c r="M1458" i="1"/>
  <c r="P1464" i="1"/>
  <c r="M1467" i="1"/>
  <c r="P1470" i="1"/>
  <c r="M1474" i="1"/>
  <c r="P1477" i="1"/>
  <c r="P1479" i="1"/>
  <c r="P1484" i="1"/>
  <c r="I1488" i="1"/>
  <c r="J1487" i="1" s="1"/>
  <c r="M1497" i="1"/>
  <c r="M1501" i="1"/>
  <c r="M1505" i="1"/>
  <c r="I1510" i="1"/>
  <c r="I1512" i="1"/>
  <c r="M1516" i="1"/>
  <c r="I1517" i="1"/>
  <c r="M1520" i="1"/>
  <c r="M1530" i="1"/>
  <c r="P1537" i="1"/>
  <c r="P1543" i="1"/>
  <c r="P1550" i="1"/>
  <c r="I1567" i="1"/>
  <c r="P1567" i="1"/>
  <c r="M1585" i="1"/>
  <c r="P1589" i="1"/>
  <c r="P1601" i="1"/>
  <c r="M1605" i="1"/>
  <c r="M1617" i="1"/>
  <c r="M1624" i="1"/>
  <c r="I1624" i="1"/>
  <c r="M1641" i="1"/>
  <c r="P1642" i="1"/>
  <c r="P1649" i="1"/>
  <c r="M1653" i="1"/>
  <c r="M1663" i="1"/>
  <c r="M1668" i="1"/>
  <c r="I1669" i="1"/>
  <c r="M1669" i="1"/>
  <c r="M1670" i="1"/>
  <c r="P1678" i="1"/>
  <c r="P1680" i="1"/>
  <c r="P1697" i="1"/>
  <c r="I1697" i="1"/>
  <c r="P1725" i="1"/>
  <c r="I1725" i="1"/>
  <c r="P1731" i="1"/>
  <c r="I1736" i="1"/>
  <c r="M1736" i="1"/>
  <c r="M1750" i="1"/>
  <c r="I1750" i="1"/>
  <c r="P1457" i="1"/>
  <c r="P1458" i="1"/>
  <c r="M1459" i="1"/>
  <c r="P1467" i="1"/>
  <c r="M1468" i="1"/>
  <c r="P1496" i="1"/>
  <c r="P1500" i="1"/>
  <c r="P1504" i="1"/>
  <c r="M1508" i="1"/>
  <c r="M1509" i="1"/>
  <c r="M1517" i="1"/>
  <c r="P1523" i="1"/>
  <c r="I1566" i="1"/>
  <c r="M1566" i="1"/>
  <c r="P1584" i="1"/>
  <c r="M1594" i="1"/>
  <c r="P1616" i="1"/>
  <c r="P1690" i="1"/>
  <c r="I1690" i="1"/>
  <c r="P1711" i="1"/>
  <c r="P1720" i="1"/>
  <c r="I1720" i="1"/>
  <c r="P1722" i="1"/>
  <c r="I1722" i="1"/>
  <c r="P1728" i="1"/>
  <c r="I1728" i="1"/>
  <c r="P1749" i="1"/>
  <c r="I1749" i="1"/>
  <c r="P1759" i="1"/>
  <c r="I1759" i="1"/>
  <c r="P1459" i="1"/>
  <c r="P1460" i="1"/>
  <c r="M1461" i="1"/>
  <c r="M1469" i="1"/>
  <c r="P1473" i="1"/>
  <c r="I1475" i="1"/>
  <c r="J1474" i="1" s="1"/>
  <c r="M1488" i="1"/>
  <c r="I1497" i="1"/>
  <c r="M1498" i="1"/>
  <c r="I1501" i="1"/>
  <c r="M1502" i="1"/>
  <c r="I1505" i="1"/>
  <c r="M1506" i="1"/>
  <c r="P1508" i="1"/>
  <c r="M1511" i="1"/>
  <c r="I1513" i="1"/>
  <c r="I1516" i="1"/>
  <c r="I1520" i="1"/>
  <c r="P1521" i="1"/>
  <c r="I1524" i="1"/>
  <c r="I1527" i="1"/>
  <c r="P1531" i="1"/>
  <c r="M1532" i="1"/>
  <c r="I1536" i="1"/>
  <c r="I1544" i="1"/>
  <c r="P1544" i="1"/>
  <c r="I1551" i="1"/>
  <c r="P1551" i="1"/>
  <c r="P1566" i="1"/>
  <c r="P1571" i="1"/>
  <c r="P1575" i="1"/>
  <c r="I1575" i="1"/>
  <c r="P1585" i="1"/>
  <c r="M1589" i="1"/>
  <c r="M1601" i="1"/>
  <c r="P1605" i="1"/>
  <c r="P1608" i="1"/>
  <c r="P1617" i="1"/>
  <c r="M1618" i="1"/>
  <c r="P1641" i="1"/>
  <c r="M1649" i="1"/>
  <c r="P1668" i="1"/>
  <c r="M1681" i="1"/>
  <c r="I1681" i="1"/>
  <c r="M1690" i="1"/>
  <c r="M1720" i="1"/>
  <c r="M1722" i="1"/>
  <c r="P1724" i="1"/>
  <c r="I1724" i="1"/>
  <c r="I1727" i="1"/>
  <c r="M1727" i="1"/>
  <c r="M1728" i="1"/>
  <c r="M1749" i="1"/>
  <c r="M1759" i="1"/>
  <c r="P1552" i="1"/>
  <c r="P1558" i="1"/>
  <c r="M1590" i="1"/>
  <c r="M1606" i="1"/>
  <c r="M1622" i="1"/>
  <c r="P1624" i="1"/>
  <c r="M1625" i="1"/>
  <c r="P1627" i="1"/>
  <c r="P1628" i="1"/>
  <c r="M1629" i="1"/>
  <c r="P1632" i="1"/>
  <c r="M1633" i="1"/>
  <c r="P1635" i="1"/>
  <c r="P1639" i="1"/>
  <c r="I1642" i="1"/>
  <c r="I1646" i="1"/>
  <c r="I1650" i="1"/>
  <c r="M1661" i="1"/>
  <c r="I1680" i="1"/>
  <c r="P1681" i="1"/>
  <c r="M1682" i="1"/>
  <c r="P1688" i="1"/>
  <c r="M1689" i="1"/>
  <c r="P1712" i="1"/>
  <c r="M1713" i="1"/>
  <c r="M1721" i="1"/>
  <c r="P1732" i="1"/>
  <c r="M1733" i="1"/>
  <c r="M1737" i="1"/>
  <c r="I1748" i="1"/>
  <c r="P1750" i="1"/>
  <c r="M1751" i="1"/>
  <c r="P1754" i="1"/>
  <c r="M1755" i="1"/>
  <c r="M1757" i="1"/>
  <c r="M1758" i="1"/>
  <c r="M1763" i="1"/>
  <c r="P1766" i="1"/>
  <c r="M1769" i="1"/>
  <c r="P1770" i="1"/>
  <c r="M1771" i="1"/>
  <c r="P1548" i="1"/>
  <c r="P1569" i="1"/>
  <c r="P1573" i="1"/>
  <c r="P1577" i="1"/>
  <c r="P1579" i="1"/>
  <c r="M1580" i="1"/>
  <c r="P1582" i="1"/>
  <c r="M1584" i="1"/>
  <c r="P1586" i="1"/>
  <c r="M1598" i="1"/>
  <c r="M1614" i="1"/>
  <c r="I1622" i="1"/>
  <c r="M1650" i="1"/>
  <c r="P1654" i="1"/>
  <c r="M1658" i="1"/>
  <c r="P1663" i="1"/>
  <c r="M1664" i="1"/>
  <c r="M1674" i="1"/>
  <c r="P1695" i="1"/>
  <c r="M1699" i="1"/>
  <c r="M1704" i="1"/>
  <c r="I1717" i="1"/>
  <c r="M1519" i="1"/>
  <c r="I1519" i="1"/>
  <c r="P1533" i="1"/>
  <c r="M1533" i="1"/>
  <c r="M1563" i="1"/>
  <c r="I1563" i="1"/>
  <c r="P1568" i="1"/>
  <c r="M1568" i="1"/>
  <c r="P1588" i="1"/>
  <c r="P1596" i="1"/>
  <c r="I1599" i="1"/>
  <c r="M1599" i="1"/>
  <c r="P1612" i="1"/>
  <c r="P1620" i="1"/>
  <c r="P1652" i="1"/>
  <c r="I1463" i="1"/>
  <c r="I1489" i="1"/>
  <c r="I1503" i="1"/>
  <c r="I1521" i="1"/>
  <c r="I1529" i="1"/>
  <c r="I1533" i="1"/>
  <c r="I1554" i="1"/>
  <c r="P1560" i="1"/>
  <c r="M1560" i="1"/>
  <c r="P1563" i="1"/>
  <c r="I1573" i="1"/>
  <c r="I1596" i="1"/>
  <c r="I1620" i="1"/>
  <c r="I1636" i="1"/>
  <c r="I1659" i="1"/>
  <c r="M1463" i="1"/>
  <c r="I1464" i="1"/>
  <c r="P1474" i="1"/>
  <c r="M1476" i="1"/>
  <c r="I1477" i="1"/>
  <c r="M1507" i="1"/>
  <c r="M1515" i="1"/>
  <c r="I1515" i="1"/>
  <c r="M1525" i="1"/>
  <c r="I1526" i="1"/>
  <c r="P1528" i="1"/>
  <c r="I1535" i="1"/>
  <c r="I1539" i="1"/>
  <c r="P1540" i="1"/>
  <c r="I1543" i="1"/>
  <c r="P1556" i="1"/>
  <c r="M1556" i="1"/>
  <c r="I1560" i="1"/>
  <c r="M1562" i="1"/>
  <c r="I1562" i="1"/>
  <c r="M1564" i="1"/>
  <c r="I1564" i="1"/>
  <c r="I1574" i="1"/>
  <c r="M1578" i="1"/>
  <c r="I1582" i="1"/>
  <c r="P1583" i="1"/>
  <c r="P1591" i="1"/>
  <c r="P1599" i="1"/>
  <c r="P1607" i="1"/>
  <c r="P1615" i="1"/>
  <c r="I1695" i="1"/>
  <c r="P1715" i="1"/>
  <c r="I1765" i="1"/>
  <c r="M1765" i="1"/>
  <c r="M1766" i="1"/>
  <c r="I1766" i="1"/>
  <c r="P1529" i="1"/>
  <c r="P1541" i="1"/>
  <c r="M1541" i="1"/>
  <c r="M1547" i="1"/>
  <c r="I1547" i="1"/>
  <c r="M1561" i="1"/>
  <c r="I1561" i="1"/>
  <c r="M1565" i="1"/>
  <c r="I1565" i="1"/>
  <c r="I1591" i="1"/>
  <c r="M1591" i="1"/>
  <c r="P1604" i="1"/>
  <c r="I1607" i="1"/>
  <c r="M1607" i="1"/>
  <c r="I1615" i="1"/>
  <c r="M1615" i="1"/>
  <c r="P1636" i="1"/>
  <c r="P1659" i="1"/>
  <c r="I1662" i="1"/>
  <c r="M1662" i="1"/>
  <c r="P1671" i="1"/>
  <c r="M1671" i="1"/>
  <c r="I1671" i="1"/>
  <c r="I1476" i="1"/>
  <c r="I1481" i="1"/>
  <c r="I1499" i="1"/>
  <c r="I1507" i="1"/>
  <c r="P1518" i="1"/>
  <c r="M1518" i="1"/>
  <c r="P1519" i="1"/>
  <c r="P1546" i="1"/>
  <c r="M1546" i="1"/>
  <c r="P1547" i="1"/>
  <c r="M1557" i="1"/>
  <c r="I1557" i="1"/>
  <c r="P1561" i="1"/>
  <c r="P1565" i="1"/>
  <c r="I1568" i="1"/>
  <c r="I1581" i="1"/>
  <c r="I1604" i="1"/>
  <c r="I1612" i="1"/>
  <c r="I1652" i="1"/>
  <c r="M1667" i="1"/>
  <c r="I1667" i="1"/>
  <c r="P1691" i="1"/>
  <c r="M1691" i="1"/>
  <c r="I1691" i="1"/>
  <c r="M1715" i="1"/>
  <c r="I1715" i="1"/>
  <c r="P1514" i="1"/>
  <c r="M1514" i="1"/>
  <c r="M1521" i="1"/>
  <c r="P1525" i="1"/>
  <c r="M1534" i="1"/>
  <c r="I1534" i="1"/>
  <c r="M1542" i="1"/>
  <c r="I1542" i="1"/>
  <c r="P1545" i="1"/>
  <c r="M1545" i="1"/>
  <c r="M1552" i="1"/>
  <c r="M1571" i="1"/>
  <c r="P1578" i="1"/>
  <c r="M1579" i="1"/>
  <c r="I1627" i="1"/>
  <c r="M1627" i="1"/>
  <c r="I1631" i="1"/>
  <c r="M1631" i="1"/>
  <c r="M1632" i="1"/>
  <c r="I1632" i="1"/>
  <c r="I1643" i="1"/>
  <c r="M1643" i="1"/>
  <c r="I1647" i="1"/>
  <c r="M1647" i="1"/>
  <c r="M1648" i="1"/>
  <c r="I1648" i="1"/>
  <c r="P1676" i="1"/>
  <c r="M1676" i="1"/>
  <c r="I1676" i="1"/>
  <c r="M1735" i="1"/>
  <c r="I1735" i="1"/>
  <c r="P1739" i="1"/>
  <c r="P1742" i="1"/>
  <c r="M1742" i="1"/>
  <c r="P1744" i="1"/>
  <c r="M1744" i="1"/>
  <c r="P1746" i="1"/>
  <c r="M1746" i="1"/>
  <c r="I1586" i="1"/>
  <c r="M1588" i="1"/>
  <c r="I1623" i="1"/>
  <c r="I1639" i="1"/>
  <c r="P1662" i="1"/>
  <c r="I1692" i="1"/>
  <c r="M1692" i="1"/>
  <c r="P1705" i="1"/>
  <c r="M1705" i="1"/>
  <c r="P1707" i="1"/>
  <c r="M1707" i="1"/>
  <c r="P1709" i="1"/>
  <c r="M1709" i="1"/>
  <c r="P1726" i="1"/>
  <c r="P1734" i="1"/>
  <c r="M1734" i="1"/>
  <c r="I1734" i="1"/>
  <c r="M1761" i="1"/>
  <c r="I1761" i="1"/>
  <c r="P1761" i="1"/>
  <c r="M1770" i="1"/>
  <c r="I1770" i="1"/>
  <c r="I1587" i="1"/>
  <c r="I1592" i="1"/>
  <c r="I1595" i="1"/>
  <c r="I1600" i="1"/>
  <c r="I1603" i="1"/>
  <c r="I1608" i="1"/>
  <c r="I1611" i="1"/>
  <c r="I1616" i="1"/>
  <c r="I1619" i="1"/>
  <c r="I1628" i="1"/>
  <c r="P1631" i="1"/>
  <c r="I1635" i="1"/>
  <c r="I1644" i="1"/>
  <c r="P1647" i="1"/>
  <c r="I1651" i="1"/>
  <c r="I1654" i="1"/>
  <c r="M1654" i="1"/>
  <c r="I1700" i="1"/>
  <c r="M1700" i="1"/>
  <c r="I1705" i="1"/>
  <c r="I1707" i="1"/>
  <c r="I1709" i="1"/>
  <c r="I1711" i="1"/>
  <c r="I1718" i="1"/>
  <c r="M1718" i="1"/>
  <c r="I1753" i="1"/>
  <c r="M1753" i="1"/>
  <c r="M1754" i="1"/>
  <c r="I1754" i="1"/>
  <c r="I1768" i="1"/>
  <c r="M1768" i="1"/>
  <c r="P1658" i="1"/>
  <c r="P1666" i="1"/>
  <c r="I1673" i="1"/>
  <c r="P1675" i="1"/>
  <c r="M1675" i="1"/>
  <c r="I1678" i="1"/>
  <c r="M1684" i="1"/>
  <c r="I1684" i="1"/>
  <c r="I1688" i="1"/>
  <c r="I1696" i="1"/>
  <c r="P1706" i="1"/>
  <c r="M1706" i="1"/>
  <c r="P1708" i="1"/>
  <c r="M1708" i="1"/>
  <c r="P1710" i="1"/>
  <c r="M1726" i="1"/>
  <c r="P1738" i="1"/>
  <c r="M1738" i="1"/>
  <c r="P1741" i="1"/>
  <c r="M1741" i="1"/>
  <c r="P1743" i="1"/>
  <c r="M1743" i="1"/>
  <c r="P1745" i="1"/>
  <c r="M1745" i="1"/>
  <c r="P1757" i="1"/>
  <c r="P1760" i="1"/>
  <c r="M1760" i="1"/>
  <c r="I1594" i="1"/>
  <c r="I1598" i="1"/>
  <c r="I1602" i="1"/>
  <c r="I1606" i="1"/>
  <c r="I1610" i="1"/>
  <c r="I1614" i="1"/>
  <c r="I1618" i="1"/>
  <c r="P1653" i="1"/>
  <c r="M1672" i="1"/>
  <c r="I1672" i="1"/>
  <c r="M1677" i="1"/>
  <c r="I1677" i="1"/>
  <c r="P1683" i="1"/>
  <c r="M1683" i="1"/>
  <c r="P1687" i="1"/>
  <c r="M1687" i="1"/>
  <c r="P1692" i="1"/>
  <c r="M1693" i="1"/>
  <c r="P1700" i="1"/>
  <c r="P1718" i="1"/>
  <c r="M1747" i="1"/>
  <c r="I1747" i="1"/>
  <c r="P1753" i="1"/>
  <c r="P1765" i="1"/>
  <c r="I1657" i="1"/>
  <c r="I1661" i="1"/>
  <c r="I1665" i="1"/>
  <c r="I1737" i="1"/>
  <c r="J1681" i="1" l="1"/>
  <c r="J1711" i="1"/>
  <c r="H1456" i="1"/>
  <c r="M1456" i="1" s="1"/>
  <c r="H1455" i="1"/>
  <c r="M1455" i="1" s="1"/>
  <c r="H1454" i="1"/>
  <c r="M1454" i="1" s="1"/>
  <c r="H1453" i="1"/>
  <c r="M1453" i="1" s="1"/>
  <c r="H1452" i="1"/>
  <c r="M1452" i="1" s="1"/>
  <c r="H1451" i="1"/>
  <c r="M1451" i="1" s="1"/>
  <c r="H1450" i="1"/>
  <c r="M1450" i="1" s="1"/>
  <c r="H1449" i="1"/>
  <c r="M1449" i="1" s="1"/>
  <c r="H1448" i="1"/>
  <c r="M1448" i="1" s="1"/>
  <c r="H1447" i="1"/>
  <c r="M1447" i="1" s="1"/>
  <c r="H1446" i="1"/>
  <c r="M1446" i="1" s="1"/>
  <c r="H1445" i="1"/>
  <c r="M1445" i="1" s="1"/>
  <c r="H1444" i="1"/>
  <c r="M1444" i="1" s="1"/>
  <c r="H1443" i="1"/>
  <c r="M1443" i="1" s="1"/>
  <c r="H1442" i="1"/>
  <c r="M1442" i="1" s="1"/>
  <c r="H1441" i="1"/>
  <c r="M1441" i="1" s="1"/>
  <c r="P1441" i="1" l="1"/>
  <c r="P1443" i="1"/>
  <c r="P1445" i="1"/>
  <c r="P1447" i="1"/>
  <c r="P1449" i="1"/>
  <c r="P1451" i="1"/>
  <c r="P1453" i="1"/>
  <c r="P1455" i="1"/>
  <c r="P1442" i="1"/>
  <c r="P1444" i="1"/>
  <c r="P1446" i="1"/>
  <c r="P1448" i="1"/>
  <c r="P1450" i="1"/>
  <c r="P1452" i="1"/>
  <c r="P1454" i="1"/>
  <c r="P1456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H1440" i="1" l="1"/>
  <c r="M1440" i="1" s="1"/>
  <c r="H1439" i="1"/>
  <c r="M1439" i="1" s="1"/>
  <c r="H1438" i="1"/>
  <c r="M1438" i="1" s="1"/>
  <c r="H1437" i="1"/>
  <c r="M1437" i="1" s="1"/>
  <c r="H1436" i="1"/>
  <c r="M1436" i="1" s="1"/>
  <c r="H1435" i="1"/>
  <c r="M1435" i="1" s="1"/>
  <c r="H1434" i="1"/>
  <c r="M1434" i="1" s="1"/>
  <c r="H1433" i="1"/>
  <c r="M1433" i="1" s="1"/>
  <c r="H1432" i="1"/>
  <c r="M1432" i="1" s="1"/>
  <c r="H1431" i="1"/>
  <c r="M1431" i="1" s="1"/>
  <c r="H1430" i="1"/>
  <c r="M1430" i="1" s="1"/>
  <c r="H1429" i="1"/>
  <c r="M1429" i="1" s="1"/>
  <c r="H1428" i="1"/>
  <c r="M1428" i="1" s="1"/>
  <c r="H1427" i="1"/>
  <c r="M1427" i="1" s="1"/>
  <c r="H1426" i="1"/>
  <c r="M1426" i="1" s="1"/>
  <c r="H1425" i="1"/>
  <c r="M1425" i="1" s="1"/>
  <c r="H1424" i="1"/>
  <c r="M1424" i="1" s="1"/>
  <c r="H1423" i="1"/>
  <c r="M1423" i="1" s="1"/>
  <c r="H1422" i="1"/>
  <c r="M1422" i="1" s="1"/>
  <c r="H1421" i="1"/>
  <c r="M1421" i="1" s="1"/>
  <c r="H1420" i="1"/>
  <c r="M1420" i="1" s="1"/>
  <c r="H1419" i="1"/>
  <c r="M1419" i="1" s="1"/>
  <c r="P1434" i="1" l="1"/>
  <c r="P1420" i="1"/>
  <c r="P1426" i="1"/>
  <c r="P1422" i="1"/>
  <c r="P1430" i="1"/>
  <c r="P1438" i="1"/>
  <c r="P1428" i="1"/>
  <c r="P1436" i="1"/>
  <c r="P1424" i="1"/>
  <c r="P1432" i="1"/>
  <c r="P1440" i="1"/>
  <c r="P1419" i="1"/>
  <c r="P1421" i="1"/>
  <c r="P1423" i="1"/>
  <c r="P1425" i="1"/>
  <c r="P1427" i="1"/>
  <c r="P1429" i="1"/>
  <c r="P1431" i="1"/>
  <c r="P1433" i="1"/>
  <c r="P1435" i="1"/>
  <c r="P1437" i="1"/>
  <c r="P1439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H1418" i="1" l="1"/>
  <c r="M1418" i="1" s="1"/>
  <c r="H1417" i="1"/>
  <c r="M1417" i="1" s="1"/>
  <c r="H1416" i="1"/>
  <c r="M1416" i="1" s="1"/>
  <c r="H1415" i="1"/>
  <c r="M1415" i="1" s="1"/>
  <c r="H1414" i="1"/>
  <c r="M1414" i="1" s="1"/>
  <c r="H1413" i="1"/>
  <c r="M1413" i="1" s="1"/>
  <c r="H1412" i="1"/>
  <c r="M1412" i="1" s="1"/>
  <c r="H1411" i="1"/>
  <c r="M1411" i="1" s="1"/>
  <c r="H1410" i="1"/>
  <c r="M1410" i="1" s="1"/>
  <c r="H1409" i="1"/>
  <c r="M1409" i="1" s="1"/>
  <c r="H1408" i="1"/>
  <c r="M1408" i="1" s="1"/>
  <c r="O1407" i="1"/>
  <c r="L1407" i="1"/>
  <c r="H1407" i="1"/>
  <c r="F1407" i="1"/>
  <c r="H1406" i="1"/>
  <c r="M1406" i="1" s="1"/>
  <c r="H1405" i="1"/>
  <c r="I1405" i="1" s="1"/>
  <c r="H1404" i="1"/>
  <c r="I1404" i="1" s="1"/>
  <c r="H1403" i="1"/>
  <c r="I1403" i="1" s="1"/>
  <c r="H1402" i="1"/>
  <c r="I1402" i="1" s="1"/>
  <c r="H1401" i="1"/>
  <c r="I1401" i="1" s="1"/>
  <c r="H1400" i="1"/>
  <c r="I1400" i="1" s="1"/>
  <c r="H1399" i="1"/>
  <c r="I1399" i="1" s="1"/>
  <c r="H1398" i="1"/>
  <c r="I1398" i="1" s="1"/>
  <c r="H1397" i="1"/>
  <c r="I1397" i="1" s="1"/>
  <c r="H1396" i="1"/>
  <c r="I1396" i="1" s="1"/>
  <c r="H1395" i="1"/>
  <c r="I1395" i="1" s="1"/>
  <c r="H1394" i="1"/>
  <c r="I1394" i="1" s="1"/>
  <c r="H1393" i="1"/>
  <c r="I1393" i="1" s="1"/>
  <c r="H1392" i="1"/>
  <c r="I1392" i="1" s="1"/>
  <c r="H1391" i="1"/>
  <c r="I1391" i="1" s="1"/>
  <c r="H1390" i="1"/>
  <c r="I1390" i="1" s="1"/>
  <c r="H1389" i="1"/>
  <c r="I1389" i="1" s="1"/>
  <c r="H1388" i="1"/>
  <c r="I1388" i="1" s="1"/>
  <c r="H1387" i="1"/>
  <c r="I1387" i="1" s="1"/>
  <c r="H1386" i="1"/>
  <c r="I1386" i="1" s="1"/>
  <c r="H1385" i="1"/>
  <c r="I1385" i="1" s="1"/>
  <c r="H1384" i="1"/>
  <c r="I1384" i="1" s="1"/>
  <c r="H1383" i="1"/>
  <c r="I1383" i="1" s="1"/>
  <c r="H1382" i="1"/>
  <c r="I1382" i="1" s="1"/>
  <c r="H1381" i="1"/>
  <c r="I1381" i="1" s="1"/>
  <c r="H1380" i="1"/>
  <c r="I1380" i="1" s="1"/>
  <c r="H1379" i="1"/>
  <c r="I1379" i="1" s="1"/>
  <c r="O1378" i="1"/>
  <c r="L1378" i="1"/>
  <c r="H1378" i="1"/>
  <c r="F1378" i="1"/>
  <c r="H1377" i="1"/>
  <c r="I1377" i="1" s="1"/>
  <c r="H1376" i="1"/>
  <c r="I1376" i="1" s="1"/>
  <c r="H1375" i="1"/>
  <c r="I1375" i="1" s="1"/>
  <c r="H1374" i="1"/>
  <c r="I1374" i="1" s="1"/>
  <c r="H1373" i="1"/>
  <c r="I1373" i="1" s="1"/>
  <c r="H1372" i="1"/>
  <c r="I1372" i="1" s="1"/>
  <c r="H1371" i="1"/>
  <c r="I1371" i="1" s="1"/>
  <c r="H1370" i="1"/>
  <c r="I1370" i="1" s="1"/>
  <c r="H1369" i="1"/>
  <c r="I1369" i="1" s="1"/>
  <c r="H1368" i="1"/>
  <c r="I1368" i="1" s="1"/>
  <c r="H1367" i="1"/>
  <c r="I1367" i="1" s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M1348" i="1" s="1"/>
  <c r="H1347" i="1"/>
  <c r="P1347" i="1" s="1"/>
  <c r="H1346" i="1"/>
  <c r="M1346" i="1" s="1"/>
  <c r="H1345" i="1"/>
  <c r="P1345" i="1" s="1"/>
  <c r="H1344" i="1"/>
  <c r="M1344" i="1" s="1"/>
  <c r="H1343" i="1"/>
  <c r="P1343" i="1" s="1"/>
  <c r="H1342" i="1"/>
  <c r="M1342" i="1" s="1"/>
  <c r="H1341" i="1"/>
  <c r="P1341" i="1" s="1"/>
  <c r="H1340" i="1"/>
  <c r="M1340" i="1" s="1"/>
  <c r="H1339" i="1"/>
  <c r="P1339" i="1" s="1"/>
  <c r="H1338" i="1"/>
  <c r="M1338" i="1" s="1"/>
  <c r="H1337" i="1"/>
  <c r="P1337" i="1" s="1"/>
  <c r="H1336" i="1"/>
  <c r="M1336" i="1" s="1"/>
  <c r="H1335" i="1"/>
  <c r="P1335" i="1" s="1"/>
  <c r="H1334" i="1"/>
  <c r="M1334" i="1" s="1"/>
  <c r="H1333" i="1"/>
  <c r="P1333" i="1" s="1"/>
  <c r="H1332" i="1"/>
  <c r="M1332" i="1" s="1"/>
  <c r="H1331" i="1"/>
  <c r="P1331" i="1" s="1"/>
  <c r="H1330" i="1"/>
  <c r="M1330" i="1" s="1"/>
  <c r="H1329" i="1"/>
  <c r="P1329" i="1" s="1"/>
  <c r="H1328" i="1"/>
  <c r="M1328" i="1" s="1"/>
  <c r="H1327" i="1"/>
  <c r="P1327" i="1" s="1"/>
  <c r="H1326" i="1"/>
  <c r="M1326" i="1" s="1"/>
  <c r="H1325" i="1"/>
  <c r="P1325" i="1" s="1"/>
  <c r="H1324" i="1"/>
  <c r="M1324" i="1" s="1"/>
  <c r="I1378" i="1" l="1"/>
  <c r="I1407" i="1"/>
  <c r="M1376" i="1"/>
  <c r="P1404" i="1"/>
  <c r="P1406" i="1"/>
  <c r="M1374" i="1"/>
  <c r="M1392" i="1"/>
  <c r="P1379" i="1"/>
  <c r="M1390" i="1"/>
  <c r="M1404" i="1"/>
  <c r="I1406" i="1"/>
  <c r="M1407" i="1"/>
  <c r="M1400" i="1"/>
  <c r="P1409" i="1"/>
  <c r="P1413" i="1"/>
  <c r="P1415" i="1"/>
  <c r="M1375" i="1"/>
  <c r="M1377" i="1"/>
  <c r="M1380" i="1"/>
  <c r="P1384" i="1"/>
  <c r="P1391" i="1"/>
  <c r="M1398" i="1"/>
  <c r="P1400" i="1"/>
  <c r="M1378" i="1"/>
  <c r="M1382" i="1"/>
  <c r="M1384" i="1"/>
  <c r="M1386" i="1"/>
  <c r="M1388" i="1"/>
  <c r="P1395" i="1"/>
  <c r="M1402" i="1"/>
  <c r="P1411" i="1"/>
  <c r="P1417" i="1"/>
  <c r="I1325" i="1"/>
  <c r="I1327" i="1"/>
  <c r="I1329" i="1"/>
  <c r="I1331" i="1"/>
  <c r="I1333" i="1"/>
  <c r="I1335" i="1"/>
  <c r="I1337" i="1"/>
  <c r="I1339" i="1"/>
  <c r="I1341" i="1"/>
  <c r="I1343" i="1"/>
  <c r="I1345" i="1"/>
  <c r="I1347" i="1"/>
  <c r="P1383" i="1"/>
  <c r="P1387" i="1"/>
  <c r="M1394" i="1"/>
  <c r="M1396" i="1"/>
  <c r="P1408" i="1"/>
  <c r="P1410" i="1"/>
  <c r="P1412" i="1"/>
  <c r="P1414" i="1"/>
  <c r="P1416" i="1"/>
  <c r="P1418" i="1"/>
  <c r="I1351" i="1"/>
  <c r="P1351" i="1"/>
  <c r="M1351" i="1"/>
  <c r="I1359" i="1"/>
  <c r="P1359" i="1"/>
  <c r="M1359" i="1"/>
  <c r="I1349" i="1"/>
  <c r="P1349" i="1"/>
  <c r="I1352" i="1"/>
  <c r="P1352" i="1"/>
  <c r="M1352" i="1"/>
  <c r="I1356" i="1"/>
  <c r="P1356" i="1"/>
  <c r="M1356" i="1"/>
  <c r="I1360" i="1"/>
  <c r="P1360" i="1"/>
  <c r="M1360" i="1"/>
  <c r="I1364" i="1"/>
  <c r="P1364" i="1"/>
  <c r="M1364" i="1"/>
  <c r="M1349" i="1"/>
  <c r="I1353" i="1"/>
  <c r="P1353" i="1"/>
  <c r="M1353" i="1"/>
  <c r="I1357" i="1"/>
  <c r="P1357" i="1"/>
  <c r="M1357" i="1"/>
  <c r="I1361" i="1"/>
  <c r="P1361" i="1"/>
  <c r="M1361" i="1"/>
  <c r="I1365" i="1"/>
  <c r="P1365" i="1"/>
  <c r="M1365" i="1"/>
  <c r="I1355" i="1"/>
  <c r="P1355" i="1"/>
  <c r="M1355" i="1"/>
  <c r="I1363" i="1"/>
  <c r="P1363" i="1"/>
  <c r="M1363" i="1"/>
  <c r="P1324" i="1"/>
  <c r="I1324" i="1"/>
  <c r="P1326" i="1"/>
  <c r="I1326" i="1"/>
  <c r="P1328" i="1"/>
  <c r="I1328" i="1"/>
  <c r="P1330" i="1"/>
  <c r="I1330" i="1"/>
  <c r="P1332" i="1"/>
  <c r="I1332" i="1"/>
  <c r="P1334" i="1"/>
  <c r="I1334" i="1"/>
  <c r="P1336" i="1"/>
  <c r="I1336" i="1"/>
  <c r="P1338" i="1"/>
  <c r="I1338" i="1"/>
  <c r="P1340" i="1"/>
  <c r="I1340" i="1"/>
  <c r="P1342" i="1"/>
  <c r="I1342" i="1"/>
  <c r="P1344" i="1"/>
  <c r="I1344" i="1"/>
  <c r="P1346" i="1"/>
  <c r="I1346" i="1"/>
  <c r="I1348" i="1"/>
  <c r="P1348" i="1"/>
  <c r="I1350" i="1"/>
  <c r="P1350" i="1"/>
  <c r="M1350" i="1"/>
  <c r="I1354" i="1"/>
  <c r="P1354" i="1"/>
  <c r="M1354" i="1"/>
  <c r="I1358" i="1"/>
  <c r="P1358" i="1"/>
  <c r="M1358" i="1"/>
  <c r="I1362" i="1"/>
  <c r="P1362" i="1"/>
  <c r="M1362" i="1"/>
  <c r="I1366" i="1"/>
  <c r="P1366" i="1"/>
  <c r="M1366" i="1"/>
  <c r="M1367" i="1"/>
  <c r="M1368" i="1"/>
  <c r="M1369" i="1"/>
  <c r="M1370" i="1"/>
  <c r="M1371" i="1"/>
  <c r="M1372" i="1"/>
  <c r="M1373" i="1"/>
  <c r="P1399" i="1"/>
  <c r="P1403" i="1"/>
  <c r="P1407" i="1"/>
  <c r="M1327" i="1"/>
  <c r="M1331" i="1"/>
  <c r="M1335" i="1"/>
  <c r="M1339" i="1"/>
  <c r="M1343" i="1"/>
  <c r="M1347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M1381" i="1"/>
  <c r="P1382" i="1"/>
  <c r="M1385" i="1"/>
  <c r="P1386" i="1"/>
  <c r="M1389" i="1"/>
  <c r="P1390" i="1"/>
  <c r="M1393" i="1"/>
  <c r="P1394" i="1"/>
  <c r="M1397" i="1"/>
  <c r="P1398" i="1"/>
  <c r="M1401" i="1"/>
  <c r="P1402" i="1"/>
  <c r="M1405" i="1"/>
  <c r="P1381" i="1"/>
  <c r="P1385" i="1"/>
  <c r="P1389" i="1"/>
  <c r="P1393" i="1"/>
  <c r="P1397" i="1"/>
  <c r="P1401" i="1"/>
  <c r="P1405" i="1"/>
  <c r="M1325" i="1"/>
  <c r="M1329" i="1"/>
  <c r="M1333" i="1"/>
  <c r="M1337" i="1"/>
  <c r="M1341" i="1"/>
  <c r="M1345" i="1"/>
  <c r="M1379" i="1"/>
  <c r="P1380" i="1"/>
  <c r="M1383" i="1"/>
  <c r="M1387" i="1"/>
  <c r="P1388" i="1"/>
  <c r="M1391" i="1"/>
  <c r="P1392" i="1"/>
  <c r="M1395" i="1"/>
  <c r="P1396" i="1"/>
  <c r="M1399" i="1"/>
  <c r="M1403" i="1"/>
  <c r="I1408" i="1"/>
  <c r="I1409" i="1"/>
  <c r="I1410" i="1"/>
  <c r="I1411" i="1"/>
  <c r="I1412" i="1"/>
  <c r="I1413" i="1"/>
  <c r="I1414" i="1"/>
  <c r="I1415" i="1"/>
  <c r="I1416" i="1"/>
  <c r="I1417" i="1"/>
  <c r="I1418" i="1"/>
  <c r="H1323" i="1" l="1"/>
  <c r="M1323" i="1" s="1"/>
  <c r="H1322" i="1"/>
  <c r="I1322" i="1" s="1"/>
  <c r="H1321" i="1"/>
  <c r="I1321" i="1" s="1"/>
  <c r="H1320" i="1"/>
  <c r="P1320" i="1" s="1"/>
  <c r="H1319" i="1"/>
  <c r="M1319" i="1" s="1"/>
  <c r="H1318" i="1"/>
  <c r="M1318" i="1" s="1"/>
  <c r="H1317" i="1"/>
  <c r="M1317" i="1" s="1"/>
  <c r="H1316" i="1"/>
  <c r="M1316" i="1" s="1"/>
  <c r="H1315" i="1"/>
  <c r="M1315" i="1" s="1"/>
  <c r="H1314" i="1"/>
  <c r="M1314" i="1" s="1"/>
  <c r="H1313" i="1"/>
  <c r="M1313" i="1" s="1"/>
  <c r="H1312" i="1"/>
  <c r="M1312" i="1" s="1"/>
  <c r="H1311" i="1"/>
  <c r="M1311" i="1" s="1"/>
  <c r="H1310" i="1"/>
  <c r="M1310" i="1" s="1"/>
  <c r="H1309" i="1"/>
  <c r="M1309" i="1" s="1"/>
  <c r="H1308" i="1"/>
  <c r="M1308" i="1" s="1"/>
  <c r="H1307" i="1"/>
  <c r="M1307" i="1" s="1"/>
  <c r="H1306" i="1"/>
  <c r="M1306" i="1" s="1"/>
  <c r="H1305" i="1"/>
  <c r="M1305" i="1" s="1"/>
  <c r="H1304" i="1"/>
  <c r="M1304" i="1" s="1"/>
  <c r="H1303" i="1"/>
  <c r="M1303" i="1" s="1"/>
  <c r="H1302" i="1"/>
  <c r="M1302" i="1" s="1"/>
  <c r="H1301" i="1"/>
  <c r="M1301" i="1" s="1"/>
  <c r="H1300" i="1"/>
  <c r="M1300" i="1" s="1"/>
  <c r="H1299" i="1"/>
  <c r="M1299" i="1" s="1"/>
  <c r="H1298" i="1"/>
  <c r="M1298" i="1" s="1"/>
  <c r="H1297" i="1"/>
  <c r="M1297" i="1" s="1"/>
  <c r="H1296" i="1"/>
  <c r="M1296" i="1" s="1"/>
  <c r="H1295" i="1"/>
  <c r="M1295" i="1" s="1"/>
  <c r="H1294" i="1"/>
  <c r="M1294" i="1" s="1"/>
  <c r="H1293" i="1"/>
  <c r="M1293" i="1" s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M1276" i="1" s="1"/>
  <c r="H1275" i="1"/>
  <c r="M1275" i="1" s="1"/>
  <c r="H1274" i="1"/>
  <c r="M1274" i="1" s="1"/>
  <c r="H1273" i="1"/>
  <c r="M1273" i="1" s="1"/>
  <c r="H1272" i="1"/>
  <c r="M1272" i="1" s="1"/>
  <c r="H1271" i="1"/>
  <c r="M1271" i="1" s="1"/>
  <c r="H1270" i="1"/>
  <c r="M1270" i="1" s="1"/>
  <c r="H1269" i="1"/>
  <c r="M1269" i="1" s="1"/>
  <c r="H1268" i="1"/>
  <c r="M1268" i="1" s="1"/>
  <c r="H1267" i="1"/>
  <c r="M1267" i="1" s="1"/>
  <c r="H1266" i="1"/>
  <c r="M1266" i="1" s="1"/>
  <c r="H1265" i="1"/>
  <c r="M1265" i="1" s="1"/>
  <c r="H1264" i="1"/>
  <c r="M1264" i="1" s="1"/>
  <c r="H1263" i="1"/>
  <c r="M1263" i="1" s="1"/>
  <c r="H1262" i="1"/>
  <c r="I1262" i="1" s="1"/>
  <c r="H1261" i="1"/>
  <c r="I1261" i="1" s="1"/>
  <c r="P1266" i="1" l="1"/>
  <c r="P1275" i="1"/>
  <c r="P1319" i="1"/>
  <c r="P1303" i="1"/>
  <c r="I1306" i="1"/>
  <c r="P1311" i="1"/>
  <c r="I1314" i="1"/>
  <c r="P1306" i="1"/>
  <c r="P1314" i="1"/>
  <c r="P1310" i="1"/>
  <c r="P1299" i="1"/>
  <c r="I1302" i="1"/>
  <c r="P1315" i="1"/>
  <c r="I1318" i="1"/>
  <c r="P1302" i="1"/>
  <c r="P1318" i="1"/>
  <c r="P1307" i="1"/>
  <c r="I1310" i="1"/>
  <c r="P1294" i="1"/>
  <c r="P1296" i="1"/>
  <c r="I1301" i="1"/>
  <c r="I1305" i="1"/>
  <c r="I1309" i="1"/>
  <c r="I1317" i="1"/>
  <c r="P1323" i="1"/>
  <c r="P1267" i="1"/>
  <c r="I1270" i="1"/>
  <c r="P1274" i="1"/>
  <c r="I1300" i="1"/>
  <c r="P1301" i="1"/>
  <c r="I1304" i="1"/>
  <c r="P1305" i="1"/>
  <c r="I1308" i="1"/>
  <c r="P1309" i="1"/>
  <c r="I1312" i="1"/>
  <c r="P1313" i="1"/>
  <c r="I1316" i="1"/>
  <c r="P1317" i="1"/>
  <c r="I1320" i="1"/>
  <c r="J1320" i="1" s="1"/>
  <c r="P1271" i="1"/>
  <c r="I1274" i="1"/>
  <c r="P1298" i="1"/>
  <c r="I1313" i="1"/>
  <c r="M1321" i="1"/>
  <c r="P1263" i="1"/>
  <c r="I1266" i="1"/>
  <c r="P1270" i="1"/>
  <c r="P1293" i="1"/>
  <c r="P1295" i="1"/>
  <c r="P1297" i="1"/>
  <c r="I1299" i="1"/>
  <c r="P1300" i="1"/>
  <c r="I1303" i="1"/>
  <c r="P1304" i="1"/>
  <c r="I1307" i="1"/>
  <c r="P1308" i="1"/>
  <c r="I1311" i="1"/>
  <c r="P1312" i="1"/>
  <c r="I1315" i="1"/>
  <c r="P1316" i="1"/>
  <c r="I1319" i="1"/>
  <c r="M1320" i="1"/>
  <c r="M1322" i="1"/>
  <c r="M1279" i="1"/>
  <c r="I1279" i="1"/>
  <c r="M1283" i="1"/>
  <c r="I1283" i="1"/>
  <c r="M1287" i="1"/>
  <c r="I1287" i="1"/>
  <c r="M1291" i="1"/>
  <c r="I1291" i="1"/>
  <c r="I1265" i="1"/>
  <c r="I1269" i="1"/>
  <c r="P1279" i="1"/>
  <c r="P1283" i="1"/>
  <c r="P1287" i="1"/>
  <c r="P1291" i="1"/>
  <c r="M1261" i="1"/>
  <c r="P1265" i="1"/>
  <c r="P1273" i="1"/>
  <c r="I1276" i="1"/>
  <c r="M1278" i="1"/>
  <c r="I1278" i="1"/>
  <c r="M1280" i="1"/>
  <c r="I1280" i="1"/>
  <c r="M1282" i="1"/>
  <c r="I1282" i="1"/>
  <c r="M1284" i="1"/>
  <c r="I1284" i="1"/>
  <c r="M1286" i="1"/>
  <c r="I1286" i="1"/>
  <c r="M1288" i="1"/>
  <c r="I1288" i="1"/>
  <c r="M1290" i="1"/>
  <c r="I1290" i="1"/>
  <c r="M1292" i="1"/>
  <c r="I1292" i="1"/>
  <c r="M1277" i="1"/>
  <c r="I1277" i="1"/>
  <c r="M1281" i="1"/>
  <c r="I1281" i="1"/>
  <c r="M1285" i="1"/>
  <c r="I1285" i="1"/>
  <c r="M1289" i="1"/>
  <c r="I1289" i="1"/>
  <c r="P1262" i="1"/>
  <c r="I1273" i="1"/>
  <c r="P1277" i="1"/>
  <c r="P1281" i="1"/>
  <c r="P1285" i="1"/>
  <c r="P1289" i="1"/>
  <c r="I1264" i="1"/>
  <c r="I1268" i="1"/>
  <c r="P1269" i="1"/>
  <c r="I1272" i="1"/>
  <c r="P1261" i="1"/>
  <c r="I1263" i="1"/>
  <c r="P1264" i="1"/>
  <c r="I1267" i="1"/>
  <c r="P1268" i="1"/>
  <c r="I1271" i="1"/>
  <c r="P1272" i="1"/>
  <c r="I1275" i="1"/>
  <c r="P1276" i="1"/>
  <c r="P1278" i="1"/>
  <c r="P1280" i="1"/>
  <c r="P1282" i="1"/>
  <c r="P1284" i="1"/>
  <c r="P1286" i="1"/>
  <c r="P1288" i="1"/>
  <c r="P1290" i="1"/>
  <c r="P1292" i="1"/>
  <c r="P1321" i="1"/>
  <c r="P1322" i="1"/>
  <c r="I1293" i="1"/>
  <c r="I1294" i="1"/>
  <c r="I1295" i="1"/>
  <c r="I1296" i="1"/>
  <c r="I1297" i="1"/>
  <c r="I1298" i="1"/>
  <c r="H1260" i="1" l="1"/>
  <c r="H1259" i="1"/>
  <c r="H1258" i="1"/>
  <c r="P1258" i="1" s="1"/>
  <c r="H1257" i="1"/>
  <c r="H1256" i="1"/>
  <c r="P1256" i="1" s="1"/>
  <c r="H1255" i="1"/>
  <c r="H1254" i="1"/>
  <c r="P1254" i="1" s="1"/>
  <c r="H1253" i="1"/>
  <c r="H1252" i="1"/>
  <c r="P1252" i="1" s="1"/>
  <c r="H1251" i="1"/>
  <c r="H1250" i="1"/>
  <c r="P1250" i="1" s="1"/>
  <c r="H1249" i="1"/>
  <c r="H1248" i="1"/>
  <c r="P1248" i="1" s="1"/>
  <c r="H1247" i="1"/>
  <c r="H1246" i="1"/>
  <c r="P1246" i="1" s="1"/>
  <c r="H1245" i="1"/>
  <c r="H1244" i="1"/>
  <c r="P1244" i="1" s="1"/>
  <c r="H1243" i="1"/>
  <c r="H1242" i="1"/>
  <c r="P1242" i="1" s="1"/>
  <c r="H1241" i="1"/>
  <c r="H1240" i="1"/>
  <c r="P1240" i="1" s="1"/>
  <c r="H1239" i="1"/>
  <c r="H1238" i="1"/>
  <c r="P1238" i="1" s="1"/>
  <c r="H1237" i="1"/>
  <c r="H1236" i="1"/>
  <c r="P1236" i="1" s="1"/>
  <c r="H1235" i="1"/>
  <c r="H1234" i="1"/>
  <c r="P1234" i="1" s="1"/>
  <c r="H1233" i="1"/>
  <c r="H1232" i="1"/>
  <c r="P1232" i="1" s="1"/>
  <c r="H1231" i="1"/>
  <c r="P1231" i="1" s="1"/>
  <c r="H1230" i="1"/>
  <c r="P1230" i="1" s="1"/>
  <c r="H1229" i="1"/>
  <c r="H1228" i="1"/>
  <c r="P1228" i="1" s="1"/>
  <c r="H1227" i="1"/>
  <c r="P1227" i="1" s="1"/>
  <c r="H1226" i="1"/>
  <c r="P1226" i="1" s="1"/>
  <c r="H1225" i="1"/>
  <c r="H1224" i="1"/>
  <c r="P1224" i="1" s="1"/>
  <c r="H1223" i="1"/>
  <c r="P1223" i="1" s="1"/>
  <c r="H1222" i="1"/>
  <c r="P1222" i="1" s="1"/>
  <c r="H1221" i="1"/>
  <c r="H1220" i="1"/>
  <c r="P1220" i="1" s="1"/>
  <c r="H1219" i="1"/>
  <c r="P1219" i="1" s="1"/>
  <c r="H1218" i="1"/>
  <c r="P1218" i="1" s="1"/>
  <c r="H1217" i="1"/>
  <c r="H1216" i="1"/>
  <c r="P1216" i="1" s="1"/>
  <c r="H1215" i="1"/>
  <c r="P1215" i="1" s="1"/>
  <c r="H1214" i="1"/>
  <c r="P1214" i="1" s="1"/>
  <c r="H1213" i="1"/>
  <c r="H1212" i="1"/>
  <c r="P1212" i="1" s="1"/>
  <c r="H1211" i="1"/>
  <c r="H1210" i="1"/>
  <c r="P1210" i="1" s="1"/>
  <c r="H1209" i="1"/>
  <c r="H1208" i="1"/>
  <c r="P1208" i="1" s="1"/>
  <c r="H1207" i="1"/>
  <c r="H1206" i="1"/>
  <c r="P1206" i="1" s="1"/>
  <c r="H1205" i="1"/>
  <c r="H1204" i="1"/>
  <c r="H1203" i="1"/>
  <c r="P1203" i="1" s="1"/>
  <c r="H1202" i="1"/>
  <c r="H1201" i="1"/>
  <c r="H1200" i="1"/>
  <c r="H1199" i="1"/>
  <c r="P1199" i="1" s="1"/>
  <c r="H1198" i="1"/>
  <c r="H1197" i="1"/>
  <c r="H1196" i="1"/>
  <c r="H1195" i="1"/>
  <c r="H1194" i="1"/>
  <c r="H1193" i="1"/>
  <c r="H1192" i="1"/>
  <c r="H1191" i="1"/>
  <c r="P1191" i="1" s="1"/>
  <c r="H1190" i="1"/>
  <c r="H1189" i="1"/>
  <c r="H1188" i="1"/>
  <c r="H1187" i="1"/>
  <c r="P1187" i="1" s="1"/>
  <c r="H1186" i="1"/>
  <c r="F1186" i="1"/>
  <c r="H1185" i="1"/>
  <c r="F1185" i="1"/>
  <c r="H1184" i="1"/>
  <c r="P1184" i="1" s="1"/>
  <c r="H1183" i="1"/>
  <c r="I1183" i="1" s="1"/>
  <c r="H1182" i="1"/>
  <c r="H1181" i="1"/>
  <c r="P1181" i="1" s="1"/>
  <c r="H1180" i="1"/>
  <c r="P1180" i="1" s="1"/>
  <c r="H1179" i="1"/>
  <c r="I1179" i="1" s="1"/>
  <c r="H1178" i="1"/>
  <c r="H1177" i="1"/>
  <c r="P1177" i="1" s="1"/>
  <c r="H1176" i="1"/>
  <c r="P1176" i="1" s="1"/>
  <c r="H1175" i="1"/>
  <c r="P1175" i="1" s="1"/>
  <c r="H1174" i="1"/>
  <c r="P1174" i="1" s="1"/>
  <c r="H1173" i="1"/>
  <c r="P1173" i="1" s="1"/>
  <c r="H1172" i="1"/>
  <c r="P1172" i="1" s="1"/>
  <c r="H1171" i="1"/>
  <c r="P1171" i="1" s="1"/>
  <c r="H1170" i="1"/>
  <c r="P1170" i="1" s="1"/>
  <c r="H1169" i="1"/>
  <c r="P1169" i="1" s="1"/>
  <c r="H1168" i="1"/>
  <c r="P1168" i="1" s="1"/>
  <c r="H1167" i="1"/>
  <c r="P1167" i="1" s="1"/>
  <c r="H1166" i="1"/>
  <c r="P1166" i="1" s="1"/>
  <c r="H1165" i="1"/>
  <c r="P1165" i="1" s="1"/>
  <c r="H1164" i="1"/>
  <c r="P1164" i="1" s="1"/>
  <c r="H1163" i="1"/>
  <c r="P1163" i="1" s="1"/>
  <c r="H1162" i="1"/>
  <c r="P1162" i="1" s="1"/>
  <c r="H1161" i="1"/>
  <c r="P1161" i="1" s="1"/>
  <c r="H1160" i="1"/>
  <c r="P1160" i="1" s="1"/>
  <c r="H1159" i="1"/>
  <c r="P1159" i="1" s="1"/>
  <c r="H1158" i="1"/>
  <c r="P1158" i="1" s="1"/>
  <c r="H1157" i="1"/>
  <c r="P1157" i="1" s="1"/>
  <c r="H1156" i="1"/>
  <c r="P1156" i="1" s="1"/>
  <c r="H1155" i="1"/>
  <c r="P1155" i="1" s="1"/>
  <c r="H1154" i="1"/>
  <c r="P1154" i="1" s="1"/>
  <c r="H1153" i="1"/>
  <c r="P1153" i="1" s="1"/>
  <c r="H1152" i="1"/>
  <c r="P1152" i="1" s="1"/>
  <c r="H1151" i="1"/>
  <c r="M1151" i="1" s="1"/>
  <c r="H1150" i="1"/>
  <c r="M1150" i="1" s="1"/>
  <c r="H1149" i="1"/>
  <c r="M1149" i="1" s="1"/>
  <c r="H1148" i="1"/>
  <c r="M1148" i="1" s="1"/>
  <c r="H1147" i="1"/>
  <c r="M1147" i="1" s="1"/>
  <c r="H1146" i="1"/>
  <c r="M1146" i="1" s="1"/>
  <c r="H1145" i="1"/>
  <c r="M1145" i="1" s="1"/>
  <c r="H1144" i="1"/>
  <c r="M1144" i="1" s="1"/>
  <c r="H1143" i="1"/>
  <c r="M1143" i="1" s="1"/>
  <c r="H1142" i="1"/>
  <c r="M1142" i="1" s="1"/>
  <c r="H1141" i="1"/>
  <c r="M1141" i="1" s="1"/>
  <c r="H1140" i="1"/>
  <c r="M1140" i="1" s="1"/>
  <c r="H1139" i="1"/>
  <c r="M1139" i="1" s="1"/>
  <c r="H1138" i="1"/>
  <c r="M1138" i="1" s="1"/>
  <c r="H1137" i="1"/>
  <c r="M1137" i="1" s="1"/>
  <c r="H1136" i="1"/>
  <c r="M1136" i="1" s="1"/>
  <c r="H1135" i="1"/>
  <c r="M1135" i="1" s="1"/>
  <c r="H1134" i="1"/>
  <c r="M1134" i="1" s="1"/>
  <c r="H1133" i="1"/>
  <c r="M1133" i="1" s="1"/>
  <c r="H1132" i="1"/>
  <c r="M1132" i="1" s="1"/>
  <c r="H1131" i="1"/>
  <c r="M1131" i="1" s="1"/>
  <c r="H1130" i="1"/>
  <c r="M1130" i="1" s="1"/>
  <c r="H1129" i="1"/>
  <c r="M1129" i="1" s="1"/>
  <c r="H1128" i="1"/>
  <c r="M1128" i="1" s="1"/>
  <c r="H1127" i="1"/>
  <c r="M1127" i="1" s="1"/>
  <c r="H1126" i="1"/>
  <c r="M1126" i="1" s="1"/>
  <c r="H1125" i="1"/>
  <c r="M1125" i="1" s="1"/>
  <c r="H1124" i="1"/>
  <c r="M1124" i="1" s="1"/>
  <c r="H1123" i="1"/>
  <c r="M1123" i="1" s="1"/>
  <c r="H1122" i="1"/>
  <c r="M1122" i="1" s="1"/>
  <c r="H1121" i="1"/>
  <c r="M1121" i="1" s="1"/>
  <c r="H1120" i="1"/>
  <c r="M1120" i="1" s="1"/>
  <c r="H1119" i="1"/>
  <c r="M1119" i="1" s="1"/>
  <c r="I1169" i="1" l="1"/>
  <c r="M1169" i="1"/>
  <c r="I1185" i="1"/>
  <c r="I1157" i="1"/>
  <c r="I1161" i="1"/>
  <c r="P1142" i="1"/>
  <c r="I1153" i="1"/>
  <c r="M1161" i="1"/>
  <c r="M1173" i="1"/>
  <c r="P1123" i="1"/>
  <c r="I1126" i="1"/>
  <c r="M1153" i="1"/>
  <c r="I1165" i="1"/>
  <c r="P1130" i="1"/>
  <c r="M1177" i="1"/>
  <c r="P1139" i="1"/>
  <c r="I1142" i="1"/>
  <c r="M1157" i="1"/>
  <c r="M1165" i="1"/>
  <c r="M1170" i="1"/>
  <c r="I1173" i="1"/>
  <c r="P1146" i="1"/>
  <c r="M1154" i="1"/>
  <c r="M1158" i="1"/>
  <c r="M1162" i="1"/>
  <c r="M1166" i="1"/>
  <c r="P1127" i="1"/>
  <c r="I1130" i="1"/>
  <c r="P1126" i="1"/>
  <c r="P1143" i="1"/>
  <c r="I1146" i="1"/>
  <c r="I1154" i="1"/>
  <c r="I1158" i="1"/>
  <c r="I1162" i="1"/>
  <c r="I1166" i="1"/>
  <c r="I1170" i="1"/>
  <c r="M1174" i="1"/>
  <c r="I1177" i="1"/>
  <c r="P1119" i="1"/>
  <c r="I1122" i="1"/>
  <c r="P1135" i="1"/>
  <c r="I1138" i="1"/>
  <c r="I1160" i="1"/>
  <c r="I1168" i="1"/>
  <c r="I1172" i="1"/>
  <c r="P1122" i="1"/>
  <c r="P1131" i="1"/>
  <c r="I1134" i="1"/>
  <c r="P1138" i="1"/>
  <c r="P1147" i="1"/>
  <c r="I1150" i="1"/>
  <c r="I1155" i="1"/>
  <c r="M1156" i="1"/>
  <c r="I1159" i="1"/>
  <c r="M1160" i="1"/>
  <c r="I1163" i="1"/>
  <c r="M1164" i="1"/>
  <c r="I1167" i="1"/>
  <c r="M1168" i="1"/>
  <c r="I1171" i="1"/>
  <c r="M1172" i="1"/>
  <c r="I1175" i="1"/>
  <c r="M1176" i="1"/>
  <c r="I1180" i="1"/>
  <c r="I1184" i="1"/>
  <c r="P1151" i="1"/>
  <c r="I1156" i="1"/>
  <c r="I1164" i="1"/>
  <c r="I1176" i="1"/>
  <c r="M1181" i="1"/>
  <c r="P1134" i="1"/>
  <c r="P1150" i="1"/>
  <c r="M1155" i="1"/>
  <c r="M1159" i="1"/>
  <c r="M1163" i="1"/>
  <c r="M1167" i="1"/>
  <c r="M1171" i="1"/>
  <c r="I1174" i="1"/>
  <c r="M1175" i="1"/>
  <c r="M1180" i="1"/>
  <c r="M1184" i="1"/>
  <c r="M1189" i="1"/>
  <c r="I1189" i="1"/>
  <c r="M1197" i="1"/>
  <c r="I1197" i="1"/>
  <c r="M1205" i="1"/>
  <c r="I1205" i="1"/>
  <c r="M1209" i="1"/>
  <c r="I1209" i="1"/>
  <c r="M1213" i="1"/>
  <c r="I1213" i="1"/>
  <c r="M1217" i="1"/>
  <c r="I1217" i="1"/>
  <c r="M1221" i="1"/>
  <c r="I1221" i="1"/>
  <c r="M1225" i="1"/>
  <c r="I1225" i="1"/>
  <c r="M1229" i="1"/>
  <c r="I1229" i="1"/>
  <c r="M1233" i="1"/>
  <c r="I1233" i="1"/>
  <c r="M1237" i="1"/>
  <c r="I1237" i="1"/>
  <c r="M1239" i="1"/>
  <c r="I1239" i="1"/>
  <c r="P1239" i="1"/>
  <c r="M1247" i="1"/>
  <c r="I1247" i="1"/>
  <c r="P1247" i="1"/>
  <c r="I1125" i="1"/>
  <c r="I1129" i="1"/>
  <c r="I1141" i="1"/>
  <c r="I1149" i="1"/>
  <c r="M1195" i="1"/>
  <c r="I1195" i="1"/>
  <c r="P1197" i="1"/>
  <c r="P1205" i="1"/>
  <c r="P1209" i="1"/>
  <c r="P1213" i="1"/>
  <c r="P1233" i="1"/>
  <c r="P1237" i="1"/>
  <c r="I1120" i="1"/>
  <c r="P1121" i="1"/>
  <c r="I1124" i="1"/>
  <c r="P1125" i="1"/>
  <c r="I1128" i="1"/>
  <c r="P1129" i="1"/>
  <c r="I1132" i="1"/>
  <c r="P1133" i="1"/>
  <c r="I1136" i="1"/>
  <c r="P1137" i="1"/>
  <c r="I1140" i="1"/>
  <c r="P1141" i="1"/>
  <c r="I1144" i="1"/>
  <c r="P1145" i="1"/>
  <c r="I1148" i="1"/>
  <c r="P1149" i="1"/>
  <c r="M1152" i="1"/>
  <c r="P1178" i="1"/>
  <c r="M1178" i="1"/>
  <c r="I1178" i="1"/>
  <c r="P1182" i="1"/>
  <c r="M1182" i="1"/>
  <c r="I1182" i="1"/>
  <c r="M1193" i="1"/>
  <c r="I1193" i="1"/>
  <c r="P1195" i="1"/>
  <c r="M1201" i="1"/>
  <c r="I1201" i="1"/>
  <c r="M1243" i="1"/>
  <c r="I1243" i="1"/>
  <c r="P1243" i="1"/>
  <c r="M1251" i="1"/>
  <c r="I1251" i="1"/>
  <c r="P1251" i="1"/>
  <c r="M1259" i="1"/>
  <c r="I1259" i="1"/>
  <c r="P1259" i="1"/>
  <c r="M1207" i="1"/>
  <c r="I1207" i="1"/>
  <c r="M1211" i="1"/>
  <c r="I1211" i="1"/>
  <c r="M1215" i="1"/>
  <c r="I1215" i="1"/>
  <c r="M1219" i="1"/>
  <c r="I1219" i="1"/>
  <c r="M1223" i="1"/>
  <c r="I1223" i="1"/>
  <c r="M1227" i="1"/>
  <c r="I1227" i="1"/>
  <c r="M1231" i="1"/>
  <c r="I1231" i="1"/>
  <c r="M1235" i="1"/>
  <c r="I1235" i="1"/>
  <c r="M1255" i="1"/>
  <c r="I1255" i="1"/>
  <c r="P1255" i="1"/>
  <c r="I1121" i="1"/>
  <c r="I1133" i="1"/>
  <c r="I1137" i="1"/>
  <c r="I1145" i="1"/>
  <c r="M1187" i="1"/>
  <c r="I1187" i="1"/>
  <c r="P1189" i="1"/>
  <c r="M1203" i="1"/>
  <c r="I1203" i="1"/>
  <c r="P1207" i="1"/>
  <c r="P1211" i="1"/>
  <c r="P1217" i="1"/>
  <c r="P1221" i="1"/>
  <c r="P1225" i="1"/>
  <c r="P1229" i="1"/>
  <c r="P1235" i="1"/>
  <c r="M1245" i="1"/>
  <c r="I1245" i="1"/>
  <c r="P1245" i="1"/>
  <c r="M1253" i="1"/>
  <c r="I1253" i="1"/>
  <c r="P1253" i="1"/>
  <c r="I1119" i="1"/>
  <c r="P1120" i="1"/>
  <c r="I1123" i="1"/>
  <c r="P1124" i="1"/>
  <c r="I1127" i="1"/>
  <c r="P1128" i="1"/>
  <c r="I1131" i="1"/>
  <c r="P1132" i="1"/>
  <c r="I1135" i="1"/>
  <c r="P1136" i="1"/>
  <c r="I1139" i="1"/>
  <c r="P1140" i="1"/>
  <c r="I1143" i="1"/>
  <c r="P1144" i="1"/>
  <c r="I1147" i="1"/>
  <c r="P1148" i="1"/>
  <c r="I1151" i="1"/>
  <c r="P1179" i="1"/>
  <c r="M1179" i="1"/>
  <c r="P1183" i="1"/>
  <c r="M1183" i="1"/>
  <c r="M1191" i="1"/>
  <c r="I1191" i="1"/>
  <c r="P1193" i="1"/>
  <c r="M1199" i="1"/>
  <c r="I1199" i="1"/>
  <c r="P1201" i="1"/>
  <c r="M1241" i="1"/>
  <c r="I1241" i="1"/>
  <c r="P1241" i="1"/>
  <c r="M1249" i="1"/>
  <c r="I1249" i="1"/>
  <c r="P1249" i="1"/>
  <c r="M1257" i="1"/>
  <c r="I1257" i="1"/>
  <c r="P1257" i="1"/>
  <c r="M1186" i="1"/>
  <c r="I1186" i="1"/>
  <c r="M1188" i="1"/>
  <c r="I1188" i="1"/>
  <c r="M1190" i="1"/>
  <c r="I1190" i="1"/>
  <c r="M1192" i="1"/>
  <c r="I1192" i="1"/>
  <c r="M1194" i="1"/>
  <c r="I1194" i="1"/>
  <c r="M1196" i="1"/>
  <c r="I1196" i="1"/>
  <c r="M1198" i="1"/>
  <c r="I1198" i="1"/>
  <c r="M1200" i="1"/>
  <c r="I1200" i="1"/>
  <c r="M1202" i="1"/>
  <c r="I1202" i="1"/>
  <c r="M1204" i="1"/>
  <c r="I1204" i="1"/>
  <c r="M1206" i="1"/>
  <c r="I1206" i="1"/>
  <c r="M1208" i="1"/>
  <c r="I1208" i="1"/>
  <c r="M1210" i="1"/>
  <c r="I1210" i="1"/>
  <c r="M1212" i="1"/>
  <c r="I1212" i="1"/>
  <c r="M1214" i="1"/>
  <c r="I1214" i="1"/>
  <c r="M1216" i="1"/>
  <c r="I1216" i="1"/>
  <c r="M1218" i="1"/>
  <c r="I1218" i="1"/>
  <c r="M1220" i="1"/>
  <c r="I1220" i="1"/>
  <c r="M1222" i="1"/>
  <c r="I1222" i="1"/>
  <c r="M1224" i="1"/>
  <c r="I1224" i="1"/>
  <c r="M1226" i="1"/>
  <c r="I1226" i="1"/>
  <c r="M1228" i="1"/>
  <c r="I1228" i="1"/>
  <c r="M1230" i="1"/>
  <c r="I1230" i="1"/>
  <c r="M1232" i="1"/>
  <c r="I1232" i="1"/>
  <c r="M1234" i="1"/>
  <c r="I1234" i="1"/>
  <c r="M1236" i="1"/>
  <c r="I1236" i="1"/>
  <c r="M1238" i="1"/>
  <c r="I1238" i="1"/>
  <c r="M1240" i="1"/>
  <c r="I1240" i="1"/>
  <c r="M1242" i="1"/>
  <c r="I1242" i="1"/>
  <c r="M1244" i="1"/>
  <c r="I1244" i="1"/>
  <c r="M1246" i="1"/>
  <c r="I1246" i="1"/>
  <c r="M1248" i="1"/>
  <c r="I1248" i="1"/>
  <c r="M1250" i="1"/>
  <c r="I1250" i="1"/>
  <c r="M1252" i="1"/>
  <c r="I1252" i="1"/>
  <c r="M1254" i="1"/>
  <c r="I1254" i="1"/>
  <c r="M1256" i="1"/>
  <c r="I1256" i="1"/>
  <c r="M1258" i="1"/>
  <c r="I1258" i="1"/>
  <c r="M1260" i="1"/>
  <c r="I1260" i="1"/>
  <c r="I1181" i="1"/>
  <c r="P1185" i="1"/>
  <c r="M1185" i="1"/>
  <c r="P1186" i="1"/>
  <c r="P1188" i="1"/>
  <c r="P1190" i="1"/>
  <c r="P1192" i="1"/>
  <c r="P1194" i="1"/>
  <c r="P1196" i="1"/>
  <c r="P1198" i="1"/>
  <c r="P1200" i="1"/>
  <c r="P1202" i="1"/>
  <c r="P1204" i="1"/>
  <c r="P1260" i="1"/>
  <c r="H933" i="1" l="1"/>
  <c r="P933" i="1" s="1"/>
  <c r="H932" i="1"/>
  <c r="P932" i="1" s="1"/>
  <c r="H931" i="1"/>
  <c r="P931" i="1" s="1"/>
  <c r="H930" i="1"/>
  <c r="P930" i="1" s="1"/>
  <c r="H929" i="1"/>
  <c r="P929" i="1" s="1"/>
  <c r="H928" i="1"/>
  <c r="P928" i="1" s="1"/>
  <c r="F928" i="1"/>
  <c r="H927" i="1"/>
  <c r="P927" i="1" s="1"/>
  <c r="F927" i="1"/>
  <c r="H926" i="1"/>
  <c r="M926" i="1" s="1"/>
  <c r="H925" i="1"/>
  <c r="I925" i="1" s="1"/>
  <c r="H924" i="1"/>
  <c r="I924" i="1" s="1"/>
  <c r="H923" i="1"/>
  <c r="I923" i="1" s="1"/>
  <c r="O922" i="1"/>
  <c r="L922" i="1"/>
  <c r="H922" i="1"/>
  <c r="F922" i="1"/>
  <c r="O921" i="1"/>
  <c r="L921" i="1"/>
  <c r="H921" i="1"/>
  <c r="F921" i="1"/>
  <c r="O920" i="1"/>
  <c r="L920" i="1"/>
  <c r="H920" i="1"/>
  <c r="F920" i="1"/>
  <c r="O919" i="1"/>
  <c r="L919" i="1"/>
  <c r="H919" i="1"/>
  <c r="F919" i="1"/>
  <c r="O918" i="1"/>
  <c r="L918" i="1"/>
  <c r="H918" i="1"/>
  <c r="M918" i="1" s="1"/>
  <c r="F918" i="1"/>
  <c r="O917" i="1"/>
  <c r="L917" i="1"/>
  <c r="H917" i="1"/>
  <c r="F917" i="1"/>
  <c r="O916" i="1"/>
  <c r="L916" i="1"/>
  <c r="H916" i="1"/>
  <c r="P916" i="1" s="1"/>
  <c r="F916" i="1"/>
  <c r="O915" i="1"/>
  <c r="L915" i="1"/>
  <c r="H915" i="1"/>
  <c r="P915" i="1" s="1"/>
  <c r="F915" i="1"/>
  <c r="O914" i="1"/>
  <c r="L914" i="1"/>
  <c r="H914" i="1"/>
  <c r="F914" i="1"/>
  <c r="O913" i="1"/>
  <c r="L913" i="1"/>
  <c r="H913" i="1"/>
  <c r="F913" i="1"/>
  <c r="H912" i="1"/>
  <c r="P912" i="1" s="1"/>
  <c r="F912" i="1"/>
  <c r="H911" i="1"/>
  <c r="P911" i="1" s="1"/>
  <c r="H910" i="1"/>
  <c r="P910" i="1" s="1"/>
  <c r="H909" i="1"/>
  <c r="P909" i="1" s="1"/>
  <c r="H908" i="1"/>
  <c r="P908" i="1" s="1"/>
  <c r="H907" i="1"/>
  <c r="P907" i="1" s="1"/>
  <c r="H906" i="1"/>
  <c r="P906" i="1" s="1"/>
  <c r="H905" i="1"/>
  <c r="P905" i="1" s="1"/>
  <c r="H904" i="1"/>
  <c r="P904" i="1" s="1"/>
  <c r="H903" i="1"/>
  <c r="P903" i="1" s="1"/>
  <c r="F903" i="1"/>
  <c r="H902" i="1"/>
  <c r="P902" i="1" s="1"/>
  <c r="F902" i="1"/>
  <c r="H901" i="1"/>
  <c r="M901" i="1" s="1"/>
  <c r="F901" i="1"/>
  <c r="H900" i="1"/>
  <c r="P900" i="1" s="1"/>
  <c r="F900" i="1"/>
  <c r="H899" i="1"/>
  <c r="P899" i="1" s="1"/>
  <c r="F899" i="1"/>
  <c r="H898" i="1"/>
  <c r="P898" i="1" s="1"/>
  <c r="F898" i="1"/>
  <c r="H897" i="1"/>
  <c r="M897" i="1" s="1"/>
  <c r="F897" i="1"/>
  <c r="H896" i="1"/>
  <c r="P896" i="1" s="1"/>
  <c r="F896" i="1"/>
  <c r="O895" i="1"/>
  <c r="L895" i="1"/>
  <c r="H895" i="1"/>
  <c r="I895" i="1" s="1"/>
  <c r="H894" i="1"/>
  <c r="M894" i="1" s="1"/>
  <c r="F894" i="1"/>
  <c r="H893" i="1"/>
  <c r="P893" i="1" s="1"/>
  <c r="H892" i="1"/>
  <c r="P892" i="1" s="1"/>
  <c r="F892" i="1"/>
  <c r="H891" i="1"/>
  <c r="P891" i="1" s="1"/>
  <c r="O890" i="1"/>
  <c r="L890" i="1"/>
  <c r="H890" i="1"/>
  <c r="F890" i="1"/>
  <c r="O889" i="1"/>
  <c r="L889" i="1"/>
  <c r="H889" i="1"/>
  <c r="F889" i="1"/>
  <c r="O888" i="1"/>
  <c r="L888" i="1"/>
  <c r="H888" i="1"/>
  <c r="F888" i="1"/>
  <c r="O887" i="1"/>
  <c r="L887" i="1"/>
  <c r="H887" i="1"/>
  <c r="M887" i="1" s="1"/>
  <c r="F887" i="1"/>
  <c r="O886" i="1"/>
  <c r="L886" i="1"/>
  <c r="H886" i="1"/>
  <c r="F886" i="1"/>
  <c r="O885" i="1"/>
  <c r="L885" i="1"/>
  <c r="H885" i="1"/>
  <c r="F885" i="1"/>
  <c r="O884" i="1"/>
  <c r="L884" i="1"/>
  <c r="H884" i="1"/>
  <c r="F884" i="1"/>
  <c r="O883" i="1"/>
  <c r="L883" i="1"/>
  <c r="H883" i="1"/>
  <c r="M883" i="1" s="1"/>
  <c r="F883" i="1"/>
  <c r="O882" i="1"/>
  <c r="L882" i="1"/>
  <c r="H882" i="1"/>
  <c r="F882" i="1"/>
  <c r="O881" i="1"/>
  <c r="L881" i="1"/>
  <c r="H881" i="1"/>
  <c r="F881" i="1"/>
  <c r="O880" i="1"/>
  <c r="L880" i="1"/>
  <c r="H880" i="1"/>
  <c r="F880" i="1"/>
  <c r="O879" i="1"/>
  <c r="L879" i="1"/>
  <c r="H879" i="1"/>
  <c r="M879" i="1" s="1"/>
  <c r="F879" i="1"/>
  <c r="O878" i="1"/>
  <c r="L878" i="1"/>
  <c r="H878" i="1"/>
  <c r="F878" i="1"/>
  <c r="O877" i="1"/>
  <c r="L877" i="1"/>
  <c r="H877" i="1"/>
  <c r="F877" i="1"/>
  <c r="O876" i="1"/>
  <c r="L876" i="1"/>
  <c r="H876" i="1"/>
  <c r="F876" i="1"/>
  <c r="O875" i="1"/>
  <c r="L875" i="1"/>
  <c r="H875" i="1"/>
  <c r="M875" i="1" s="1"/>
  <c r="F875" i="1"/>
  <c r="H874" i="1"/>
  <c r="P874" i="1" s="1"/>
  <c r="H873" i="1"/>
  <c r="P873" i="1" s="1"/>
  <c r="O872" i="1"/>
  <c r="L872" i="1"/>
  <c r="H872" i="1"/>
  <c r="I872" i="1" s="1"/>
  <c r="O871" i="1"/>
  <c r="L871" i="1"/>
  <c r="H871" i="1"/>
  <c r="I871" i="1" s="1"/>
  <c r="H870" i="1"/>
  <c r="P870" i="1" s="1"/>
  <c r="H869" i="1"/>
  <c r="P869" i="1" s="1"/>
  <c r="I913" i="1" l="1"/>
  <c r="I914" i="1"/>
  <c r="I917" i="1"/>
  <c r="I919" i="1"/>
  <c r="I920" i="1"/>
  <c r="I921" i="1"/>
  <c r="I922" i="1"/>
  <c r="P877" i="1"/>
  <c r="P880" i="1"/>
  <c r="P881" i="1"/>
  <c r="P885" i="1"/>
  <c r="P888" i="1"/>
  <c r="P889" i="1"/>
  <c r="I878" i="1"/>
  <c r="I882" i="1"/>
  <c r="I884" i="1"/>
  <c r="I886" i="1"/>
  <c r="I890" i="1"/>
  <c r="I876" i="1"/>
  <c r="M898" i="1"/>
  <c r="M904" i="1"/>
  <c r="I927" i="1"/>
  <c r="M870" i="1"/>
  <c r="I899" i="1"/>
  <c r="I904" i="1"/>
  <c r="P926" i="1"/>
  <c r="M927" i="1"/>
  <c r="P895" i="1"/>
  <c r="M899" i="1"/>
  <c r="M913" i="1"/>
  <c r="I873" i="1"/>
  <c r="M909" i="1"/>
  <c r="M914" i="1"/>
  <c r="M925" i="1"/>
  <c r="M869" i="1"/>
  <c r="M872" i="1"/>
  <c r="M873" i="1"/>
  <c r="M877" i="1"/>
  <c r="M881" i="1"/>
  <c r="M885" i="1"/>
  <c r="M889" i="1"/>
  <c r="P894" i="1"/>
  <c r="M905" i="1"/>
  <c r="I908" i="1"/>
  <c r="P913" i="1"/>
  <c r="P914" i="1"/>
  <c r="M915" i="1"/>
  <c r="M919" i="1"/>
  <c r="M924" i="1"/>
  <c r="P925" i="1"/>
  <c r="I869" i="1"/>
  <c r="I915" i="1"/>
  <c r="P872" i="1"/>
  <c r="M908" i="1"/>
  <c r="P917" i="1"/>
  <c r="P918" i="1"/>
  <c r="P924" i="1"/>
  <c r="P871" i="1"/>
  <c r="P876" i="1"/>
  <c r="P884" i="1"/>
  <c r="M902" i="1"/>
  <c r="I903" i="1"/>
  <c r="I911" i="1"/>
  <c r="M920" i="1"/>
  <c r="I874" i="1"/>
  <c r="I877" i="1"/>
  <c r="M878" i="1"/>
  <c r="I880" i="1"/>
  <c r="I881" i="1"/>
  <c r="M882" i="1"/>
  <c r="I885" i="1"/>
  <c r="M886" i="1"/>
  <c r="I888" i="1"/>
  <c r="I889" i="1"/>
  <c r="M890" i="1"/>
  <c r="M891" i="1"/>
  <c r="I898" i="1"/>
  <c r="P901" i="1"/>
  <c r="M903" i="1"/>
  <c r="I906" i="1"/>
  <c r="M907" i="1"/>
  <c r="I910" i="1"/>
  <c r="M911" i="1"/>
  <c r="M916" i="1"/>
  <c r="P919" i="1"/>
  <c r="P920" i="1"/>
  <c r="M921" i="1"/>
  <c r="M922" i="1"/>
  <c r="P923" i="1"/>
  <c r="I926" i="1"/>
  <c r="I891" i="1"/>
  <c r="P897" i="1"/>
  <c r="I907" i="1"/>
  <c r="M923" i="1"/>
  <c r="I870" i="1"/>
  <c r="M871" i="1"/>
  <c r="M874" i="1"/>
  <c r="P875" i="1"/>
  <c r="M876" i="1"/>
  <c r="P878" i="1"/>
  <c r="P879" i="1"/>
  <c r="M880" i="1"/>
  <c r="P882" i="1"/>
  <c r="P883" i="1"/>
  <c r="M884" i="1"/>
  <c r="P886" i="1"/>
  <c r="P887" i="1"/>
  <c r="M888" i="1"/>
  <c r="P890" i="1"/>
  <c r="M895" i="1"/>
  <c r="I902" i="1"/>
  <c r="I905" i="1"/>
  <c r="M906" i="1"/>
  <c r="I909" i="1"/>
  <c r="M910" i="1"/>
  <c r="M917" i="1"/>
  <c r="P921" i="1"/>
  <c r="P922" i="1"/>
  <c r="I875" i="1"/>
  <c r="I883" i="1"/>
  <c r="I893" i="1"/>
  <c r="I918" i="1"/>
  <c r="I928" i="1"/>
  <c r="I929" i="1"/>
  <c r="I930" i="1"/>
  <c r="I931" i="1"/>
  <c r="I932" i="1"/>
  <c r="I933" i="1"/>
  <c r="M892" i="1"/>
  <c r="M893" i="1"/>
  <c r="I894" i="1"/>
  <c r="M896" i="1"/>
  <c r="I897" i="1"/>
  <c r="M900" i="1"/>
  <c r="I901" i="1"/>
  <c r="M912" i="1"/>
  <c r="M928" i="1"/>
  <c r="M929" i="1"/>
  <c r="M930" i="1"/>
  <c r="M931" i="1"/>
  <c r="M932" i="1"/>
  <c r="M933" i="1"/>
  <c r="I879" i="1"/>
  <c r="I887" i="1"/>
  <c r="I892" i="1"/>
  <c r="I896" i="1"/>
  <c r="I900" i="1"/>
  <c r="I912" i="1"/>
  <c r="I916" i="1"/>
  <c r="H868" i="1" l="1"/>
  <c r="M868" i="1" s="1"/>
  <c r="H867" i="1"/>
  <c r="M867" i="1" s="1"/>
  <c r="H866" i="1"/>
  <c r="M866" i="1" s="1"/>
  <c r="H865" i="1"/>
  <c r="M865" i="1" s="1"/>
  <c r="H864" i="1"/>
  <c r="M864" i="1" s="1"/>
  <c r="H863" i="1"/>
  <c r="M863" i="1" s="1"/>
  <c r="H862" i="1"/>
  <c r="M862" i="1" s="1"/>
  <c r="H861" i="1"/>
  <c r="M861" i="1" s="1"/>
  <c r="H860" i="1"/>
  <c r="M860" i="1" s="1"/>
  <c r="H859" i="1"/>
  <c r="M859" i="1" s="1"/>
  <c r="H858" i="1"/>
  <c r="M858" i="1" s="1"/>
  <c r="H857" i="1"/>
  <c r="M857" i="1" s="1"/>
  <c r="H856" i="1"/>
  <c r="M856" i="1" s="1"/>
  <c r="H855" i="1"/>
  <c r="M855" i="1" s="1"/>
  <c r="F855" i="1"/>
  <c r="H854" i="1"/>
  <c r="P854" i="1" s="1"/>
  <c r="F854" i="1"/>
  <c r="H853" i="1"/>
  <c r="P853" i="1" s="1"/>
  <c r="F853" i="1"/>
  <c r="H852" i="1"/>
  <c r="P852" i="1" s="1"/>
  <c r="F852" i="1"/>
  <c r="H851" i="1"/>
  <c r="M851" i="1" s="1"/>
  <c r="F851" i="1"/>
  <c r="H850" i="1"/>
  <c r="P850" i="1" s="1"/>
  <c r="F850" i="1"/>
  <c r="H849" i="1"/>
  <c r="P849" i="1" s="1"/>
  <c r="F849" i="1"/>
  <c r="H848" i="1"/>
  <c r="F848" i="1"/>
  <c r="H847" i="1"/>
  <c r="M847" i="1" s="1"/>
  <c r="F847" i="1"/>
  <c r="H846" i="1"/>
  <c r="P846" i="1" s="1"/>
  <c r="H845" i="1"/>
  <c r="P845" i="1" s="1"/>
  <c r="H844" i="1"/>
  <c r="P844" i="1" s="1"/>
  <c r="H843" i="1"/>
  <c r="P843" i="1" s="1"/>
  <c r="H842" i="1"/>
  <c r="P842" i="1" s="1"/>
  <c r="I848" i="1" l="1"/>
  <c r="M848" i="1"/>
  <c r="I849" i="1"/>
  <c r="P848" i="1"/>
  <c r="M849" i="1"/>
  <c r="I853" i="1"/>
  <c r="P860" i="1"/>
  <c r="P864" i="1"/>
  <c r="P847" i="1"/>
  <c r="M852" i="1"/>
  <c r="P856" i="1"/>
  <c r="P858" i="1"/>
  <c r="P862" i="1"/>
  <c r="P866" i="1"/>
  <c r="P868" i="1"/>
  <c r="P851" i="1"/>
  <c r="M853" i="1"/>
  <c r="I852" i="1"/>
  <c r="P855" i="1"/>
  <c r="P857" i="1"/>
  <c r="P859" i="1"/>
  <c r="P861" i="1"/>
  <c r="P863" i="1"/>
  <c r="P865" i="1"/>
  <c r="P867" i="1"/>
  <c r="I842" i="1"/>
  <c r="I843" i="1"/>
  <c r="I845" i="1"/>
  <c r="I846" i="1"/>
  <c r="M843" i="1"/>
  <c r="M844" i="1"/>
  <c r="M845" i="1"/>
  <c r="M846" i="1"/>
  <c r="I847" i="1"/>
  <c r="M850" i="1"/>
  <c r="I851" i="1"/>
  <c r="M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44" i="1"/>
  <c r="I850" i="1"/>
  <c r="I854" i="1"/>
  <c r="M842" i="1"/>
  <c r="H841" i="1" l="1"/>
  <c r="P841" i="1" s="1"/>
  <c r="H840" i="1"/>
  <c r="I840" i="1" s="1"/>
  <c r="H839" i="1"/>
  <c r="I839" i="1" s="1"/>
  <c r="H838" i="1"/>
  <c r="I838" i="1" s="1"/>
  <c r="M841" i="1" l="1"/>
  <c r="I841" i="1"/>
  <c r="H837" i="1" l="1"/>
  <c r="P837" i="1" s="1"/>
  <c r="H836" i="1"/>
  <c r="P836" i="1" s="1"/>
  <c r="H835" i="1"/>
  <c r="P835" i="1" s="1"/>
  <c r="H834" i="1"/>
  <c r="P834" i="1" s="1"/>
  <c r="H833" i="1"/>
  <c r="P833" i="1" s="1"/>
  <c r="H832" i="1"/>
  <c r="P832" i="1" s="1"/>
  <c r="O831" i="1"/>
  <c r="L831" i="1"/>
  <c r="H831" i="1"/>
  <c r="I831" i="1" s="1"/>
  <c r="H830" i="1"/>
  <c r="I830" i="1" s="1"/>
  <c r="O829" i="1"/>
  <c r="L829" i="1"/>
  <c r="H829" i="1"/>
  <c r="F829" i="1"/>
  <c r="H828" i="1"/>
  <c r="M828" i="1" s="1"/>
  <c r="F828" i="1"/>
  <c r="O827" i="1"/>
  <c r="L827" i="1"/>
  <c r="H827" i="1"/>
  <c r="F827" i="1"/>
  <c r="O826" i="1"/>
  <c r="L826" i="1"/>
  <c r="H826" i="1"/>
  <c r="F826" i="1"/>
  <c r="H825" i="1"/>
  <c r="P825" i="1" s="1"/>
  <c r="H824" i="1"/>
  <c r="P824" i="1" s="1"/>
  <c r="O823" i="1"/>
  <c r="L823" i="1"/>
  <c r="H823" i="1"/>
  <c r="F823" i="1"/>
  <c r="O822" i="1"/>
  <c r="L822" i="1"/>
  <c r="H822" i="1"/>
  <c r="F822" i="1"/>
  <c r="H821" i="1"/>
  <c r="I821" i="1" s="1"/>
  <c r="H820" i="1"/>
  <c r="I820" i="1" s="1"/>
  <c r="O819" i="1"/>
  <c r="L819" i="1"/>
  <c r="H819" i="1"/>
  <c r="F819" i="1"/>
  <c r="O818" i="1"/>
  <c r="L818" i="1"/>
  <c r="H818" i="1"/>
  <c r="F818" i="1"/>
  <c r="O817" i="1"/>
  <c r="L817" i="1"/>
  <c r="H817" i="1"/>
  <c r="F817" i="1"/>
  <c r="O816" i="1"/>
  <c r="L816" i="1"/>
  <c r="H816" i="1"/>
  <c r="F816" i="1"/>
  <c r="O815" i="1"/>
  <c r="L815" i="1"/>
  <c r="H815" i="1"/>
  <c r="F815" i="1"/>
  <c r="O814" i="1"/>
  <c r="L814" i="1"/>
  <c r="H814" i="1"/>
  <c r="F814" i="1"/>
  <c r="O813" i="1"/>
  <c r="L813" i="1"/>
  <c r="H813" i="1"/>
  <c r="F813" i="1"/>
  <c r="H812" i="1"/>
  <c r="M812" i="1" s="1"/>
  <c r="O811" i="1"/>
  <c r="L811" i="1"/>
  <c r="H811" i="1"/>
  <c r="F811" i="1"/>
  <c r="O810" i="1"/>
  <c r="L810" i="1"/>
  <c r="H810" i="1"/>
  <c r="F810" i="1"/>
  <c r="O809" i="1"/>
  <c r="L809" i="1"/>
  <c r="H809" i="1"/>
  <c r="F809" i="1"/>
  <c r="O808" i="1"/>
  <c r="L808" i="1"/>
  <c r="H808" i="1"/>
  <c r="F808" i="1"/>
  <c r="O807" i="1"/>
  <c r="L807" i="1"/>
  <c r="H807" i="1"/>
  <c r="F807" i="1"/>
  <c r="O806" i="1"/>
  <c r="L806" i="1"/>
  <c r="H806" i="1"/>
  <c r="F806" i="1"/>
  <c r="O805" i="1"/>
  <c r="L805" i="1"/>
  <c r="H805" i="1"/>
  <c r="F805" i="1"/>
  <c r="O804" i="1"/>
  <c r="L804" i="1"/>
  <c r="H804" i="1"/>
  <c r="F804" i="1"/>
  <c r="O803" i="1"/>
  <c r="L803" i="1"/>
  <c r="H803" i="1"/>
  <c r="F803" i="1"/>
  <c r="O802" i="1"/>
  <c r="L802" i="1"/>
  <c r="H802" i="1"/>
  <c r="F802" i="1"/>
  <c r="O801" i="1"/>
  <c r="L801" i="1"/>
  <c r="H801" i="1"/>
  <c r="F801" i="1"/>
  <c r="O800" i="1"/>
  <c r="L800" i="1"/>
  <c r="H800" i="1"/>
  <c r="F800" i="1"/>
  <c r="O799" i="1"/>
  <c r="L799" i="1"/>
  <c r="H799" i="1"/>
  <c r="F799" i="1"/>
  <c r="O798" i="1"/>
  <c r="L798" i="1"/>
  <c r="H798" i="1"/>
  <c r="F798" i="1"/>
  <c r="O797" i="1"/>
  <c r="L797" i="1"/>
  <c r="H797" i="1"/>
  <c r="I797" i="1" s="1"/>
  <c r="H796" i="1"/>
  <c r="M796" i="1" s="1"/>
  <c r="H795" i="1"/>
  <c r="M795" i="1" s="1"/>
  <c r="O794" i="1"/>
  <c r="L794" i="1"/>
  <c r="H794" i="1"/>
  <c r="H793" i="1"/>
  <c r="P793" i="1" s="1"/>
  <c r="M814" i="1" l="1"/>
  <c r="M818" i="1"/>
  <c r="M826" i="1"/>
  <c r="M801" i="1"/>
  <c r="P803" i="1"/>
  <c r="M805" i="1"/>
  <c r="P807" i="1"/>
  <c r="M809" i="1"/>
  <c r="I822" i="1"/>
  <c r="I829" i="1"/>
  <c r="P794" i="1"/>
  <c r="I798" i="1"/>
  <c r="I802" i="1"/>
  <c r="I811" i="1"/>
  <c r="P816" i="1"/>
  <c r="I819" i="1"/>
  <c r="I827" i="1"/>
  <c r="I799" i="1"/>
  <c r="I806" i="1"/>
  <c r="I810" i="1"/>
  <c r="I815" i="1"/>
  <c r="M811" i="1"/>
  <c r="P805" i="1"/>
  <c r="I804" i="1"/>
  <c r="I805" i="1"/>
  <c r="I808" i="1"/>
  <c r="I809" i="1"/>
  <c r="P813" i="1"/>
  <c r="I823" i="1"/>
  <c r="P828" i="1"/>
  <c r="I813" i="1"/>
  <c r="I814" i="1"/>
  <c r="P814" i="1"/>
  <c r="P800" i="1"/>
  <c r="P804" i="1"/>
  <c r="I817" i="1"/>
  <c r="I818" i="1"/>
  <c r="I793" i="1"/>
  <c r="I794" i="1"/>
  <c r="I800" i="1"/>
  <c r="I801" i="1"/>
  <c r="P801" i="1"/>
  <c r="M806" i="1"/>
  <c r="I807" i="1"/>
  <c r="P812" i="1"/>
  <c r="M815" i="1"/>
  <c r="I816" i="1"/>
  <c r="P823" i="1"/>
  <c r="M793" i="1"/>
  <c r="M794" i="1"/>
  <c r="P806" i="1"/>
  <c r="M807" i="1"/>
  <c r="P815" i="1"/>
  <c r="M816" i="1"/>
  <c r="P829" i="1"/>
  <c r="M800" i="1"/>
  <c r="P809" i="1"/>
  <c r="P810" i="1"/>
  <c r="P818" i="1"/>
  <c r="P819" i="1"/>
  <c r="P822" i="1"/>
  <c r="P799" i="1"/>
  <c r="I803" i="1"/>
  <c r="M821" i="1"/>
  <c r="M831" i="1"/>
  <c r="M808" i="1"/>
  <c r="P811" i="1"/>
  <c r="M817" i="1"/>
  <c r="M820" i="1"/>
  <c r="P821" i="1"/>
  <c r="M822" i="1"/>
  <c r="M827" i="1"/>
  <c r="I828" i="1"/>
  <c r="M830" i="1"/>
  <c r="P831" i="1"/>
  <c r="P795" i="1"/>
  <c r="M802" i="1"/>
  <c r="M797" i="1"/>
  <c r="M798" i="1"/>
  <c r="P802" i="1"/>
  <c r="M803" i="1"/>
  <c r="P796" i="1"/>
  <c r="P797" i="1"/>
  <c r="P798" i="1"/>
  <c r="M799" i="1"/>
  <c r="M804" i="1"/>
  <c r="P808" i="1"/>
  <c r="M810" i="1"/>
  <c r="M813" i="1"/>
  <c r="P817" i="1"/>
  <c r="M819" i="1"/>
  <c r="P820" i="1"/>
  <c r="M823" i="1"/>
  <c r="I826" i="1"/>
  <c r="P826" i="1"/>
  <c r="P827" i="1"/>
  <c r="M829" i="1"/>
  <c r="P830" i="1"/>
  <c r="I824" i="1"/>
  <c r="I825" i="1"/>
  <c r="I832" i="1"/>
  <c r="I833" i="1"/>
  <c r="I834" i="1"/>
  <c r="I835" i="1"/>
  <c r="I837" i="1"/>
  <c r="I795" i="1"/>
  <c r="I796" i="1"/>
  <c r="I812" i="1"/>
  <c r="M824" i="1"/>
  <c r="M825" i="1"/>
  <c r="M832" i="1"/>
  <c r="M833" i="1"/>
  <c r="M834" i="1"/>
  <c r="M835" i="1"/>
  <c r="M836" i="1"/>
  <c r="M837" i="1"/>
  <c r="I836" i="1"/>
  <c r="H705" i="1" l="1"/>
  <c r="M705" i="1" s="1"/>
  <c r="H704" i="1"/>
  <c r="M704" i="1" s="1"/>
  <c r="H703" i="1"/>
  <c r="M703" i="1" s="1"/>
  <c r="H702" i="1"/>
  <c r="M702" i="1" s="1"/>
  <c r="H701" i="1"/>
  <c r="M701" i="1" s="1"/>
  <c r="H700" i="1"/>
  <c r="M700" i="1" s="1"/>
  <c r="H699" i="1"/>
  <c r="M699" i="1" s="1"/>
  <c r="H698" i="1"/>
  <c r="M698" i="1" s="1"/>
  <c r="H697" i="1"/>
  <c r="M697" i="1" s="1"/>
  <c r="H696" i="1"/>
  <c r="M696" i="1" s="1"/>
  <c r="H695" i="1"/>
  <c r="M695" i="1" s="1"/>
  <c r="P698" i="1" l="1"/>
  <c r="P704" i="1"/>
  <c r="P696" i="1"/>
  <c r="P700" i="1"/>
  <c r="P702" i="1"/>
  <c r="P695" i="1"/>
  <c r="P697" i="1"/>
  <c r="P699" i="1"/>
  <c r="P701" i="1"/>
  <c r="P703" i="1"/>
  <c r="P705" i="1"/>
  <c r="I695" i="1"/>
  <c r="I696" i="1"/>
  <c r="I697" i="1"/>
  <c r="I698" i="1"/>
  <c r="I699" i="1"/>
  <c r="I700" i="1"/>
  <c r="I701" i="1"/>
  <c r="I702" i="1"/>
  <c r="I703" i="1"/>
  <c r="I704" i="1"/>
  <c r="I705" i="1"/>
  <c r="H694" i="1" l="1"/>
  <c r="M694" i="1" s="1"/>
  <c r="H693" i="1"/>
  <c r="M693" i="1" s="1"/>
  <c r="H692" i="1"/>
  <c r="M692" i="1" s="1"/>
  <c r="F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F675" i="1"/>
  <c r="H674" i="1"/>
  <c r="P674" i="1" s="1"/>
  <c r="H673" i="1"/>
  <c r="P673" i="1" s="1"/>
  <c r="H672" i="1"/>
  <c r="P672" i="1" s="1"/>
  <c r="H671" i="1"/>
  <c r="P671" i="1" s="1"/>
  <c r="H670" i="1"/>
  <c r="P670" i="1" s="1"/>
  <c r="H669" i="1"/>
  <c r="P669" i="1" s="1"/>
  <c r="H668" i="1"/>
  <c r="P668" i="1" s="1"/>
  <c r="H667" i="1"/>
  <c r="P667" i="1" s="1"/>
  <c r="H666" i="1"/>
  <c r="P666" i="1" s="1"/>
  <c r="H665" i="1"/>
  <c r="P665" i="1" s="1"/>
  <c r="H664" i="1"/>
  <c r="P664" i="1" s="1"/>
  <c r="H663" i="1"/>
  <c r="P663" i="1" s="1"/>
  <c r="H662" i="1"/>
  <c r="P662" i="1" s="1"/>
  <c r="H661" i="1"/>
  <c r="I661" i="1" s="1"/>
  <c r="H660" i="1"/>
  <c r="I660" i="1" s="1"/>
  <c r="H659" i="1"/>
  <c r="I659" i="1" s="1"/>
  <c r="H658" i="1"/>
  <c r="H657" i="1"/>
  <c r="I657" i="1" s="1"/>
  <c r="H656" i="1"/>
  <c r="H655" i="1"/>
  <c r="I655" i="1" s="1"/>
  <c r="H654" i="1"/>
  <c r="I654" i="1" s="1"/>
  <c r="H653" i="1"/>
  <c r="I653" i="1" s="1"/>
  <c r="H652" i="1"/>
  <c r="H651" i="1"/>
  <c r="P651" i="1" s="1"/>
  <c r="H650" i="1"/>
  <c r="P650" i="1" s="1"/>
  <c r="H649" i="1"/>
  <c r="P649" i="1" s="1"/>
  <c r="H648" i="1"/>
  <c r="P648" i="1" s="1"/>
  <c r="H647" i="1"/>
  <c r="P647" i="1" s="1"/>
  <c r="H646" i="1"/>
  <c r="P646" i="1" s="1"/>
  <c r="H645" i="1"/>
  <c r="P645" i="1" s="1"/>
  <c r="H644" i="1"/>
  <c r="P644" i="1" s="1"/>
  <c r="H643" i="1"/>
  <c r="P643" i="1" s="1"/>
  <c r="H642" i="1"/>
  <c r="P642" i="1" s="1"/>
  <c r="M669" i="1" l="1"/>
  <c r="M642" i="1"/>
  <c r="I664" i="1"/>
  <c r="I669" i="1"/>
  <c r="I650" i="1"/>
  <c r="M670" i="1"/>
  <c r="I673" i="1"/>
  <c r="M646" i="1"/>
  <c r="I662" i="1"/>
  <c r="M674" i="1"/>
  <c r="M650" i="1"/>
  <c r="I666" i="1"/>
  <c r="M673" i="1"/>
  <c r="I668" i="1"/>
  <c r="I672" i="1"/>
  <c r="P692" i="1"/>
  <c r="I643" i="1"/>
  <c r="I647" i="1"/>
  <c r="I651" i="1"/>
  <c r="I663" i="1"/>
  <c r="I665" i="1"/>
  <c r="I667" i="1"/>
  <c r="M668" i="1"/>
  <c r="I671" i="1"/>
  <c r="M672" i="1"/>
  <c r="P694" i="1"/>
  <c r="I642" i="1"/>
  <c r="M643" i="1"/>
  <c r="I646" i="1"/>
  <c r="M647" i="1"/>
  <c r="M651" i="1"/>
  <c r="M667" i="1"/>
  <c r="I670" i="1"/>
  <c r="M671" i="1"/>
  <c r="I674" i="1"/>
  <c r="P693" i="1"/>
  <c r="P679" i="1"/>
  <c r="M679" i="1"/>
  <c r="I679" i="1"/>
  <c r="P691" i="1"/>
  <c r="M691" i="1"/>
  <c r="I691" i="1"/>
  <c r="I645" i="1"/>
  <c r="I649" i="1"/>
  <c r="P652" i="1"/>
  <c r="M652" i="1"/>
  <c r="P656" i="1"/>
  <c r="M656" i="1"/>
  <c r="P658" i="1"/>
  <c r="M658" i="1"/>
  <c r="P676" i="1"/>
  <c r="M676" i="1"/>
  <c r="I676" i="1"/>
  <c r="P680" i="1"/>
  <c r="M680" i="1"/>
  <c r="I680" i="1"/>
  <c r="P684" i="1"/>
  <c r="M684" i="1"/>
  <c r="I684" i="1"/>
  <c r="P688" i="1"/>
  <c r="M688" i="1"/>
  <c r="I688" i="1"/>
  <c r="I644" i="1"/>
  <c r="M645" i="1"/>
  <c r="I648" i="1"/>
  <c r="M649" i="1"/>
  <c r="I652" i="1"/>
  <c r="I656" i="1"/>
  <c r="I658" i="1"/>
  <c r="P677" i="1"/>
  <c r="M677" i="1"/>
  <c r="I677" i="1"/>
  <c r="P681" i="1"/>
  <c r="M681" i="1"/>
  <c r="I681" i="1"/>
  <c r="P685" i="1"/>
  <c r="M685" i="1"/>
  <c r="I685" i="1"/>
  <c r="P689" i="1"/>
  <c r="M689" i="1"/>
  <c r="I689" i="1"/>
  <c r="P675" i="1"/>
  <c r="M675" i="1"/>
  <c r="I675" i="1"/>
  <c r="P683" i="1"/>
  <c r="M683" i="1"/>
  <c r="I683" i="1"/>
  <c r="P687" i="1"/>
  <c r="M687" i="1"/>
  <c r="I687" i="1"/>
  <c r="P654" i="1"/>
  <c r="M654" i="1"/>
  <c r="P660" i="1"/>
  <c r="M660" i="1"/>
  <c r="M644" i="1"/>
  <c r="M648" i="1"/>
  <c r="P653" i="1"/>
  <c r="M653" i="1"/>
  <c r="P655" i="1"/>
  <c r="M655" i="1"/>
  <c r="P657" i="1"/>
  <c r="M657" i="1"/>
  <c r="P659" i="1"/>
  <c r="M659" i="1"/>
  <c r="P661" i="1"/>
  <c r="M661" i="1"/>
  <c r="P678" i="1"/>
  <c r="M678" i="1"/>
  <c r="I678" i="1"/>
  <c r="P682" i="1"/>
  <c r="M682" i="1"/>
  <c r="I682" i="1"/>
  <c r="P686" i="1"/>
  <c r="M686" i="1"/>
  <c r="I686" i="1"/>
  <c r="P690" i="1"/>
  <c r="M690" i="1"/>
  <c r="I690" i="1"/>
  <c r="M662" i="1"/>
  <c r="M663" i="1"/>
  <c r="M664" i="1"/>
  <c r="M665" i="1"/>
  <c r="M666" i="1"/>
  <c r="I692" i="1"/>
  <c r="I693" i="1"/>
  <c r="I694" i="1"/>
  <c r="H641" i="1" l="1"/>
  <c r="M641" i="1" s="1"/>
  <c r="H640" i="1"/>
  <c r="M640" i="1" s="1"/>
  <c r="H639" i="1"/>
  <c r="M639" i="1" s="1"/>
  <c r="H638" i="1"/>
  <c r="M638" i="1" s="1"/>
  <c r="H637" i="1"/>
  <c r="M637" i="1" s="1"/>
  <c r="H636" i="1"/>
  <c r="M636" i="1" s="1"/>
  <c r="H635" i="1"/>
  <c r="M635" i="1" s="1"/>
  <c r="H634" i="1"/>
  <c r="M634" i="1" s="1"/>
  <c r="H633" i="1"/>
  <c r="M633" i="1" s="1"/>
  <c r="H632" i="1"/>
  <c r="M632" i="1" s="1"/>
  <c r="H631" i="1"/>
  <c r="M631" i="1" s="1"/>
  <c r="H630" i="1"/>
  <c r="M630" i="1" s="1"/>
  <c r="H629" i="1"/>
  <c r="M629" i="1" s="1"/>
  <c r="P631" i="1" l="1"/>
  <c r="P639" i="1"/>
  <c r="P633" i="1"/>
  <c r="P635" i="1"/>
  <c r="P629" i="1"/>
  <c r="P637" i="1"/>
  <c r="P641" i="1"/>
  <c r="P630" i="1"/>
  <c r="P632" i="1"/>
  <c r="P634" i="1"/>
  <c r="P636" i="1"/>
  <c r="P638" i="1"/>
  <c r="P640" i="1"/>
  <c r="I636" i="1"/>
  <c r="I629" i="1"/>
  <c r="I630" i="1"/>
  <c r="I631" i="1"/>
  <c r="I632" i="1"/>
  <c r="I633" i="1"/>
  <c r="I634" i="1"/>
  <c r="I635" i="1"/>
  <c r="I637" i="1"/>
  <c r="I638" i="1"/>
  <c r="I639" i="1"/>
  <c r="I640" i="1"/>
  <c r="I641" i="1"/>
  <c r="H628" i="1" l="1"/>
  <c r="M628" i="1" s="1"/>
  <c r="H627" i="1"/>
  <c r="M627" i="1" s="1"/>
  <c r="H626" i="1"/>
  <c r="M626" i="1" s="1"/>
  <c r="H625" i="1"/>
  <c r="M625" i="1" s="1"/>
  <c r="H624" i="1"/>
  <c r="M624" i="1" s="1"/>
  <c r="H623" i="1"/>
  <c r="M623" i="1" s="1"/>
  <c r="H622" i="1"/>
  <c r="M622" i="1" s="1"/>
  <c r="H621" i="1"/>
  <c r="M621" i="1" s="1"/>
  <c r="H620" i="1"/>
  <c r="M620" i="1" s="1"/>
  <c r="H619" i="1"/>
  <c r="M619" i="1" s="1"/>
  <c r="H618" i="1"/>
  <c r="M618" i="1" s="1"/>
  <c r="P625" i="1" l="1"/>
  <c r="P623" i="1"/>
  <c r="P621" i="1"/>
  <c r="P619" i="1"/>
  <c r="P627" i="1"/>
  <c r="P618" i="1"/>
  <c r="P620" i="1"/>
  <c r="P622" i="1"/>
  <c r="P624" i="1"/>
  <c r="P626" i="1"/>
  <c r="P628" i="1"/>
  <c r="I618" i="1"/>
  <c r="I619" i="1"/>
  <c r="I620" i="1"/>
  <c r="I621" i="1"/>
  <c r="I622" i="1"/>
  <c r="I623" i="1"/>
  <c r="I624" i="1"/>
  <c r="I625" i="1"/>
  <c r="I626" i="1"/>
  <c r="I627" i="1"/>
  <c r="I628" i="1"/>
  <c r="H617" i="1" l="1"/>
  <c r="H616" i="1"/>
  <c r="H615" i="1"/>
  <c r="H614" i="1"/>
  <c r="H613" i="1"/>
  <c r="H612" i="1"/>
  <c r="I612" i="1" s="1"/>
  <c r="H611" i="1"/>
  <c r="H610" i="1"/>
  <c r="H609" i="1"/>
  <c r="H608" i="1"/>
  <c r="H607" i="1"/>
  <c r="H606" i="1"/>
  <c r="H605" i="1"/>
  <c r="H604" i="1"/>
  <c r="H603" i="1"/>
  <c r="H602" i="1"/>
  <c r="I602" i="1" s="1"/>
  <c r="H601" i="1"/>
  <c r="H600" i="1"/>
  <c r="H599" i="1"/>
  <c r="H598" i="1"/>
  <c r="I598" i="1" s="1"/>
  <c r="H597" i="1"/>
  <c r="H596" i="1"/>
  <c r="H595" i="1"/>
  <c r="H594" i="1"/>
  <c r="I594" i="1" s="1"/>
  <c r="H593" i="1"/>
  <c r="H592" i="1"/>
  <c r="H591" i="1"/>
  <c r="H590" i="1"/>
  <c r="I590" i="1" s="1"/>
  <c r="H589" i="1"/>
  <c r="H588" i="1"/>
  <c r="H587" i="1"/>
  <c r="H586" i="1"/>
  <c r="I586" i="1" s="1"/>
  <c r="H585" i="1"/>
  <c r="H584" i="1"/>
  <c r="H583" i="1"/>
  <c r="H582" i="1"/>
  <c r="F582" i="1"/>
  <c r="H581" i="1"/>
  <c r="P581" i="1" s="1"/>
  <c r="F581" i="1"/>
  <c r="H580" i="1"/>
  <c r="M580" i="1" s="1"/>
  <c r="F580" i="1"/>
  <c r="H579" i="1"/>
  <c r="F579" i="1"/>
  <c r="H578" i="1"/>
  <c r="H577" i="1"/>
  <c r="H576" i="1"/>
  <c r="H575" i="1"/>
  <c r="F575" i="1"/>
  <c r="H574" i="1"/>
  <c r="P574" i="1" s="1"/>
  <c r="F574" i="1"/>
  <c r="H573" i="1"/>
  <c r="F573" i="1"/>
  <c r="H572" i="1"/>
  <c r="F572" i="1"/>
  <c r="H571" i="1"/>
  <c r="F571" i="1"/>
  <c r="H570" i="1"/>
  <c r="P570" i="1" s="1"/>
  <c r="F570" i="1"/>
  <c r="H569" i="1"/>
  <c r="P569" i="1" s="1"/>
  <c r="F569" i="1"/>
  <c r="H568" i="1"/>
  <c r="P568" i="1" s="1"/>
  <c r="F568" i="1"/>
  <c r="H567" i="1"/>
  <c r="F567" i="1"/>
  <c r="H566" i="1"/>
  <c r="P566" i="1" s="1"/>
  <c r="F566" i="1"/>
  <c r="H565" i="1"/>
  <c r="I565" i="1" s="1"/>
  <c r="H564" i="1"/>
  <c r="I564" i="1" s="1"/>
  <c r="H563" i="1"/>
  <c r="I563" i="1" s="1"/>
  <c r="H562" i="1"/>
  <c r="I562" i="1" s="1"/>
  <c r="H561" i="1"/>
  <c r="I561" i="1" s="1"/>
  <c r="H560" i="1"/>
  <c r="I560" i="1" s="1"/>
  <c r="H559" i="1"/>
  <c r="I559" i="1" s="1"/>
  <c r="H558" i="1"/>
  <c r="I558" i="1" s="1"/>
  <c r="O557" i="1"/>
  <c r="L557" i="1"/>
  <c r="H557" i="1"/>
  <c r="I557" i="1" s="1"/>
  <c r="H556" i="1"/>
  <c r="I556" i="1" s="1"/>
  <c r="H555" i="1"/>
  <c r="H554" i="1"/>
  <c r="H553" i="1"/>
  <c r="H552" i="1"/>
  <c r="I552" i="1" s="1"/>
  <c r="H551" i="1"/>
  <c r="H550" i="1"/>
  <c r="H549" i="1"/>
  <c r="F549" i="1"/>
  <c r="H548" i="1"/>
  <c r="P548" i="1" s="1"/>
  <c r="H547" i="1"/>
  <c r="P547" i="1" s="1"/>
  <c r="F547" i="1"/>
  <c r="H546" i="1"/>
  <c r="P546" i="1" s="1"/>
  <c r="F546" i="1"/>
  <c r="H545" i="1"/>
  <c r="H544" i="1"/>
  <c r="F544" i="1"/>
  <c r="H543" i="1"/>
  <c r="F543" i="1"/>
  <c r="H542" i="1"/>
  <c r="M542" i="1" s="1"/>
  <c r="F542" i="1"/>
  <c r="H541" i="1"/>
  <c r="I541" i="1" s="1"/>
  <c r="H540" i="1"/>
  <c r="I540" i="1" s="1"/>
  <c r="H539" i="1"/>
  <c r="I539" i="1" s="1"/>
  <c r="H538" i="1"/>
  <c r="I538" i="1" s="1"/>
  <c r="H537" i="1"/>
  <c r="I537" i="1" s="1"/>
  <c r="H536" i="1"/>
  <c r="F536" i="1"/>
  <c r="H535" i="1"/>
  <c r="M535" i="1" s="1"/>
  <c r="H534" i="1"/>
  <c r="M534" i="1" s="1"/>
  <c r="F534" i="1"/>
  <c r="H533" i="1"/>
  <c r="P533" i="1" s="1"/>
  <c r="H532" i="1"/>
  <c r="P532" i="1" s="1"/>
  <c r="H531" i="1"/>
  <c r="P531" i="1" s="1"/>
  <c r="H530" i="1"/>
  <c r="P530" i="1" s="1"/>
  <c r="H529" i="1"/>
  <c r="P529" i="1" s="1"/>
  <c r="H528" i="1"/>
  <c r="P528" i="1" s="1"/>
  <c r="H527" i="1"/>
  <c r="P527" i="1" s="1"/>
  <c r="H526" i="1"/>
  <c r="P526" i="1" s="1"/>
  <c r="H525" i="1"/>
  <c r="M525" i="1" s="1"/>
  <c r="F525" i="1"/>
  <c r="H524" i="1"/>
  <c r="P524" i="1" s="1"/>
  <c r="H523" i="1"/>
  <c r="P523" i="1" s="1"/>
  <c r="O522" i="1"/>
  <c r="L522" i="1"/>
  <c r="H522" i="1"/>
  <c r="I522" i="1" s="1"/>
  <c r="O521" i="1"/>
  <c r="L521" i="1"/>
  <c r="H521" i="1"/>
  <c r="I521" i="1" s="1"/>
  <c r="O520" i="1"/>
  <c r="L520" i="1"/>
  <c r="H520" i="1"/>
  <c r="I520" i="1" s="1"/>
  <c r="H519" i="1"/>
  <c r="I519" i="1" s="1"/>
  <c r="H518" i="1"/>
  <c r="I518" i="1" s="1"/>
  <c r="H517" i="1"/>
  <c r="F517" i="1"/>
  <c r="I517" i="1" l="1"/>
  <c r="I582" i="1"/>
  <c r="I573" i="1"/>
  <c r="I575" i="1"/>
  <c r="P519" i="1"/>
  <c r="P522" i="1"/>
  <c r="M522" i="1"/>
  <c r="M548" i="1"/>
  <c r="P563" i="1"/>
  <c r="M518" i="1"/>
  <c r="P540" i="1"/>
  <c r="P542" i="1"/>
  <c r="M546" i="1"/>
  <c r="I547" i="1"/>
  <c r="P518" i="1"/>
  <c r="M533" i="1"/>
  <c r="M547" i="1"/>
  <c r="M558" i="1"/>
  <c r="M539" i="1"/>
  <c r="P534" i="1"/>
  <c r="P539" i="1"/>
  <c r="P559" i="1"/>
  <c r="M562" i="1"/>
  <c r="I569" i="1"/>
  <c r="P562" i="1"/>
  <c r="M519" i="1"/>
  <c r="M540" i="1"/>
  <c r="I548" i="1"/>
  <c r="P558" i="1"/>
  <c r="M517" i="1"/>
  <c r="M529" i="1"/>
  <c r="I566" i="1"/>
  <c r="P517" i="1"/>
  <c r="M520" i="1"/>
  <c r="P521" i="1"/>
  <c r="P525" i="1"/>
  <c r="I528" i="1"/>
  <c r="M532" i="1"/>
  <c r="P538" i="1"/>
  <c r="M541" i="1"/>
  <c r="I542" i="1"/>
  <c r="P557" i="1"/>
  <c r="M560" i="1"/>
  <c r="P561" i="1"/>
  <c r="M564" i="1"/>
  <c r="P565" i="1"/>
  <c r="M566" i="1"/>
  <c r="M569" i="1"/>
  <c r="I570" i="1"/>
  <c r="M573" i="1"/>
  <c r="I574" i="1"/>
  <c r="P580" i="1"/>
  <c r="M581" i="1"/>
  <c r="M521" i="1"/>
  <c r="I532" i="1"/>
  <c r="M538" i="1"/>
  <c r="M557" i="1"/>
  <c r="M561" i="1"/>
  <c r="M565" i="1"/>
  <c r="I581" i="1"/>
  <c r="P520" i="1"/>
  <c r="M528" i="1"/>
  <c r="P541" i="1"/>
  <c r="M559" i="1"/>
  <c r="P560" i="1"/>
  <c r="M563" i="1"/>
  <c r="P564" i="1"/>
  <c r="M570" i="1"/>
  <c r="P573" i="1"/>
  <c r="M574" i="1"/>
  <c r="I580" i="1"/>
  <c r="M544" i="1"/>
  <c r="I544" i="1"/>
  <c r="P550" i="1"/>
  <c r="M550" i="1"/>
  <c r="P554" i="1"/>
  <c r="M554" i="1"/>
  <c r="P567" i="1"/>
  <c r="M567" i="1"/>
  <c r="P577" i="1"/>
  <c r="M577" i="1"/>
  <c r="P584" i="1"/>
  <c r="M584" i="1"/>
  <c r="P588" i="1"/>
  <c r="M588" i="1"/>
  <c r="P592" i="1"/>
  <c r="M592" i="1"/>
  <c r="P596" i="1"/>
  <c r="M596" i="1"/>
  <c r="P600" i="1"/>
  <c r="M600" i="1"/>
  <c r="P604" i="1"/>
  <c r="M604" i="1"/>
  <c r="P606" i="1"/>
  <c r="M606" i="1"/>
  <c r="P608" i="1"/>
  <c r="M608" i="1"/>
  <c r="P610" i="1"/>
  <c r="M610" i="1"/>
  <c r="P614" i="1"/>
  <c r="M614" i="1"/>
  <c r="P616" i="1"/>
  <c r="M616" i="1"/>
  <c r="I523" i="1"/>
  <c r="I524" i="1"/>
  <c r="I527" i="1"/>
  <c r="I531" i="1"/>
  <c r="I536" i="1"/>
  <c r="M537" i="1"/>
  <c r="P543" i="1"/>
  <c r="M543" i="1"/>
  <c r="P544" i="1"/>
  <c r="I546" i="1"/>
  <c r="I550" i="1"/>
  <c r="I554" i="1"/>
  <c r="I567" i="1"/>
  <c r="M572" i="1"/>
  <c r="I572" i="1"/>
  <c r="I577" i="1"/>
  <c r="M579" i="1"/>
  <c r="I579" i="1"/>
  <c r="I584" i="1"/>
  <c r="I588" i="1"/>
  <c r="I592" i="1"/>
  <c r="I596" i="1"/>
  <c r="I600" i="1"/>
  <c r="I604" i="1"/>
  <c r="I606" i="1"/>
  <c r="I608" i="1"/>
  <c r="I610" i="1"/>
  <c r="I614" i="1"/>
  <c r="I616" i="1"/>
  <c r="M523" i="1"/>
  <c r="M524" i="1"/>
  <c r="I525" i="1"/>
  <c r="I526" i="1"/>
  <c r="M527" i="1"/>
  <c r="I530" i="1"/>
  <c r="I535" i="1"/>
  <c r="P537" i="1"/>
  <c r="I543" i="1"/>
  <c r="P551" i="1"/>
  <c r="M551" i="1"/>
  <c r="P555" i="1"/>
  <c r="M555" i="1"/>
  <c r="P571" i="1"/>
  <c r="M571" i="1"/>
  <c r="P572" i="1"/>
  <c r="P576" i="1"/>
  <c r="M576" i="1"/>
  <c r="P578" i="1"/>
  <c r="M578" i="1"/>
  <c r="P579" i="1"/>
  <c r="P583" i="1"/>
  <c r="M583" i="1"/>
  <c r="P585" i="1"/>
  <c r="M585" i="1"/>
  <c r="P587" i="1"/>
  <c r="M587" i="1"/>
  <c r="P589" i="1"/>
  <c r="M589" i="1"/>
  <c r="P591" i="1"/>
  <c r="M591" i="1"/>
  <c r="P593" i="1"/>
  <c r="M593" i="1"/>
  <c r="P595" i="1"/>
  <c r="M595" i="1"/>
  <c r="P597" i="1"/>
  <c r="M597" i="1"/>
  <c r="P599" i="1"/>
  <c r="M599" i="1"/>
  <c r="P601" i="1"/>
  <c r="M601" i="1"/>
  <c r="P603" i="1"/>
  <c r="M603" i="1"/>
  <c r="P605" i="1"/>
  <c r="M605" i="1"/>
  <c r="P607" i="1"/>
  <c r="M607" i="1"/>
  <c r="P609" i="1"/>
  <c r="M609" i="1"/>
  <c r="P611" i="1"/>
  <c r="M611" i="1"/>
  <c r="P613" i="1"/>
  <c r="M613" i="1"/>
  <c r="P615" i="1"/>
  <c r="M615" i="1"/>
  <c r="P617" i="1"/>
  <c r="M617" i="1"/>
  <c r="P552" i="1"/>
  <c r="M552" i="1"/>
  <c r="P556" i="1"/>
  <c r="M556" i="1"/>
  <c r="P575" i="1"/>
  <c r="M575" i="1"/>
  <c r="P582" i="1"/>
  <c r="M582" i="1"/>
  <c r="P586" i="1"/>
  <c r="M586" i="1"/>
  <c r="P590" i="1"/>
  <c r="M590" i="1"/>
  <c r="P594" i="1"/>
  <c r="M594" i="1"/>
  <c r="P598" i="1"/>
  <c r="M598" i="1"/>
  <c r="P602" i="1"/>
  <c r="M602" i="1"/>
  <c r="P612" i="1"/>
  <c r="M612" i="1"/>
  <c r="M531" i="1"/>
  <c r="M536" i="1"/>
  <c r="M545" i="1"/>
  <c r="I545" i="1"/>
  <c r="P549" i="1"/>
  <c r="M549" i="1"/>
  <c r="P553" i="1"/>
  <c r="M553" i="1"/>
  <c r="M526" i="1"/>
  <c r="I529" i="1"/>
  <c r="M530" i="1"/>
  <c r="I533" i="1"/>
  <c r="I534" i="1"/>
  <c r="P535" i="1"/>
  <c r="P536" i="1"/>
  <c r="P545" i="1"/>
  <c r="I549" i="1"/>
  <c r="I551" i="1"/>
  <c r="I553" i="1"/>
  <c r="I555" i="1"/>
  <c r="M568" i="1"/>
  <c r="I568" i="1"/>
  <c r="I571" i="1"/>
  <c r="I576" i="1"/>
  <c r="I578" i="1"/>
  <c r="I583" i="1"/>
  <c r="I585" i="1"/>
  <c r="I587" i="1"/>
  <c r="I589" i="1"/>
  <c r="I591" i="1"/>
  <c r="I593" i="1"/>
  <c r="I595" i="1"/>
  <c r="I597" i="1"/>
  <c r="I599" i="1"/>
  <c r="I601" i="1"/>
  <c r="I603" i="1"/>
  <c r="I605" i="1"/>
  <c r="I607" i="1"/>
  <c r="I609" i="1"/>
  <c r="I611" i="1"/>
  <c r="I613" i="1"/>
  <c r="I615" i="1"/>
  <c r="I617" i="1"/>
  <c r="H516" i="1" l="1"/>
  <c r="M516" i="1" s="1"/>
  <c r="O515" i="1"/>
  <c r="L515" i="1"/>
  <c r="H515" i="1"/>
  <c r="M515" i="1" s="1"/>
  <c r="H514" i="1"/>
  <c r="P514" i="1" s="1"/>
  <c r="H513" i="1"/>
  <c r="P513" i="1" s="1"/>
  <c r="H512" i="1"/>
  <c r="P512" i="1" s="1"/>
  <c r="H511" i="1"/>
  <c r="P511" i="1" s="1"/>
  <c r="H510" i="1"/>
  <c r="P510" i="1" s="1"/>
  <c r="H509" i="1"/>
  <c r="P509" i="1" s="1"/>
  <c r="H508" i="1"/>
  <c r="P508" i="1" s="1"/>
  <c r="O507" i="1"/>
  <c r="L507" i="1"/>
  <c r="H507" i="1"/>
  <c r="I507" i="1" s="1"/>
  <c r="H506" i="1"/>
  <c r="M506" i="1" s="1"/>
  <c r="H505" i="1"/>
  <c r="M505" i="1" s="1"/>
  <c r="O504" i="1"/>
  <c r="L504" i="1"/>
  <c r="H504" i="1"/>
  <c r="I504" i="1" s="1"/>
  <c r="H503" i="1"/>
  <c r="P503" i="1" s="1"/>
  <c r="H502" i="1"/>
  <c r="P502" i="1" s="1"/>
  <c r="O501" i="1"/>
  <c r="L501" i="1"/>
  <c r="H501" i="1"/>
  <c r="I501" i="1" s="1"/>
  <c r="H500" i="1"/>
  <c r="M500" i="1" s="1"/>
  <c r="F500" i="1"/>
  <c r="O499" i="1"/>
  <c r="L499" i="1"/>
  <c r="H499" i="1"/>
  <c r="I499" i="1" s="1"/>
  <c r="H498" i="1"/>
  <c r="I498" i="1" s="1"/>
  <c r="H497" i="1"/>
  <c r="M497" i="1" s="1"/>
  <c r="F497" i="1"/>
  <c r="M514" i="1" l="1"/>
  <c r="I497" i="1"/>
  <c r="P507" i="1"/>
  <c r="P497" i="1"/>
  <c r="M511" i="1"/>
  <c r="I514" i="1"/>
  <c r="P501" i="1"/>
  <c r="M498" i="1"/>
  <c r="I502" i="1"/>
  <c r="P506" i="1"/>
  <c r="M510" i="1"/>
  <c r="M499" i="1"/>
  <c r="I510" i="1"/>
  <c r="P498" i="1"/>
  <c r="M501" i="1"/>
  <c r="M502" i="1"/>
  <c r="I515" i="1"/>
  <c r="P516" i="1"/>
  <c r="P504" i="1"/>
  <c r="P500" i="1"/>
  <c r="P499" i="1"/>
  <c r="I503" i="1"/>
  <c r="M504" i="1"/>
  <c r="P505" i="1"/>
  <c r="I508" i="1"/>
  <c r="M509" i="1"/>
  <c r="I512" i="1"/>
  <c r="M513" i="1"/>
  <c r="P515" i="1"/>
  <c r="I509" i="1"/>
  <c r="I513" i="1"/>
  <c r="M503" i="1"/>
  <c r="M507" i="1"/>
  <c r="M508" i="1"/>
  <c r="I511" i="1"/>
  <c r="M512" i="1"/>
  <c r="I500" i="1"/>
  <c r="I505" i="1"/>
  <c r="I506" i="1"/>
  <c r="I516" i="1"/>
  <c r="O486" i="1" l="1"/>
  <c r="P486" i="1" s="1"/>
  <c r="L486" i="1"/>
  <c r="M486" i="1" s="1"/>
  <c r="F486" i="1"/>
  <c r="I486" i="1" s="1"/>
  <c r="H253" i="1" l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I240" i="1" s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O226" i="1"/>
  <c r="L226" i="1"/>
  <c r="H226" i="1"/>
  <c r="F226" i="1"/>
  <c r="O225" i="1"/>
  <c r="L225" i="1"/>
  <c r="H225" i="1"/>
  <c r="F225" i="1"/>
  <c r="H224" i="1"/>
  <c r="I224" i="1" s="1"/>
  <c r="H223" i="1"/>
  <c r="I223" i="1" s="1"/>
  <c r="O222" i="1"/>
  <c r="L222" i="1"/>
  <c r="H222" i="1"/>
  <c r="I222" i="1" s="1"/>
  <c r="F222" i="1"/>
  <c r="H221" i="1"/>
  <c r="M221" i="1" s="1"/>
  <c r="O220" i="1"/>
  <c r="L220" i="1"/>
  <c r="H220" i="1"/>
  <c r="F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F178" i="1"/>
  <c r="H177" i="1"/>
  <c r="P177" i="1" s="1"/>
  <c r="F177" i="1"/>
  <c r="H176" i="1"/>
  <c r="M176" i="1" s="1"/>
  <c r="H175" i="1"/>
  <c r="I175" i="1" s="1"/>
  <c r="H174" i="1"/>
  <c r="I174" i="1" s="1"/>
  <c r="O173" i="1"/>
  <c r="L173" i="1"/>
  <c r="H173" i="1"/>
  <c r="F173" i="1"/>
  <c r="O172" i="1"/>
  <c r="L172" i="1"/>
  <c r="H172" i="1"/>
  <c r="F172" i="1"/>
  <c r="H171" i="1"/>
  <c r="P171" i="1" s="1"/>
  <c r="H170" i="1"/>
  <c r="I170" i="1" s="1"/>
  <c r="L169" i="1"/>
  <c r="H169" i="1"/>
  <c r="I169" i="1" s="1"/>
  <c r="H168" i="1"/>
  <c r="L167" i="1"/>
  <c r="H167" i="1"/>
  <c r="M167" i="1" s="1"/>
  <c r="H166" i="1"/>
  <c r="H165" i="1"/>
  <c r="H164" i="1"/>
  <c r="P164" i="1" s="1"/>
  <c r="H163" i="1"/>
  <c r="P163" i="1" s="1"/>
  <c r="H162" i="1"/>
  <c r="P162" i="1" s="1"/>
  <c r="O161" i="1"/>
  <c r="H161" i="1"/>
  <c r="M161" i="1" s="1"/>
  <c r="L160" i="1"/>
  <c r="H160" i="1"/>
  <c r="P160" i="1" s="1"/>
  <c r="F160" i="1"/>
  <c r="O159" i="1"/>
  <c r="H159" i="1"/>
  <c r="L158" i="1"/>
  <c r="H158" i="1"/>
  <c r="P158" i="1" s="1"/>
  <c r="F158" i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M150" i="1" s="1"/>
  <c r="M226" i="1" l="1"/>
  <c r="I172" i="1"/>
  <c r="I173" i="1"/>
  <c r="I225" i="1"/>
  <c r="P159" i="1"/>
  <c r="M220" i="1"/>
  <c r="P226" i="1"/>
  <c r="P172" i="1"/>
  <c r="P174" i="1"/>
  <c r="M173" i="1"/>
  <c r="P152" i="1"/>
  <c r="M155" i="1"/>
  <c r="I163" i="1"/>
  <c r="P155" i="1"/>
  <c r="M163" i="1"/>
  <c r="P175" i="1"/>
  <c r="M177" i="1"/>
  <c r="M172" i="1"/>
  <c r="M174" i="1"/>
  <c r="P176" i="1"/>
  <c r="P221" i="1"/>
  <c r="P156" i="1"/>
  <c r="P173" i="1"/>
  <c r="M171" i="1"/>
  <c r="P167" i="1"/>
  <c r="P220" i="1"/>
  <c r="M151" i="1"/>
  <c r="I159" i="1"/>
  <c r="P154" i="1"/>
  <c r="M159" i="1"/>
  <c r="I176" i="1"/>
  <c r="I221" i="1"/>
  <c r="M223" i="1"/>
  <c r="P224" i="1"/>
  <c r="M225" i="1"/>
  <c r="P225" i="1"/>
  <c r="M154" i="1"/>
  <c r="I161" i="1"/>
  <c r="I162" i="1"/>
  <c r="M170" i="1"/>
  <c r="M224" i="1"/>
  <c r="M153" i="1"/>
  <c r="M157" i="1"/>
  <c r="I158" i="1"/>
  <c r="M160" i="1"/>
  <c r="M162" i="1"/>
  <c r="P150" i="1"/>
  <c r="M152" i="1"/>
  <c r="P153" i="1"/>
  <c r="M156" i="1"/>
  <c r="P157" i="1"/>
  <c r="M158" i="1"/>
  <c r="I164" i="1"/>
  <c r="I171" i="1"/>
  <c r="J170" i="1" s="1"/>
  <c r="M175" i="1"/>
  <c r="I177" i="1"/>
  <c r="P223" i="1"/>
  <c r="P181" i="1"/>
  <c r="M181" i="1"/>
  <c r="P185" i="1"/>
  <c r="M185" i="1"/>
  <c r="P189" i="1"/>
  <c r="M189" i="1"/>
  <c r="P193" i="1"/>
  <c r="M193" i="1"/>
  <c r="P197" i="1"/>
  <c r="M197" i="1"/>
  <c r="P201" i="1"/>
  <c r="M201" i="1"/>
  <c r="P205" i="1"/>
  <c r="M205" i="1"/>
  <c r="P207" i="1"/>
  <c r="M207" i="1"/>
  <c r="P211" i="1"/>
  <c r="M211" i="1"/>
  <c r="P215" i="1"/>
  <c r="M215" i="1"/>
  <c r="P219" i="1"/>
  <c r="M219" i="1"/>
  <c r="P222" i="1"/>
  <c r="P228" i="1"/>
  <c r="M228" i="1"/>
  <c r="P232" i="1"/>
  <c r="M232" i="1"/>
  <c r="P236" i="1"/>
  <c r="M236" i="1"/>
  <c r="P238" i="1"/>
  <c r="M238" i="1"/>
  <c r="P242" i="1"/>
  <c r="M242" i="1"/>
  <c r="P246" i="1"/>
  <c r="M246" i="1"/>
  <c r="P250" i="1"/>
  <c r="M250" i="1"/>
  <c r="P151" i="1"/>
  <c r="P161" i="1"/>
  <c r="I181" i="1"/>
  <c r="I185" i="1"/>
  <c r="I189" i="1"/>
  <c r="I193" i="1"/>
  <c r="I197" i="1"/>
  <c r="I201" i="1"/>
  <c r="I205" i="1"/>
  <c r="I207" i="1"/>
  <c r="I211" i="1"/>
  <c r="I215" i="1"/>
  <c r="I219" i="1"/>
  <c r="I228" i="1"/>
  <c r="I232" i="1"/>
  <c r="I236" i="1"/>
  <c r="I246" i="1"/>
  <c r="I250" i="1"/>
  <c r="I150" i="1"/>
  <c r="J151" i="1" s="1"/>
  <c r="M169" i="1"/>
  <c r="P178" i="1"/>
  <c r="M178" i="1"/>
  <c r="P182" i="1"/>
  <c r="M182" i="1"/>
  <c r="P186" i="1"/>
  <c r="M186" i="1"/>
  <c r="P190" i="1"/>
  <c r="M190" i="1"/>
  <c r="P192" i="1"/>
  <c r="M192" i="1"/>
  <c r="P194" i="1"/>
  <c r="M194" i="1"/>
  <c r="P196" i="1"/>
  <c r="M196" i="1"/>
  <c r="P198" i="1"/>
  <c r="M198" i="1"/>
  <c r="P200" i="1"/>
  <c r="M200" i="1"/>
  <c r="P202" i="1"/>
  <c r="M202" i="1"/>
  <c r="P204" i="1"/>
  <c r="M204" i="1"/>
  <c r="P206" i="1"/>
  <c r="M206" i="1"/>
  <c r="P208" i="1"/>
  <c r="M208" i="1"/>
  <c r="P210" i="1"/>
  <c r="M210" i="1"/>
  <c r="P212" i="1"/>
  <c r="M212" i="1"/>
  <c r="P214" i="1"/>
  <c r="M214" i="1"/>
  <c r="P216" i="1"/>
  <c r="M216" i="1"/>
  <c r="P218" i="1"/>
  <c r="M218" i="1"/>
  <c r="M222" i="1"/>
  <c r="I226" i="1"/>
  <c r="P227" i="1"/>
  <c r="M227" i="1"/>
  <c r="P229" i="1"/>
  <c r="M229" i="1"/>
  <c r="P231" i="1"/>
  <c r="M231" i="1"/>
  <c r="P233" i="1"/>
  <c r="M233" i="1"/>
  <c r="P235" i="1"/>
  <c r="M235" i="1"/>
  <c r="P237" i="1"/>
  <c r="M237" i="1"/>
  <c r="P239" i="1"/>
  <c r="M239" i="1"/>
  <c r="P241" i="1"/>
  <c r="M241" i="1"/>
  <c r="P243" i="1"/>
  <c r="M243" i="1"/>
  <c r="P245" i="1"/>
  <c r="M245" i="1"/>
  <c r="P247" i="1"/>
  <c r="M247" i="1"/>
  <c r="P249" i="1"/>
  <c r="M249" i="1"/>
  <c r="P251" i="1"/>
  <c r="M251" i="1"/>
  <c r="P253" i="1"/>
  <c r="M253" i="1"/>
  <c r="P166" i="1"/>
  <c r="M166" i="1"/>
  <c r="P179" i="1"/>
  <c r="M179" i="1"/>
  <c r="P183" i="1"/>
  <c r="M183" i="1"/>
  <c r="P187" i="1"/>
  <c r="M187" i="1"/>
  <c r="P191" i="1"/>
  <c r="M191" i="1"/>
  <c r="P195" i="1"/>
  <c r="M195" i="1"/>
  <c r="P199" i="1"/>
  <c r="M199" i="1"/>
  <c r="P203" i="1"/>
  <c r="M203" i="1"/>
  <c r="P209" i="1"/>
  <c r="M209" i="1"/>
  <c r="P213" i="1"/>
  <c r="M213" i="1"/>
  <c r="P217" i="1"/>
  <c r="M217" i="1"/>
  <c r="P230" i="1"/>
  <c r="M230" i="1"/>
  <c r="P234" i="1"/>
  <c r="M234" i="1"/>
  <c r="P240" i="1"/>
  <c r="M240" i="1"/>
  <c r="P244" i="1"/>
  <c r="M244" i="1"/>
  <c r="P248" i="1"/>
  <c r="M248" i="1"/>
  <c r="P252" i="1"/>
  <c r="M252" i="1"/>
  <c r="I160" i="1"/>
  <c r="I166" i="1"/>
  <c r="I179" i="1"/>
  <c r="I183" i="1"/>
  <c r="I187" i="1"/>
  <c r="I191" i="1"/>
  <c r="I195" i="1"/>
  <c r="I199" i="1"/>
  <c r="I203" i="1"/>
  <c r="I209" i="1"/>
  <c r="I213" i="1"/>
  <c r="I217" i="1"/>
  <c r="I230" i="1"/>
  <c r="I234" i="1"/>
  <c r="I238" i="1"/>
  <c r="I242" i="1"/>
  <c r="I244" i="1"/>
  <c r="I248" i="1"/>
  <c r="I252" i="1"/>
  <c r="P165" i="1"/>
  <c r="M165" i="1"/>
  <c r="M168" i="1"/>
  <c r="I168" i="1"/>
  <c r="P180" i="1"/>
  <c r="M180" i="1"/>
  <c r="P184" i="1"/>
  <c r="M184" i="1"/>
  <c r="P188" i="1"/>
  <c r="M188" i="1"/>
  <c r="I165" i="1"/>
  <c r="I167" i="1"/>
  <c r="P168" i="1"/>
  <c r="P169" i="1"/>
  <c r="I178" i="1"/>
  <c r="I180" i="1"/>
  <c r="I182" i="1"/>
  <c r="I184" i="1"/>
  <c r="I186" i="1"/>
  <c r="I188" i="1"/>
  <c r="I190" i="1"/>
  <c r="I192" i="1"/>
  <c r="I194" i="1"/>
  <c r="I196" i="1"/>
  <c r="I198" i="1"/>
  <c r="I200" i="1"/>
  <c r="I202" i="1"/>
  <c r="I204" i="1"/>
  <c r="I206" i="1"/>
  <c r="I208" i="1"/>
  <c r="I210" i="1"/>
  <c r="I212" i="1"/>
  <c r="I214" i="1"/>
  <c r="I216" i="1"/>
  <c r="I218" i="1"/>
  <c r="I220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M164" i="1"/>
  <c r="P170" i="1"/>
  <c r="J173" i="1" l="1"/>
  <c r="J164" i="1"/>
  <c r="H149" i="1"/>
  <c r="M149" i="1" s="1"/>
  <c r="O148" i="1"/>
  <c r="L148" i="1"/>
  <c r="H148" i="1"/>
  <c r="M148" i="1" s="1"/>
  <c r="H147" i="1"/>
  <c r="P147" i="1" s="1"/>
  <c r="H146" i="1"/>
  <c r="P146" i="1" s="1"/>
  <c r="H145" i="1"/>
  <c r="P145" i="1" s="1"/>
  <c r="H144" i="1"/>
  <c r="P144" i="1" s="1"/>
  <c r="H143" i="1"/>
  <c r="P143" i="1" s="1"/>
  <c r="H142" i="1"/>
  <c r="P142" i="1" s="1"/>
  <c r="H141" i="1"/>
  <c r="P141" i="1" s="1"/>
  <c r="I143" i="1" l="1"/>
  <c r="I147" i="1"/>
  <c r="I145" i="1"/>
  <c r="P148" i="1"/>
  <c r="I144" i="1"/>
  <c r="I146" i="1"/>
  <c r="I148" i="1"/>
  <c r="P149" i="1"/>
  <c r="I141" i="1"/>
  <c r="I142" i="1"/>
  <c r="M141" i="1"/>
  <c r="M142" i="1"/>
  <c r="M143" i="1"/>
  <c r="M144" i="1"/>
  <c r="M145" i="1"/>
  <c r="M146" i="1"/>
  <c r="M147" i="1"/>
  <c r="I149" i="1"/>
  <c r="H140" i="1" l="1"/>
  <c r="M140" i="1" s="1"/>
  <c r="H139" i="1"/>
  <c r="M139" i="1" s="1"/>
  <c r="H138" i="1"/>
  <c r="M138" i="1" s="1"/>
  <c r="H137" i="1"/>
  <c r="M137" i="1" s="1"/>
  <c r="H136" i="1"/>
  <c r="M136" i="1" s="1"/>
  <c r="H135" i="1"/>
  <c r="M135" i="1" s="1"/>
  <c r="H134" i="1"/>
  <c r="M134" i="1" s="1"/>
  <c r="H133" i="1"/>
  <c r="M133" i="1" s="1"/>
  <c r="H132" i="1"/>
  <c r="M132" i="1" s="1"/>
  <c r="H131" i="1"/>
  <c r="M131" i="1" s="1"/>
  <c r="H130" i="1"/>
  <c r="M130" i="1" s="1"/>
  <c r="P130" i="1" l="1"/>
  <c r="P132" i="1"/>
  <c r="P134" i="1"/>
  <c r="P136" i="1"/>
  <c r="P138" i="1"/>
  <c r="P140" i="1"/>
  <c r="P131" i="1"/>
  <c r="P133" i="1"/>
  <c r="P135" i="1"/>
  <c r="P137" i="1"/>
  <c r="P139" i="1"/>
  <c r="I130" i="1"/>
  <c r="I131" i="1"/>
  <c r="I133" i="1"/>
  <c r="I134" i="1"/>
  <c r="I135" i="1"/>
  <c r="I136" i="1"/>
  <c r="I137" i="1"/>
  <c r="I138" i="1"/>
  <c r="I139" i="1"/>
  <c r="I140" i="1"/>
  <c r="I132" i="1"/>
  <c r="H129" i="1" l="1"/>
  <c r="P129" i="1" s="1"/>
  <c r="H128" i="1"/>
  <c r="P128" i="1" s="1"/>
  <c r="H127" i="1"/>
  <c r="P127" i="1" s="1"/>
  <c r="H126" i="1"/>
  <c r="P126" i="1" s="1"/>
  <c r="H125" i="1"/>
  <c r="P125" i="1" s="1"/>
  <c r="H124" i="1"/>
  <c r="P124" i="1" s="1"/>
  <c r="H123" i="1"/>
  <c r="P123" i="1" s="1"/>
  <c r="H122" i="1"/>
  <c r="P122" i="1" s="1"/>
  <c r="H121" i="1"/>
  <c r="P121" i="1" s="1"/>
  <c r="H120" i="1"/>
  <c r="P120" i="1" s="1"/>
  <c r="H119" i="1"/>
  <c r="P119" i="1" s="1"/>
  <c r="H118" i="1"/>
  <c r="P118" i="1" s="1"/>
  <c r="H117" i="1"/>
  <c r="P117" i="1" s="1"/>
  <c r="H116" i="1"/>
  <c r="P116" i="1" s="1"/>
  <c r="H115" i="1"/>
  <c r="P115" i="1" s="1"/>
  <c r="H114" i="1"/>
  <c r="P114" i="1" s="1"/>
  <c r="H113" i="1"/>
  <c r="P113" i="1" s="1"/>
  <c r="H112" i="1"/>
  <c r="P112" i="1" s="1"/>
  <c r="H111" i="1"/>
  <c r="P111" i="1" s="1"/>
  <c r="H110" i="1"/>
  <c r="P110" i="1" s="1"/>
  <c r="H109" i="1"/>
  <c r="P109" i="1" s="1"/>
  <c r="H108" i="1"/>
  <c r="P108" i="1" s="1"/>
  <c r="H107" i="1"/>
  <c r="P107" i="1" s="1"/>
  <c r="H106" i="1"/>
  <c r="P106" i="1" s="1"/>
  <c r="H105" i="1"/>
  <c r="P105" i="1" s="1"/>
  <c r="H104" i="1"/>
  <c r="P104" i="1" s="1"/>
  <c r="H103" i="1"/>
  <c r="P103" i="1" s="1"/>
  <c r="H102" i="1"/>
  <c r="P102" i="1" s="1"/>
  <c r="H101" i="1"/>
  <c r="P101" i="1" s="1"/>
  <c r="H100" i="1"/>
  <c r="P100" i="1" s="1"/>
  <c r="H99" i="1"/>
  <c r="P99" i="1" s="1"/>
  <c r="H98" i="1"/>
  <c r="P98" i="1" s="1"/>
  <c r="H97" i="1"/>
  <c r="P97" i="1" s="1"/>
  <c r="H96" i="1"/>
  <c r="P96" i="1" s="1"/>
  <c r="H95" i="1"/>
  <c r="P95" i="1" s="1"/>
  <c r="H94" i="1"/>
  <c r="P94" i="1" s="1"/>
  <c r="H93" i="1"/>
  <c r="P93" i="1" s="1"/>
  <c r="H92" i="1"/>
  <c r="P92" i="1" s="1"/>
  <c r="H91" i="1"/>
  <c r="P91" i="1" s="1"/>
  <c r="H90" i="1"/>
  <c r="P90" i="1" s="1"/>
  <c r="H89" i="1"/>
  <c r="P89" i="1" s="1"/>
  <c r="H88" i="1"/>
  <c r="P88" i="1" s="1"/>
  <c r="H87" i="1"/>
  <c r="P87" i="1" s="1"/>
  <c r="H86" i="1"/>
  <c r="P86" i="1" s="1"/>
  <c r="H85" i="1"/>
  <c r="P85" i="1" s="1"/>
  <c r="H84" i="1"/>
  <c r="P84" i="1" s="1"/>
  <c r="H83" i="1"/>
  <c r="P83" i="1" s="1"/>
  <c r="H82" i="1"/>
  <c r="P82" i="1" s="1"/>
  <c r="H81" i="1"/>
  <c r="P81" i="1" s="1"/>
  <c r="H80" i="1"/>
  <c r="P80" i="1" s="1"/>
  <c r="H79" i="1"/>
  <c r="P79" i="1" s="1"/>
  <c r="H78" i="1"/>
  <c r="P78" i="1" s="1"/>
  <c r="I79" i="1" l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23" i="1"/>
  <c r="I125" i="1"/>
  <c r="I127" i="1"/>
  <c r="I129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I124" i="1"/>
  <c r="I126" i="1"/>
  <c r="I128" i="1"/>
  <c r="H77" i="1" l="1"/>
  <c r="P77" i="1" s="1"/>
  <c r="H76" i="1"/>
  <c r="P76" i="1" s="1"/>
  <c r="H75" i="1"/>
  <c r="P75" i="1" s="1"/>
  <c r="H74" i="1"/>
  <c r="P74" i="1" s="1"/>
  <c r="H73" i="1"/>
  <c r="P73" i="1" s="1"/>
  <c r="H72" i="1"/>
  <c r="P72" i="1" s="1"/>
  <c r="H71" i="1"/>
  <c r="P71" i="1" s="1"/>
  <c r="H70" i="1"/>
  <c r="P70" i="1" s="1"/>
  <c r="H69" i="1"/>
  <c r="P69" i="1" s="1"/>
  <c r="H68" i="1"/>
  <c r="P68" i="1" s="1"/>
  <c r="H67" i="1"/>
  <c r="P67" i="1" s="1"/>
  <c r="I67" i="1" l="1"/>
  <c r="I69" i="1"/>
  <c r="I71" i="1"/>
  <c r="I72" i="1"/>
  <c r="I74" i="1"/>
  <c r="I75" i="1"/>
  <c r="I76" i="1"/>
  <c r="I77" i="1"/>
  <c r="M67" i="1"/>
  <c r="M68" i="1"/>
  <c r="M69" i="1"/>
  <c r="M70" i="1"/>
  <c r="M71" i="1"/>
  <c r="M72" i="1"/>
  <c r="M73" i="1"/>
  <c r="M74" i="1"/>
  <c r="M75" i="1"/>
  <c r="M76" i="1"/>
  <c r="M77" i="1"/>
  <c r="I68" i="1"/>
  <c r="I70" i="1"/>
  <c r="I73" i="1"/>
  <c r="H64" i="1" l="1"/>
  <c r="P64" i="1" s="1"/>
  <c r="H63" i="1"/>
  <c r="P63" i="1" s="1"/>
  <c r="H62" i="1"/>
  <c r="P62" i="1" s="1"/>
  <c r="H61" i="1"/>
  <c r="P61" i="1" s="1"/>
  <c r="H60" i="1"/>
  <c r="P60" i="1" s="1"/>
  <c r="H59" i="1"/>
  <c r="P59" i="1" s="1"/>
  <c r="H58" i="1"/>
  <c r="P58" i="1" s="1"/>
  <c r="H57" i="1"/>
  <c r="P57" i="1" s="1"/>
  <c r="H56" i="1"/>
  <c r="P56" i="1" s="1"/>
  <c r="H55" i="1"/>
  <c r="P55" i="1" s="1"/>
  <c r="H54" i="1"/>
  <c r="P54" i="1" s="1"/>
  <c r="H53" i="1"/>
  <c r="P53" i="1" s="1"/>
  <c r="H52" i="1"/>
  <c r="P52" i="1" s="1"/>
  <c r="H51" i="1"/>
  <c r="P51" i="1" s="1"/>
  <c r="H50" i="1"/>
  <c r="P50" i="1" s="1"/>
  <c r="H49" i="1"/>
  <c r="P49" i="1" s="1"/>
  <c r="H48" i="1"/>
  <c r="P48" i="1" s="1"/>
  <c r="O47" i="1"/>
  <c r="L47" i="1"/>
  <c r="H47" i="1"/>
  <c r="F47" i="1"/>
  <c r="O46" i="1"/>
  <c r="L46" i="1"/>
  <c r="H46" i="1"/>
  <c r="F46" i="1"/>
  <c r="O45" i="1"/>
  <c r="L45" i="1"/>
  <c r="H45" i="1"/>
  <c r="F45" i="1"/>
  <c r="O44" i="1"/>
  <c r="L44" i="1"/>
  <c r="H44" i="1"/>
  <c r="M44" i="1" s="1"/>
  <c r="F44" i="1"/>
  <c r="O43" i="1"/>
  <c r="L43" i="1"/>
  <c r="H43" i="1"/>
  <c r="F43" i="1"/>
  <c r="O42" i="1"/>
  <c r="L42" i="1"/>
  <c r="H42" i="1"/>
  <c r="F42" i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I42" i="1" l="1"/>
  <c r="I45" i="1"/>
  <c r="I46" i="1"/>
  <c r="P44" i="1"/>
  <c r="P45" i="1"/>
  <c r="P46" i="1"/>
  <c r="M46" i="1"/>
  <c r="P34" i="1"/>
  <c r="P39" i="1"/>
  <c r="P35" i="1"/>
  <c r="M38" i="1"/>
  <c r="M43" i="1"/>
  <c r="M34" i="1"/>
  <c r="P38" i="1"/>
  <c r="P43" i="1"/>
  <c r="M45" i="1"/>
  <c r="P42" i="1"/>
  <c r="M37" i="1"/>
  <c r="M41" i="1"/>
  <c r="M36" i="1"/>
  <c r="P37" i="1"/>
  <c r="M40" i="1"/>
  <c r="P41" i="1"/>
  <c r="M42" i="1"/>
  <c r="I43" i="1"/>
  <c r="I44" i="1"/>
  <c r="M47" i="1"/>
  <c r="I47" i="1"/>
  <c r="M35" i="1"/>
  <c r="P36" i="1"/>
  <c r="M39" i="1"/>
  <c r="P40" i="1"/>
  <c r="P47" i="1"/>
  <c r="I49" i="1"/>
  <c r="I51" i="1"/>
  <c r="I53" i="1"/>
  <c r="I55" i="1"/>
  <c r="I56" i="1"/>
  <c r="I58" i="1"/>
  <c r="I59" i="1"/>
  <c r="I60" i="1"/>
  <c r="I61" i="1"/>
  <c r="I62" i="1"/>
  <c r="I64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I48" i="1"/>
  <c r="I50" i="1"/>
  <c r="I52" i="1"/>
  <c r="I54" i="1"/>
  <c r="I57" i="1"/>
  <c r="I63" i="1"/>
  <c r="H33" i="1" l="1"/>
  <c r="P33" i="1" s="1"/>
  <c r="H32" i="1"/>
  <c r="M32" i="1" s="1"/>
  <c r="H31" i="1"/>
  <c r="I31" i="1" s="1"/>
  <c r="H30" i="1"/>
  <c r="I30" i="1" s="1"/>
  <c r="H29" i="1"/>
  <c r="P29" i="1" s="1"/>
  <c r="H28" i="1"/>
  <c r="M28" i="1" s="1"/>
  <c r="H27" i="1"/>
  <c r="P27" i="1" s="1"/>
  <c r="H26" i="1"/>
  <c r="M26" i="1" s="1"/>
  <c r="H25" i="1"/>
  <c r="P25" i="1" s="1"/>
  <c r="H24" i="1"/>
  <c r="M24" i="1" s="1"/>
  <c r="H23" i="1"/>
  <c r="P23" i="1" s="1"/>
  <c r="H22" i="1"/>
  <c r="M22" i="1" s="1"/>
  <c r="H21" i="1"/>
  <c r="P21" i="1" s="1"/>
  <c r="H20" i="1"/>
  <c r="M20" i="1" s="1"/>
  <c r="H19" i="1"/>
  <c r="P19" i="1" s="1"/>
  <c r="H18" i="1"/>
  <c r="M18" i="1" s="1"/>
  <c r="H17" i="1"/>
  <c r="P17" i="1" s="1"/>
  <c r="H16" i="1"/>
  <c r="M16" i="1" s="1"/>
  <c r="H15" i="1"/>
  <c r="P15" i="1" s="1"/>
  <c r="H14" i="1"/>
  <c r="M14" i="1" s="1"/>
  <c r="H13" i="1"/>
  <c r="P13" i="1" s="1"/>
  <c r="H12" i="1"/>
  <c r="M12" i="1" s="1"/>
  <c r="H11" i="1"/>
  <c r="P11" i="1" s="1"/>
  <c r="H10" i="1"/>
  <c r="M10" i="1" s="1"/>
  <c r="H9" i="1"/>
  <c r="P9" i="1" s="1"/>
  <c r="H8" i="1"/>
  <c r="M8" i="1" s="1"/>
  <c r="F8" i="1"/>
  <c r="H7" i="1"/>
  <c r="M7" i="1" s="1"/>
  <c r="H6" i="1"/>
  <c r="P6" i="1" s="1"/>
  <c r="H5" i="1"/>
  <c r="M5" i="1" s="1"/>
  <c r="H4" i="1"/>
  <c r="P4" i="1" s="1"/>
  <c r="H3" i="1"/>
  <c r="M3" i="1" s="1"/>
  <c r="H2" i="1"/>
  <c r="P2" i="1" s="1"/>
  <c r="M17" i="1" l="1"/>
  <c r="M9" i="1"/>
  <c r="M25" i="1"/>
  <c r="I9" i="1"/>
  <c r="I25" i="1"/>
  <c r="I17" i="1"/>
  <c r="P3" i="1"/>
  <c r="P5" i="1"/>
  <c r="I13" i="1"/>
  <c r="I21" i="1"/>
  <c r="I29" i="1"/>
  <c r="M13" i="1"/>
  <c r="M21" i="1"/>
  <c r="M29" i="1"/>
  <c r="P7" i="1"/>
  <c r="I15" i="1"/>
  <c r="I19" i="1"/>
  <c r="I23" i="1"/>
  <c r="I27" i="1"/>
  <c r="M11" i="1"/>
  <c r="M15" i="1"/>
  <c r="M19" i="1"/>
  <c r="M23" i="1"/>
  <c r="M27" i="1"/>
  <c r="I11" i="1"/>
  <c r="P8" i="1"/>
  <c r="P10" i="1"/>
  <c r="P12" i="1"/>
  <c r="P14" i="1"/>
  <c r="P20" i="1"/>
  <c r="P22" i="1"/>
  <c r="P24" i="1"/>
  <c r="I7" i="1"/>
  <c r="I33" i="1"/>
  <c r="P16" i="1"/>
  <c r="P18" i="1"/>
  <c r="P26" i="1"/>
  <c r="P28" i="1"/>
  <c r="I3" i="1"/>
  <c r="I5" i="1"/>
  <c r="P32" i="1"/>
  <c r="M33" i="1"/>
  <c r="I4" i="1"/>
  <c r="M2" i="1"/>
  <c r="M4" i="1"/>
  <c r="M6" i="1"/>
  <c r="I8" i="1"/>
  <c r="I10" i="1"/>
  <c r="I12" i="1"/>
  <c r="I14" i="1"/>
  <c r="I16" i="1"/>
  <c r="I18" i="1"/>
  <c r="I20" i="1"/>
  <c r="I22" i="1"/>
  <c r="I24" i="1"/>
  <c r="I26" i="1"/>
  <c r="I28" i="1"/>
  <c r="I32" i="1"/>
  <c r="I2" i="1"/>
  <c r="I6" i="1"/>
</calcChain>
</file>

<file path=xl/sharedStrings.xml><?xml version="1.0" encoding="utf-8"?>
<sst xmlns="http://schemas.openxmlformats.org/spreadsheetml/2006/main" count="35422" uniqueCount="3365">
  <si>
    <t>Countermeasure</t>
  </si>
  <si>
    <t>Description</t>
  </si>
  <si>
    <t>Specifics/Classes</t>
  </si>
  <si>
    <t>Other</t>
  </si>
  <si>
    <t>Cost Unit</t>
  </si>
  <si>
    <t>Initial (Total) Cost/Average</t>
  </si>
  <si>
    <t>Revised Cost</t>
  </si>
  <si>
    <t>Revised Unit</t>
  </si>
  <si>
    <t>Inflation Factor</t>
  </si>
  <si>
    <t>Cost with Inflation</t>
  </si>
  <si>
    <t>Annual Cost</t>
  </si>
  <si>
    <t>Low End of Cost</t>
  </si>
  <si>
    <t>Low with Inflation</t>
  </si>
  <si>
    <t>High End of Cost</t>
  </si>
  <si>
    <t>High with Inflation</t>
  </si>
  <si>
    <t>Information State</t>
  </si>
  <si>
    <t>Information Source</t>
  </si>
  <si>
    <t>Information Source Year</t>
  </si>
  <si>
    <t>Inflation Year</t>
  </si>
  <si>
    <t>Page Number</t>
  </si>
  <si>
    <t>Estimated Service Life</t>
  </si>
  <si>
    <t>Sample Size/ Quantity</t>
  </si>
  <si>
    <t>Bid Count</t>
  </si>
  <si>
    <t>Link to Source</t>
  </si>
  <si>
    <t>Notes</t>
  </si>
  <si>
    <t>Bicycle Parking</t>
  </si>
  <si>
    <t>Bicycle Locker</t>
  </si>
  <si>
    <t>each</t>
  </si>
  <si>
    <t>CA</t>
  </si>
  <si>
    <t>Lake Tahoe Region Bicycle and Pedestrian Plan</t>
  </si>
  <si>
    <t>2010 (2008 dollars)</t>
  </si>
  <si>
    <t>A-66</t>
  </si>
  <si>
    <t>unknown</t>
  </si>
  <si>
    <t>http://www.tahoempo.org/documents/bpp/Chapters/2010bpp.pdf</t>
  </si>
  <si>
    <t xml:space="preserve">Cost estimates cited in the document reflect 2008 dollars and are included for reference only. All costs 
are for equipment and materials, and do not include labor. </t>
  </si>
  <si>
    <t>2 Bikes</t>
  </si>
  <si>
    <t>MA</t>
  </si>
  <si>
    <t>Guidelines for Analysis of Investments in Bicycle Facilities - Boston</t>
  </si>
  <si>
    <t>2006 (2002 dollars)</t>
  </si>
  <si>
    <t>http://onlinepubs.trb.org/onlinepubs/nchrp/nchrp_rpt_552.pdf</t>
  </si>
  <si>
    <t>Each</t>
  </si>
  <si>
    <t>Caltrain Bicycle Parking and Access Plan</t>
  </si>
  <si>
    <t>http://www.caltrain.com/Assets/_Planning/pdf/bike+access/Appendices-C-H.pdf</t>
  </si>
  <si>
    <t>Electronic, 1 Bike (but can be used by multiple users per month)</t>
  </si>
  <si>
    <t>MN</t>
  </si>
  <si>
    <t>Minneapolis Design Guidelines for Bicycle Boulevards</t>
  </si>
  <si>
    <t>http://www.minneapolismn.gov/www/groups/public/@publicworks/documents/webcontent/convert_274501.pdf</t>
  </si>
  <si>
    <t>Bicycle Rack</t>
  </si>
  <si>
    <t xml:space="preserve"> 83 Series by DuMor</t>
  </si>
  <si>
    <t>per pair</t>
  </si>
  <si>
    <t>Streetscape Improvement Program</t>
  </si>
  <si>
    <t>6_21</t>
  </si>
  <si>
    <t>http://downtownhollister.org/documents/DowntownStrategy/06%20Streetscape%20v2.0.pdf</t>
  </si>
  <si>
    <t>Estimate (probable option provided at an order of magnitude level, and intended for planning purposes only)</t>
  </si>
  <si>
    <t xml:space="preserve"> 2 bikes</t>
  </si>
  <si>
    <t>US</t>
  </si>
  <si>
    <t>Rails to Trails</t>
  </si>
  <si>
    <t>http://www.railstotrails.org/resources/documents/whatwedo/atfa/ATFA_20081020.pdf</t>
  </si>
  <si>
    <t xml:space="preserve"> Inverted U, 2 Bicycles</t>
  </si>
  <si>
    <t>Coathanger or similar, 6 bicycles</t>
  </si>
  <si>
    <t>per bike</t>
  </si>
  <si>
    <t>Single Inverted U Rack</t>
  </si>
  <si>
    <t>Price depends on size of order</t>
  </si>
  <si>
    <t>Multiple U Racks</t>
  </si>
  <si>
    <t>Loop</t>
  </si>
  <si>
    <t>AL</t>
  </si>
  <si>
    <t>bidx.com</t>
  </si>
  <si>
    <t>2010-2011</t>
  </si>
  <si>
    <t xml:space="preserve">9 Bids </t>
  </si>
  <si>
    <t>www.bidx.com</t>
  </si>
  <si>
    <t xml:space="preserve">8 Bids </t>
  </si>
  <si>
    <t>CO</t>
  </si>
  <si>
    <r>
      <t>28.00 </t>
    </r>
    <r>
      <rPr>
        <b/>
        <sz val="10"/>
        <rFont val="Calibri"/>
        <family val="2"/>
        <scheme val="minor"/>
      </rPr>
      <t>EACH</t>
    </r>
  </si>
  <si>
    <t>1 Proposals / 5 Overall Bids</t>
  </si>
  <si>
    <t>FL</t>
  </si>
  <si>
    <r>
      <t>1.00 </t>
    </r>
    <r>
      <rPr>
        <b/>
        <sz val="10"/>
        <color theme="1"/>
        <rFont val="Calibri"/>
        <family val="2"/>
        <scheme val="minor"/>
      </rPr>
      <t>EA</t>
    </r>
  </si>
  <si>
    <t>1 Proposals / 1 Overall Bids</t>
  </si>
  <si>
    <t>GA</t>
  </si>
  <si>
    <t xml:space="preserve">6 Bids </t>
  </si>
  <si>
    <t>ME</t>
  </si>
  <si>
    <t xml:space="preserve">7 Bids </t>
  </si>
  <si>
    <t xml:space="preserve">24 Bids </t>
  </si>
  <si>
    <t>Special</t>
  </si>
  <si>
    <t>OH</t>
  </si>
  <si>
    <t>OR</t>
  </si>
  <si>
    <r>
      <t>12.00 </t>
    </r>
    <r>
      <rPr>
        <b/>
        <sz val="10"/>
        <color theme="1"/>
        <rFont val="Calibri"/>
        <family val="2"/>
        <scheme val="minor"/>
      </rPr>
      <t>EACH</t>
    </r>
  </si>
  <si>
    <t>4 Proposals / 89 Overall Bids</t>
  </si>
  <si>
    <t>NS (ON PROJECT) ATTD PLAN</t>
  </si>
  <si>
    <t>VA</t>
  </si>
  <si>
    <t xml:space="preserve">2 Bids </t>
  </si>
  <si>
    <t>Asphalt or Concrete Mounted</t>
  </si>
  <si>
    <t>WI - 2011</t>
  </si>
  <si>
    <t xml:space="preserve">3 Bids </t>
  </si>
  <si>
    <t>Wheat Ridge Bicycle and Pedestrian Conceptual Design &amp; Cost Estimates</t>
  </si>
  <si>
    <t>http://www.ci.wheatridge.co.us/DocumentCenter/Home/View/2933</t>
  </si>
  <si>
    <t>Sub-total (minus engineering, land acquisition)</t>
  </si>
  <si>
    <t>10-12 bikes</t>
  </si>
  <si>
    <t>NC</t>
  </si>
  <si>
    <t>Norwood Pedestrian Plan</t>
  </si>
  <si>
    <t>http://www.ncdot.gov/bikeped/download/bikeped_planning_Norwood_Part4.pdf</t>
  </si>
  <si>
    <t>City of Columbus: West Broad Street Streetscape Improvement Plan</t>
  </si>
  <si>
    <t>http://development.columbus.gov/UploadedFiles/Development/Planning_Division/Document_Library/Plans_and_Overlays_Imported_Content/WestBroadoverlay.pdf</t>
  </si>
  <si>
    <t>Bicycle Station</t>
  </si>
  <si>
    <t>Twin Cities Metropolitan Bicycle and Pedestrian Connections to Transit Infrastructure Study</t>
  </si>
  <si>
    <t>http://www.metrocouncil.org/planning/transportation/AccessToTransitStudy.pdf</t>
  </si>
  <si>
    <t>Bus Rack</t>
  </si>
  <si>
    <t>Remove Bicycle Rack</t>
  </si>
  <si>
    <t>Remove and Reset</t>
  </si>
  <si>
    <t xml:space="preserve">13 Bids </t>
  </si>
  <si>
    <t>Revised Low</t>
  </si>
  <si>
    <t>Revised High</t>
  </si>
  <si>
    <t>Bikeway</t>
  </si>
  <si>
    <t>Bicycle Lane</t>
  </si>
  <si>
    <t>per linear foot</t>
  </si>
  <si>
    <t>Appendix C</t>
  </si>
  <si>
    <t>TX</t>
  </si>
  <si>
    <t>City of San Antonio Traffic Calming Handbook</t>
  </si>
  <si>
    <t>http://www.sanantonio.gov/publicworks/pdf/TCHandbook2012.pdf</t>
  </si>
  <si>
    <t>Paved Shoulders on Both Sides - 5 foot</t>
  </si>
  <si>
    <t>Florida Preliminary Estimates Section Transportation Costs - Quarterly Roadway Construction Cost - December 2010</t>
  </si>
  <si>
    <t>2 of 3</t>
  </si>
  <si>
    <t>www.dot.state.fl.us/planning/policy/costs/costs-D3.pdf</t>
  </si>
  <si>
    <t>Stripe white line - 6 inch</t>
  </si>
  <si>
    <t>Minnesota Average Bid Prices for Awarded Projects</t>
  </si>
  <si>
    <t>55 of 57</t>
  </si>
  <si>
    <t>www.dot.state.mn.us/bidlet/misfiles/pdf/AVGPR052010.pdf</t>
  </si>
  <si>
    <t>A-6</t>
  </si>
  <si>
    <t>1 mile</t>
  </si>
  <si>
    <t>Class II Bikeway (on-street bike lanes)</t>
  </si>
  <si>
    <t>LA</t>
  </si>
  <si>
    <t>Lafayette Bikeways Master Plan</t>
  </si>
  <si>
    <t>2005 (2006 dollars)</t>
  </si>
  <si>
    <t>7_2</t>
  </si>
  <si>
    <t>2.55 miles</t>
  </si>
  <si>
    <t>http://www.ci.lafayette.ca.us/vertical/sites/%7BC1C49B72-3D02-4C7B-82A7-92186ABD75FF%7D/uploads/%7B5723BFCA-A714-4632-A454-012DEA7F3B4F%7D.PDF</t>
  </si>
  <si>
    <t xml:space="preserve"> Cost estimates are based on per mile averages of bikeway construction in California and supplemented by information provided by the City of Lafayette. Estimates include 12% for survey and design work, 25% for contingency and 10% for construction administration. Major projects include 7% for traffic control and mobilization and a 15% mark-up for ancillary related improvements. Cost estimates are planning 
level, and do not include feasibility or environmental clearance. Project-specific factors such as grading, landscaping, intersection modification and bridge construction may increase the actual cost of construction.</t>
  </si>
  <si>
    <t>Minimum 5' bike lanes striped w bike detector symbols at intersections and bike lane signage.</t>
  </si>
  <si>
    <t>Milpitas Bikeway Master Plan Update</t>
  </si>
  <si>
    <t>8_7</t>
  </si>
  <si>
    <t>http://www.ci.milpitas.ca.gov/_pdfs/trans_bikeway_master_plan.pdf</t>
  </si>
  <si>
    <t>Striped lane for one-way bike travel</t>
  </si>
  <si>
    <t>6" solid white stripe</t>
  </si>
  <si>
    <t>City of San Mateo Bicycle Master Plan</t>
  </si>
  <si>
    <t>2009 (2009 dollars)</t>
  </si>
  <si>
    <t>A-4</t>
  </si>
  <si>
    <t>http://www.cityofsanmateo.org/DocumentView.aspx?DID=8884</t>
  </si>
  <si>
    <t>Concrete Bicycle Path</t>
  </si>
  <si>
    <t>Concrete Bikeway 6"</t>
  </si>
  <si>
    <t>per square foot</t>
  </si>
  <si>
    <t>SY</t>
  </si>
  <si>
    <r>
      <t>6760.00 </t>
    </r>
    <r>
      <rPr>
        <b/>
        <sz val="11"/>
        <rFont val="Calibri"/>
        <family val="2"/>
        <scheme val="minor"/>
      </rPr>
      <t>SY</t>
    </r>
  </si>
  <si>
    <t>4 Proposals / 25 Overall Bids</t>
  </si>
  <si>
    <t>5" CONCRETE CLASS 47B-3000 BIKEWAY</t>
  </si>
  <si>
    <t>NE</t>
  </si>
  <si>
    <t>6" CONCRETE CLASS 47B-3000 BIKEWAY</t>
  </si>
  <si>
    <t xml:space="preserve">12 Bids </t>
  </si>
  <si>
    <t>8" CONCRETE CLASS 47B-3000 BIKEWAY</t>
  </si>
  <si>
    <t xml:space="preserve">10 Bids </t>
  </si>
  <si>
    <t>6" CONCRETE CLASS 47B-3500 BIKEWAY</t>
  </si>
  <si>
    <t xml:space="preserve">39 Bids </t>
  </si>
  <si>
    <t>8" CONCRETE CLASS 47B-3500 BIKEWAY</t>
  </si>
  <si>
    <t>Separated Bikeway</t>
  </si>
  <si>
    <t>Class I Bikeway (off-street bike path)</t>
  </si>
  <si>
    <t>per mile</t>
  </si>
  <si>
    <t>2004 (2006 dollars)</t>
  </si>
  <si>
    <t>7.06 miles</t>
  </si>
  <si>
    <t>10 Foot paved shared-use path with 2 foot shoulders and signage</t>
  </si>
  <si>
    <t>Completely Separated right of way for exclusive bicycle and pedestrian use (12' width minimum) - 8' minimum paved width; 2' clear, graded shoulders on each side</t>
  </si>
  <si>
    <t>Assumes asphalt or concrete path; concrete option likely to cost 50 percent more than standard asphalt.</t>
  </si>
  <si>
    <t>Provides for shared use with pedestrians and motor vehicles, typically on lower volume roadways</t>
  </si>
  <si>
    <t xml:space="preserve">14' minimum per shared use lane </t>
  </si>
  <si>
    <t>Signed Bicycle Route</t>
  </si>
  <si>
    <t>Signing Only</t>
  </si>
  <si>
    <t>2000 (2008 dollars)</t>
  </si>
  <si>
    <t>Cost estimates based on actual costs experienced in the region and similar communities in CA and NV.</t>
  </si>
  <si>
    <t>Signing Plus Minor Road Improvements</t>
  </si>
  <si>
    <t>2001 (2008 dollars)</t>
  </si>
  <si>
    <t>Signing Plus Moderate Road Improvements</t>
  </si>
  <si>
    <t>2002 (2008 dollars)</t>
  </si>
  <si>
    <t>Signing Plus Major Road Improvements</t>
  </si>
  <si>
    <t>2003 (2008 dollars)</t>
  </si>
  <si>
    <t>Signing and Striping</t>
  </si>
  <si>
    <t>2004 (2008 dollars)</t>
  </si>
  <si>
    <t xml:space="preserve">Signing and Striping plus minor roadway imporvements </t>
  </si>
  <si>
    <t>2005 (2008 dollars)</t>
  </si>
  <si>
    <t xml:space="preserve">Signing and Striping plus moerate roadway imporvements </t>
  </si>
  <si>
    <t>2006 (2008 dollars)</t>
  </si>
  <si>
    <t xml:space="preserve">Signing and Striping plus major roadway imporvements </t>
  </si>
  <si>
    <t>2007 (2008 dollars)</t>
  </si>
  <si>
    <t>With Shoulder Stripe (no major renovation required)</t>
  </si>
  <si>
    <t>A-36</t>
  </si>
  <si>
    <t>Shared Lane</t>
  </si>
  <si>
    <t>2006 (2006 dollars)</t>
  </si>
  <si>
    <t xml:space="preserve">Class III Bike Route (signed on-street bike routes) </t>
  </si>
  <si>
    <t>Wayfinding signs and bike route signs along roadway and pavement stencils indicating where bikes are expected to ride.</t>
  </si>
  <si>
    <t>Bollard</t>
  </si>
  <si>
    <t>NM</t>
  </si>
  <si>
    <t>New Mexico Average Unit Bid Prices</t>
  </si>
  <si>
    <t>8 of 12</t>
  </si>
  <si>
    <t>http://dot.state.nm.us/Plans_Specs_Estimates/AUB/2010%20All%20Items.pdf</t>
  </si>
  <si>
    <t>7 of 11</t>
  </si>
  <si>
    <t>http://dot.state.nm.us/Plans_Specs_Estimates/AUB/2011%20All%20Items%20.pdf</t>
  </si>
  <si>
    <t>IA</t>
  </si>
  <si>
    <t>Iowa DOT Bid Tabs June 2010 - May 2011</t>
  </si>
  <si>
    <t>http://www.ia.bidx.com/lettings/eng_proj.txt</t>
  </si>
  <si>
    <t>KY</t>
  </si>
  <si>
    <t>Kentucky's BAMS/DSS Statistical Analysis   2012</t>
  </si>
  <si>
    <t>http://transportation.ky.gov/Construction-Procurement/Pages/Average-Unit-Bid-Prices.aspx</t>
  </si>
  <si>
    <t>IN</t>
  </si>
  <si>
    <t>English Unit Price Summart</t>
  </si>
  <si>
    <t>N/A</t>
  </si>
  <si>
    <t>http://www.in.gov/dot/div/contracts/pay/</t>
  </si>
  <si>
    <t>Steel</t>
  </si>
  <si>
    <t>Massachusetts Weighted Averages</t>
  </si>
  <si>
    <t>2011-2012</t>
  </si>
  <si>
    <t>http://www.mhd.state.ma.us/pe/WeightedAverageCriteria.aspx</t>
  </si>
  <si>
    <t>2011 Construction Cost Data</t>
  </si>
  <si>
    <t>http://www.coloradodot.info/business/eema/documents/2011/2011%20CONSTRUCTION%20COST%20DATA%20BOOK.txt/view</t>
  </si>
  <si>
    <t>Georgia DOT Item Mean Summary</t>
  </si>
  <si>
    <t>http://tomcat2.dot.state.ga.us/ContractsAdministration/index.cfm?a=a&amp;fuseaction=dynamic.section&amp;secID=22</t>
  </si>
  <si>
    <t>Louisiana Weighted Unit Price 2008 Spec Year (Engligh)</t>
  </si>
  <si>
    <t>http://www.dotd.la.gov/lettings/construction.aspx</t>
  </si>
  <si>
    <t>Removable</t>
  </si>
  <si>
    <t>Bollard Gate</t>
  </si>
  <si>
    <t>Nebraska AUP Summary</t>
  </si>
  <si>
    <t>http://www.dor.state.ne.us/letting/download/aup-reports/AUP_J2010_D2010.pdf</t>
  </si>
  <si>
    <t>Hinged</t>
  </si>
  <si>
    <t xml:space="preserve">North Carolina DOT 2011 Bid Averages </t>
  </si>
  <si>
    <t>http://www.ncdot.gov/doh/preconstruct/ps/contracts/bidaverages/avgdefault.html</t>
  </si>
  <si>
    <t>Wood</t>
  </si>
  <si>
    <t>Metal</t>
  </si>
  <si>
    <t>Metal Hinged</t>
  </si>
  <si>
    <t>Timber</t>
  </si>
  <si>
    <t>VT</t>
  </si>
  <si>
    <t>Vermont Agency of Transportation 5 year averaged price list</t>
  </si>
  <si>
    <t>2007-2012</t>
  </si>
  <si>
    <t>8 of 16</t>
  </si>
  <si>
    <t>http://www.aot.state.vt.us/CostEstimating/documents/5YearEnglishAveragedPriceList.pdf</t>
  </si>
  <si>
    <t xml:space="preserve"> 451 Decorative Bollard by DuMor</t>
  </si>
  <si>
    <t>Lighted Granite Style Bollard - Quick Crete (QS-1LB Style with Exposed 
Aggregate Finish)</t>
  </si>
  <si>
    <t>City of Rocklin Downtown Implementation Strategy</t>
  </si>
  <si>
    <t>http://www.rocklin.ca.us/civica/filebank/blobdload.asp?BlobID=2223</t>
  </si>
  <si>
    <t>Fixed Bollard</t>
  </si>
  <si>
    <t>A-15</t>
  </si>
  <si>
    <t>Wareham, MA Bike Path Feasibility Study</t>
  </si>
  <si>
    <t>Appendix E</t>
  </si>
  <si>
    <t>25+</t>
  </si>
  <si>
    <t>www.warehambikepath.com/WSReport_2010.pdf</t>
  </si>
  <si>
    <t>Trail</t>
  </si>
  <si>
    <r>
      <t>6.00 </t>
    </r>
    <r>
      <rPr>
        <b/>
        <sz val="11"/>
        <rFont val="Calibri"/>
        <family val="2"/>
        <scheme val="minor"/>
      </rPr>
      <t>EACH</t>
    </r>
  </si>
  <si>
    <t>3 Proposals / 27 Overall Bids</t>
  </si>
  <si>
    <r>
      <t>156.00 </t>
    </r>
    <r>
      <rPr>
        <b/>
        <sz val="11"/>
        <color theme="1"/>
        <rFont val="Calibri"/>
        <family val="2"/>
        <scheme val="minor"/>
      </rPr>
      <t>EA</t>
    </r>
  </si>
  <si>
    <t>11 Proposals / 11 Overall Bids</t>
  </si>
  <si>
    <t>Permanent</t>
  </si>
  <si>
    <t>KS</t>
  </si>
  <si>
    <t xml:space="preserve">14 Bids </t>
  </si>
  <si>
    <t>Collapsible</t>
  </si>
  <si>
    <t xml:space="preserve">53 Bids </t>
  </si>
  <si>
    <t>Decorative</t>
  </si>
  <si>
    <t>Steel - Removable</t>
  </si>
  <si>
    <t xml:space="preserve">20 Bids </t>
  </si>
  <si>
    <t>Steel U-Shaped</t>
  </si>
  <si>
    <t>NJ</t>
  </si>
  <si>
    <t xml:space="preserve">21 Bids </t>
  </si>
  <si>
    <t>Special (WT: NR)</t>
  </si>
  <si>
    <t xml:space="preserve">26 Bids </t>
  </si>
  <si>
    <t>Hinged (WT: NR)</t>
  </si>
  <si>
    <t xml:space="preserve">1 Bid </t>
  </si>
  <si>
    <t>Stationary</t>
  </si>
  <si>
    <t>OK</t>
  </si>
  <si>
    <r>
      <t>52.00 </t>
    </r>
    <r>
      <rPr>
        <b/>
        <sz val="11"/>
        <color theme="1"/>
        <rFont val="Calibri"/>
        <family val="2"/>
        <scheme val="minor"/>
      </rPr>
      <t>EACH</t>
    </r>
  </si>
  <si>
    <t>7 Proposals / 64 Overall Bids</t>
  </si>
  <si>
    <r>
      <t>73.00 </t>
    </r>
    <r>
      <rPr>
        <b/>
        <sz val="11"/>
        <color theme="1"/>
        <rFont val="Calibri"/>
        <family val="2"/>
        <scheme val="minor"/>
      </rPr>
      <t>EACH</t>
    </r>
  </si>
  <si>
    <t>12 Proposals / 110 Overall Bids</t>
  </si>
  <si>
    <t>Break Away</t>
  </si>
  <si>
    <r>
      <t>20.00 </t>
    </r>
    <r>
      <rPr>
        <b/>
        <sz val="11"/>
        <color theme="1"/>
        <rFont val="Calibri"/>
        <family val="2"/>
        <scheme val="minor"/>
      </rPr>
      <t>EACH</t>
    </r>
  </si>
  <si>
    <t>1 Proposals / 44 Overall Bids</t>
  </si>
  <si>
    <t>Remove Bollard</t>
  </si>
  <si>
    <t xml:space="preserve">17 Bids </t>
  </si>
  <si>
    <t>Remove and Stack</t>
  </si>
  <si>
    <t>Remove and Discard</t>
  </si>
  <si>
    <t xml:space="preserve">5 Bids </t>
  </si>
  <si>
    <t>Chicanes</t>
  </si>
  <si>
    <t>Chicane</t>
  </si>
  <si>
    <t>WA</t>
  </si>
  <si>
    <t>Mid-Block Speed Control: Chicanes and Speed Humps</t>
  </si>
  <si>
    <t>http://www.seattle.gov/transportation/docs/ITErevfin.pdf</t>
  </si>
  <si>
    <t>Portland Bureau of Transportation Traffic Calming Devices and Photos</t>
  </si>
  <si>
    <t>http://www.portlandoregon.gov/transportation/article/83354</t>
  </si>
  <si>
    <t>Transportation Choices - Eco City Cleveland</t>
  </si>
  <si>
    <t>http://www.ecocitycleveland.org/transportation/traffic/tools/chicanes.html</t>
  </si>
  <si>
    <t>SC</t>
  </si>
  <si>
    <t>Greenville County Traffic Calming Program</t>
  </si>
  <si>
    <t>A-8</t>
  </si>
  <si>
    <t>http://www.greenvillecounty.org/public_works/pdf/traffic_calming_policy.pdf</t>
  </si>
  <si>
    <t>City of La Mesa Traffic Calming Toolbox</t>
  </si>
  <si>
    <t>TB-19</t>
  </si>
  <si>
    <t>http://www.cityoflamesa.com/DocumentView.aspx?DID=1954</t>
  </si>
  <si>
    <t>Section 13  Asset Class – Traffic Safety Structures &amp; Devices:</t>
  </si>
  <si>
    <t>http://www.seattle.gov/transportation/docs/am/Section%2013%20Traffic%20Safety%20Structures%20and%20Devices.pdf</t>
  </si>
  <si>
    <t>trafficcalming.org</t>
  </si>
  <si>
    <t>http://trafficcalming.org/measures/chicanes/</t>
  </si>
  <si>
    <t>Landscaped Chicane</t>
  </si>
  <si>
    <t>On Concrete Street</t>
  </si>
  <si>
    <t>Winterville, NC Comprehensive Pedestrian Plan Sample Cost Estimates</t>
  </si>
  <si>
    <t>http://walkablewinterville.com/Documents/Draft%20Plan%20Sections/Appendix%20C.pdf</t>
  </si>
  <si>
    <t>Chokers</t>
  </si>
  <si>
    <t>Choker</t>
  </si>
  <si>
    <t>http://www.portlandoregon.gov/transportation/article/83913</t>
  </si>
  <si>
    <t>http://www.ecocitycleveland.org/transportation/traffic/tools/choker.html</t>
  </si>
  <si>
    <t>A-5</t>
  </si>
  <si>
    <t>Mid-Block</t>
  </si>
  <si>
    <t>TB-17</t>
  </si>
  <si>
    <t>http://trafficcalming.org/measures/chokers/</t>
  </si>
  <si>
    <t>Neckdown</t>
  </si>
  <si>
    <t>for 4 corners</t>
  </si>
  <si>
    <t>http://trafficcalming.org/measures/neckdowns/</t>
  </si>
  <si>
    <t>Assume  2 neckdowns per corner?</t>
  </si>
  <si>
    <t>Bulb-Out</t>
  </si>
  <si>
    <t>Bicycle Boulevard</t>
  </si>
  <si>
    <t>total</t>
  </si>
  <si>
    <t>Northeast Minneapolis Bike Boulevard Costs</t>
  </si>
  <si>
    <t>1 of 21</t>
  </si>
  <si>
    <t>http://www.ci.minneapolis.mn.us/bicycles/Fillmore6thLayout.pdf</t>
  </si>
  <si>
    <t>4.79 miles</t>
  </si>
  <si>
    <t>Bikeway Preparation</t>
  </si>
  <si>
    <t>Clearing and Grubbing</t>
  </si>
  <si>
    <t>5' by 2 sides times length</t>
  </si>
  <si>
    <t>per acre</t>
  </si>
  <si>
    <t>2+</t>
  </si>
  <si>
    <t>5' by 1 sides times length</t>
  </si>
  <si>
    <t>Curb/Gutter</t>
  </si>
  <si>
    <t>Curbing</t>
  </si>
  <si>
    <t>Curb/Gutter Removal</t>
  </si>
  <si>
    <t>Excavation</t>
  </si>
  <si>
    <t>Excavate, Gravel, Pavement for 12' Bike Path</t>
  </si>
  <si>
    <t>per foot</t>
  </si>
  <si>
    <t>Grading</t>
  </si>
  <si>
    <t>Pavement Removal</t>
  </si>
  <si>
    <t>per cubic yard</t>
  </si>
  <si>
    <t>Preparation</t>
  </si>
  <si>
    <t>Storm Drain</t>
  </si>
  <si>
    <t>CONCRETE BIKEWAY FOOTING</t>
  </si>
  <si>
    <t xml:space="preserve">4 Bids </t>
  </si>
  <si>
    <t>BICYCLE SAFE GRATE</t>
  </si>
  <si>
    <t xml:space="preserve">303 Bids </t>
  </si>
  <si>
    <t>Crosswalk</t>
  </si>
  <si>
    <t>Crosswalk Marking</t>
  </si>
  <si>
    <t>Paint</t>
  </si>
  <si>
    <t>Minnesota 2011 Average Bid Prices for Awarded Projects</t>
  </si>
  <si>
    <t>Poly Preform</t>
  </si>
  <si>
    <t>Epoxy</t>
  </si>
  <si>
    <t>High Visibility Crosswalk</t>
  </si>
  <si>
    <t>per crossing</t>
  </si>
  <si>
    <t>SANBAG Toolkit of Non-Motorized Infrastructure Best Practices</t>
  </si>
  <si>
    <t>http://www.sanbag.ca.gov/planning/pdf/Best%20Practices_Final.pdf</t>
  </si>
  <si>
    <t>TB-11</t>
  </si>
  <si>
    <t>San Anselmo Traffic Calming Guidebook</t>
  </si>
  <si>
    <t>http://www.townofsananselmo.org/documents/9/SanAnselmoTrafficCalmingGuidebook.PDF</t>
  </si>
  <si>
    <t>City of San Mateo Neighborhood Traffic Management Program</t>
  </si>
  <si>
    <t>http://www.cityofsanmateo.org/documentview.aspx?DID=1211</t>
  </si>
  <si>
    <t>Crosswalk and Stop Lines, Reflectorized</t>
  </si>
  <si>
    <t>SM</t>
  </si>
  <si>
    <t xml:space="preserve">11 Bids </t>
  </si>
  <si>
    <t>Crosswalks and Stop Lines</t>
  </si>
  <si>
    <t>SF</t>
  </si>
  <si>
    <t xml:space="preserve">46 Bids </t>
  </si>
  <si>
    <t>Crosswalks and Stop Lines, Refl. White</t>
  </si>
  <si>
    <t xml:space="preserve">41 Bids </t>
  </si>
  <si>
    <t>Crosswalks and Stop Lines, Refl. White (Thermoplastic)</t>
  </si>
  <si>
    <t xml:space="preserve">245 Bids </t>
  </si>
  <si>
    <t>Crosswalks and Stop Lines, Refl. White (Polyurea)</t>
  </si>
  <si>
    <t>Ladder Crosswalk</t>
  </si>
  <si>
    <t>Eugene Pedestrian and Bicycle Facility Design Toolkit</t>
  </si>
  <si>
    <t>2008 (data from 2002)</t>
  </si>
  <si>
    <t>https://scholarsbank.uoregon.edu/xmlui/bitstream/handle/1794/10518/Design_Toolkit.pdf?sequence=1</t>
  </si>
  <si>
    <t>4_2</t>
  </si>
  <si>
    <t>Other Materials (Brick, Permeable, Scored)</t>
  </si>
  <si>
    <t>Concrete work for crosswalk (Reinforced)</t>
  </si>
  <si>
    <t>City of Waco City Hall Sidewalks Bid Tabulation</t>
  </si>
  <si>
    <t>http://www.waco-texas.com/userfiles/cms-root/file/Engineering%20Bids/Bid%20Tab%20-%20City%20Hall%20Sidewalks.pdf</t>
  </si>
  <si>
    <t>Permeable Pavement; Brick, includes demolition of existing</t>
  </si>
  <si>
    <t>A-56</t>
  </si>
  <si>
    <t>Scored Concrete; Includes demolition of existing</t>
  </si>
  <si>
    <t>Patterned Crosswalk</t>
  </si>
  <si>
    <t>Concrete</t>
  </si>
  <si>
    <t>Imprinted</t>
  </si>
  <si>
    <t xml:space="preserve">15 Bids </t>
  </si>
  <si>
    <t>Decorative, 6" Uniform Decorative Paving</t>
  </si>
  <si>
    <t>Decorative (Wt:45)</t>
  </si>
  <si>
    <t>Striped Crosswalk</t>
  </si>
  <si>
    <t>Crosswalk, Transverse (parallel) lines</t>
  </si>
  <si>
    <t>A-23</t>
  </si>
  <si>
    <t>12" Width White Stripe, (5 12' lanes on all legs)</t>
  </si>
  <si>
    <t>per intersection</t>
  </si>
  <si>
    <t>Assume 2 stripes</t>
  </si>
  <si>
    <t xml:space="preserve"> 12" Width, Paint/Thermo, 5 12' lanes on all quadrants</t>
  </si>
  <si>
    <t>Florida D-3 Preliminary Estimates Section Costs, Annual Roadway Construction Cost</t>
  </si>
  <si>
    <t>12"</t>
  </si>
  <si>
    <t>RI</t>
  </si>
  <si>
    <t>Rhode Island Traffic Signal and Striping Items Approximate Construction Cost</t>
  </si>
  <si>
    <t>http://www.planning.ri.gov/transportation/srts/estimated_costs.pdf</t>
  </si>
  <si>
    <t>Pavement Marking, Thermoplastic, 6 inch, Crosswalk</t>
  </si>
  <si>
    <t>MI</t>
  </si>
  <si>
    <t>Michigan Weighted Average Item Price Report</t>
  </si>
  <si>
    <t>2006-2011</t>
  </si>
  <si>
    <t>http://www.michigan.gov/documents/MDOT_avg_item_price_120496_7.pdf</t>
  </si>
  <si>
    <t>Pavement Marking, Thermoplastic, 12 inch, Crosswalk</t>
  </si>
  <si>
    <t>Pavement Marking, Polyurea 6 inch, Crosswalk</t>
  </si>
  <si>
    <t>Pavement Marking, Polyurea 12 inch, Crosswalk</t>
  </si>
  <si>
    <t>10 of 16</t>
  </si>
  <si>
    <t>Durable Marking</t>
  </si>
  <si>
    <t>12 of 16</t>
  </si>
  <si>
    <t>Durable Crosswalk Marking, Type I Tape</t>
  </si>
  <si>
    <t>Durable Crosswalk Marking, Thermoplastic</t>
  </si>
  <si>
    <t>Durable Crosswalk Marking, Epoxy Paint</t>
  </si>
  <si>
    <t>Durable Crosswalk Marking, Recessed Type 1 Paint</t>
  </si>
  <si>
    <t>Temporary Crosswalk Marking</t>
  </si>
  <si>
    <t>13 of 16</t>
  </si>
  <si>
    <t>Temporary Crosswalk Marking, Paint</t>
  </si>
  <si>
    <t>Signing and Marking</t>
  </si>
  <si>
    <t>Prescott Elementary School SRTS Engineering Strategies Report</t>
  </si>
  <si>
    <t>http://www.portlandoregon.gov/transportation/article/217524</t>
  </si>
  <si>
    <t>Thermoplastic</t>
  </si>
  <si>
    <t>TRANSVERSE MARKING THERMOPLASTIC CROSSWALK, WHITE 24"</t>
  </si>
  <si>
    <t>S F</t>
  </si>
  <si>
    <t xml:space="preserve">27 Bids </t>
  </si>
  <si>
    <t>Poly Preform (Ground In)</t>
  </si>
  <si>
    <t xml:space="preserve">89 Bids </t>
  </si>
  <si>
    <t xml:space="preserve">104 Bids </t>
  </si>
  <si>
    <t>Epoxy (ground In)</t>
  </si>
  <si>
    <t>EACH</t>
  </si>
  <si>
    <t>Crosswalk Line</t>
  </si>
  <si>
    <t>LF</t>
  </si>
  <si>
    <t>Line (wt:45)</t>
  </si>
  <si>
    <t>FT</t>
  </si>
  <si>
    <t>Line, Type 1 (wt:45)</t>
  </si>
  <si>
    <t xml:space="preserve">60 Bids </t>
  </si>
  <si>
    <t>Line, Type 2(wt:45)</t>
  </si>
  <si>
    <t>Line, Type 1 a(wt:45)</t>
  </si>
  <si>
    <t>Line, as per plan, (wt:45)</t>
  </si>
  <si>
    <t xml:space="preserve">207 Bids </t>
  </si>
  <si>
    <t xml:space="preserve">30 Bids </t>
  </si>
  <si>
    <t>Line, Type A3(wt:45)</t>
  </si>
  <si>
    <t xml:space="preserve">40 Bids </t>
  </si>
  <si>
    <t>Temporary</t>
  </si>
  <si>
    <t xml:space="preserve">43 Bids </t>
  </si>
  <si>
    <t>M</t>
  </si>
  <si>
    <t>Durable Marking, Recessed</t>
  </si>
  <si>
    <t>Durable, Thermoplastic</t>
  </si>
  <si>
    <t>Durable, Type 1 Tape</t>
  </si>
  <si>
    <t xml:space="preserve">25 Bids </t>
  </si>
  <si>
    <t>Durable, type 1 Tape</t>
  </si>
  <si>
    <t>Durable</t>
  </si>
  <si>
    <t xml:space="preserve">35 Bids </t>
  </si>
  <si>
    <t>Removing Painted Crosswalk Line</t>
  </si>
  <si>
    <r>
      <t>3619.00 </t>
    </r>
    <r>
      <rPr>
        <b/>
        <sz val="11"/>
        <color theme="1"/>
        <rFont val="Calibri"/>
        <family val="2"/>
        <scheme val="minor"/>
      </rPr>
      <t xml:space="preserve">SQ. </t>
    </r>
  </si>
  <si>
    <t>2 Proposals / 24 Overall Bids</t>
  </si>
  <si>
    <t>Removing Plastic Crosswalk Line</t>
  </si>
  <si>
    <r>
      <t>9288.00 </t>
    </r>
    <r>
      <rPr>
        <b/>
        <sz val="11"/>
        <color theme="1"/>
        <rFont val="Calibri"/>
        <family val="2"/>
        <scheme val="minor"/>
      </rPr>
      <t xml:space="preserve">SQ. </t>
    </r>
  </si>
  <si>
    <t>4 Proposals / 42 Overall Bids</t>
  </si>
  <si>
    <r>
      <t>120.00 </t>
    </r>
    <r>
      <rPr>
        <b/>
        <sz val="11"/>
        <color theme="1"/>
        <rFont val="Calibri"/>
        <family val="2"/>
        <scheme val="minor"/>
      </rPr>
      <t xml:space="preserve">SQ. </t>
    </r>
  </si>
  <si>
    <t>1 Proposals / 12 Overall Bids</t>
  </si>
  <si>
    <t>Plastic</t>
  </si>
  <si>
    <r>
      <t>1040.00 </t>
    </r>
    <r>
      <rPr>
        <b/>
        <sz val="11"/>
        <color theme="1"/>
        <rFont val="Calibri"/>
        <family val="2"/>
        <scheme val="minor"/>
      </rPr>
      <t xml:space="preserve">SQ. </t>
    </r>
  </si>
  <si>
    <t>6" Thermoplastic</t>
  </si>
  <si>
    <t xml:space="preserve">171 Bids </t>
  </si>
  <si>
    <t>12" Thermoplastic</t>
  </si>
  <si>
    <t xml:space="preserve">49 Bids </t>
  </si>
  <si>
    <t>6"</t>
  </si>
  <si>
    <t>WI - 2010</t>
  </si>
  <si>
    <t>6" Epoxy</t>
  </si>
  <si>
    <t xml:space="preserve">443 Bids </t>
  </si>
  <si>
    <t>6" Preformed Plastic</t>
  </si>
  <si>
    <t>12" Paint</t>
  </si>
  <si>
    <t>12" Epoxy</t>
  </si>
  <si>
    <t xml:space="preserve">145 Bids </t>
  </si>
  <si>
    <t>12" Preformed Thermoplastic</t>
  </si>
  <si>
    <t>12" Preformed Plastic</t>
  </si>
  <si>
    <t>18" Epoxy</t>
  </si>
  <si>
    <t>18" Preformed Plastic</t>
  </si>
  <si>
    <t>24" Epoxy</t>
  </si>
  <si>
    <t xml:space="preserve">87 Bids </t>
  </si>
  <si>
    <t xml:space="preserve">278 Bids </t>
  </si>
  <si>
    <t xml:space="preserve">52 Bids </t>
  </si>
  <si>
    <t>Transportation &amp; Mobility Planning Division Statewide Planning Level Cost Estimates</t>
  </si>
  <si>
    <t>Preformed Thermoplastic</t>
  </si>
  <si>
    <t>Colorado Department of Transportation 2011 Cost Data - Maintenance</t>
  </si>
  <si>
    <t>http://www.coloradodot.info/business/eema/documents/2011/2011MAINT.TXT/view</t>
  </si>
  <si>
    <t>Concrete Barrier</t>
  </si>
  <si>
    <t>CONCRETE CLASS 47BD-4000 BARRIER CURB</t>
  </si>
  <si>
    <t>CONCRETE CLASS 47B-3500 BARRIER CURB 6"</t>
  </si>
  <si>
    <t xml:space="preserve">19 Bids </t>
  </si>
  <si>
    <t>CONCRETE CLASS 47B-3500 BARRIER CURB 12"</t>
  </si>
  <si>
    <t>Curb</t>
  </si>
  <si>
    <t>Curb Type 4 (Section B) </t>
  </si>
  <si>
    <r>
      <t>287.00 </t>
    </r>
    <r>
      <rPr>
        <b/>
        <sz val="11"/>
        <rFont val="Calibri"/>
        <family val="2"/>
        <scheme val="minor"/>
      </rPr>
      <t>LF</t>
    </r>
  </si>
  <si>
    <t>Curb Type 4 (Section M) </t>
  </si>
  <si>
    <r>
      <t>665.00 </t>
    </r>
    <r>
      <rPr>
        <b/>
        <sz val="11"/>
        <rFont val="Calibri"/>
        <family val="2"/>
        <scheme val="minor"/>
      </rPr>
      <t>LF</t>
    </r>
  </si>
  <si>
    <t>3 Proposals / 16 Overall Bids</t>
  </si>
  <si>
    <t>Curb (Median) Type 4 (Section B) </t>
  </si>
  <si>
    <r>
      <t>682.00 </t>
    </r>
    <r>
      <rPr>
        <b/>
        <sz val="11"/>
        <rFont val="Calibri"/>
        <family val="2"/>
        <scheme val="minor"/>
      </rPr>
      <t>LF</t>
    </r>
  </si>
  <si>
    <t>1 Proposals / 6 Overall Bids</t>
  </si>
  <si>
    <t>Curb (Median) (Special) </t>
  </si>
  <si>
    <r>
      <t>3338.00 </t>
    </r>
    <r>
      <rPr>
        <b/>
        <sz val="11"/>
        <rFont val="Calibri"/>
        <family val="2"/>
        <scheme val="minor"/>
      </rPr>
      <t>LF</t>
    </r>
  </si>
  <si>
    <t>1 Proposals / 7 Overall Bids</t>
  </si>
  <si>
    <t>Curb Type 6 (Section M) </t>
  </si>
  <si>
    <r>
      <t>62702.00 </t>
    </r>
    <r>
      <rPr>
        <b/>
        <sz val="11"/>
        <rFont val="Calibri"/>
        <family val="2"/>
        <scheme val="minor"/>
      </rPr>
      <t>LF</t>
    </r>
  </si>
  <si>
    <t>40 Proposals / 208 Overall Bids</t>
  </si>
  <si>
    <t>Curb (Special) </t>
  </si>
  <si>
    <r>
      <t>2474.00 </t>
    </r>
    <r>
      <rPr>
        <b/>
        <sz val="11"/>
        <rFont val="Calibri"/>
        <family val="2"/>
        <scheme val="minor"/>
      </rPr>
      <t>LF</t>
    </r>
  </si>
  <si>
    <t>2 Proposals / 11 Overall Bids</t>
  </si>
  <si>
    <t>CONCRETE CURB, TYPE A </t>
  </si>
  <si>
    <r>
      <t>2704.00 </t>
    </r>
    <r>
      <rPr>
        <b/>
        <sz val="11"/>
        <color theme="1"/>
        <rFont val="Calibri"/>
        <family val="2"/>
        <scheme val="minor"/>
      </rPr>
      <t>LF</t>
    </r>
  </si>
  <si>
    <t>6 Proposals / 6 Overall Bids</t>
  </si>
  <si>
    <t>CONCRETE CURB, TYPE B </t>
  </si>
  <si>
    <r>
      <t>12006.00 </t>
    </r>
    <r>
      <rPr>
        <b/>
        <sz val="11"/>
        <color theme="1"/>
        <rFont val="Calibri"/>
        <family val="2"/>
        <scheme val="minor"/>
      </rPr>
      <t>LF</t>
    </r>
  </si>
  <si>
    <t>18 Proposals / 18 Overall Bids</t>
  </si>
  <si>
    <t>CONCRETE CURB, TYPE D </t>
  </si>
  <si>
    <r>
      <t>60860.00 </t>
    </r>
    <r>
      <rPr>
        <b/>
        <sz val="11"/>
        <color theme="1"/>
        <rFont val="Calibri"/>
        <family val="2"/>
        <scheme val="minor"/>
      </rPr>
      <t>LF</t>
    </r>
  </si>
  <si>
    <t>82 Proposals / 94 Overall Bids</t>
  </si>
  <si>
    <t>CONCRETE CURB, TYPE RA </t>
  </si>
  <si>
    <r>
      <t>233.00 </t>
    </r>
    <r>
      <rPr>
        <b/>
        <sz val="11"/>
        <color theme="1"/>
        <rFont val="Calibri"/>
        <family val="2"/>
        <scheme val="minor"/>
      </rPr>
      <t>LF</t>
    </r>
  </si>
  <si>
    <t>CONCRETE CURB, SPECIAL </t>
  </si>
  <si>
    <r>
      <t>353.10 </t>
    </r>
    <r>
      <rPr>
        <b/>
        <sz val="11"/>
        <color theme="1"/>
        <rFont val="Calibri"/>
        <family val="2"/>
        <scheme val="minor"/>
      </rPr>
      <t>LF</t>
    </r>
  </si>
  <si>
    <t>2 Proposals / 2 Overall Bids</t>
  </si>
  <si>
    <t>CONCRETE HEADER CURB, 4 IN, TP 1</t>
  </si>
  <si>
    <t xml:space="preserve">31 Bids </t>
  </si>
  <si>
    <t>CONCRETE HEADER CURB, 6 IN, TP 2</t>
  </si>
  <si>
    <t xml:space="preserve">195 Bids </t>
  </si>
  <si>
    <t>CONCRETE HEADER CURB, 150 MM, TP 2</t>
  </si>
  <si>
    <t>linear foot</t>
  </si>
  <si>
    <t>LM1</t>
  </si>
  <si>
    <t>CONCRETE HEADER CURB, 8 IN, TP 3</t>
  </si>
  <si>
    <t xml:space="preserve">57 Bids </t>
  </si>
  <si>
    <t>CONCRETE HEADER CURB, 10 IN, TP 4</t>
  </si>
  <si>
    <t>CONCRETE HEADER CURB, 6 IN, TP 7</t>
  </si>
  <si>
    <t xml:space="preserve">23 Bids </t>
  </si>
  <si>
    <t>CONC DOWELED INTEGRAL CURB, TP 2, INCL DOWELS</t>
  </si>
  <si>
    <t>CONC DOWELED INTEGRAL CURB, TP 7, INCL DOWELS</t>
  </si>
  <si>
    <t>CURB, SPECIAL, AS PER PLAN </t>
  </si>
  <si>
    <r>
      <t>1216.80 </t>
    </r>
    <r>
      <rPr>
        <b/>
        <sz val="11"/>
        <color theme="1"/>
        <rFont val="Calibri"/>
        <family val="2"/>
        <scheme val="minor"/>
      </rPr>
      <t>LF</t>
    </r>
  </si>
  <si>
    <t>6 Proposals / 44 Overall Bids</t>
  </si>
  <si>
    <t>CURB, DOWELLED P.C. CONCRETE, AS PER PLAN </t>
  </si>
  <si>
    <r>
      <t>3556.00 </t>
    </r>
    <r>
      <rPr>
        <b/>
        <sz val="11"/>
        <color theme="1"/>
        <rFont val="Calibri"/>
        <family val="2"/>
        <scheme val="minor"/>
      </rPr>
      <t>LF</t>
    </r>
  </si>
  <si>
    <t>2 Proposals / 4 Overall Bids</t>
  </si>
  <si>
    <t>CURB, EDGE ( 1.5") (AE)</t>
  </si>
  <si>
    <t>CURB, EDGE ( 6.0") (AE)</t>
  </si>
  <si>
    <t xml:space="preserve">22 Bids </t>
  </si>
  <si>
    <t>CURB, EDGE ( 6.0") (AE) (SPECIAL)</t>
  </si>
  <si>
    <t>CURB, EDGE ( 8.0") (AE) (DOWELED)</t>
  </si>
  <si>
    <t>CURB, EDGE (SPECIAL) (AE)</t>
  </si>
  <si>
    <t>VERTICAL CURB TYPE 1</t>
  </si>
  <si>
    <t xml:space="preserve">75 Bids </t>
  </si>
  <si>
    <t>CURB TYPE 3</t>
  </si>
  <si>
    <t xml:space="preserve">157 Bids </t>
  </si>
  <si>
    <t>GRANITE CURB TYPE VA1 - STRAIGHT</t>
  </si>
  <si>
    <t>GRANITE CURB TYPE VA3 - STRAIGHT</t>
  </si>
  <si>
    <t xml:space="preserve">79 Bids </t>
  </si>
  <si>
    <t>GRANITE CURB TYPE VA3 - CURVED</t>
  </si>
  <si>
    <t xml:space="preserve">29 Bids </t>
  </si>
  <si>
    <t>GRANITE CURB TYPE VA4 - STRAIGHT</t>
  </si>
  <si>
    <t xml:space="preserve">18 Bids </t>
  </si>
  <si>
    <t xml:space="preserve">155 Bids </t>
  </si>
  <si>
    <t>GRANITE CURB TYPE VB - STRAIGHT</t>
  </si>
  <si>
    <t xml:space="preserve">347 Bids </t>
  </si>
  <si>
    <t>CONCRETE CLASS 47B-3500 CURB, TYPE II</t>
  </si>
  <si>
    <t>CONCRETE CLASS 47B-3500 CURB, TYPE I</t>
  </si>
  <si>
    <t>CONCRETE CLASS 47B-3500 MEDIAN CURB</t>
  </si>
  <si>
    <t>CONCRETE CLASS 47B-3000 BARRIER CURB</t>
  </si>
  <si>
    <t>CONCRETE CURB 6"</t>
  </si>
  <si>
    <t>HEADER CURB</t>
  </si>
  <si>
    <t xml:space="preserve">67 Bids </t>
  </si>
  <si>
    <t>ASPHALT CONCRETE CURB, TYPE 1, AS PER PLAN (WT: 11)</t>
  </si>
  <si>
    <t>CURB, TYPE 2-A (WT: 38)</t>
  </si>
  <si>
    <t>CURB, TYPE 2-A, AS PER PLAN (WT: 38)</t>
  </si>
  <si>
    <t>CURB, TYPE 2-B (WT: 38)</t>
  </si>
  <si>
    <t>CURB, TYPE 2-B, AS PER PLAN (WT: 38)</t>
  </si>
  <si>
    <t>CURB, TYPE 3-A (WT: 38)</t>
  </si>
  <si>
    <t>CURB, TYPE 4-A (WT: 38)</t>
  </si>
  <si>
    <t>CURB, TYPE 4-A, AS PER PLAN (WT: 38)</t>
  </si>
  <si>
    <t>CURB, TYPE 4-B (WT: 38)</t>
  </si>
  <si>
    <t>CURB, TYPE 4-C (WT: 38)</t>
  </si>
  <si>
    <t xml:space="preserve">92 Bids </t>
  </si>
  <si>
    <t>CURB, TYPE 4-C, AS PER PLAN (WT: 38)</t>
  </si>
  <si>
    <t>CURB, TYPE 6 (WT: 38)</t>
  </si>
  <si>
    <t xml:space="preserve">258 Bids </t>
  </si>
  <si>
    <t>CURB, TYPE 6, AS PER PLAN (WT: 38)</t>
  </si>
  <si>
    <t xml:space="preserve">36 Bids </t>
  </si>
  <si>
    <t>CURB, TYPE 7 (WT: 38)</t>
  </si>
  <si>
    <t>CURB, TYPE 7, AS PER PLAN (WT: 38)</t>
  </si>
  <si>
    <t>CURB, TYPE 8 (WT: 38)</t>
  </si>
  <si>
    <t>CURB, TYPE 8, AS PER PLAN (WT: 38)</t>
  </si>
  <si>
    <t>CURB, MISC.: 18" CONCRETE CURB (WT: 38)</t>
  </si>
  <si>
    <t>CONCRETE CURB (4" MNTBLE-INTEGRAL)</t>
  </si>
  <si>
    <t xml:space="preserve">28 Bids </t>
  </si>
  <si>
    <t>CONCRETE CURB (6" MNTBLE-INTEGRAL)</t>
  </si>
  <si>
    <t xml:space="preserve">32 Bids </t>
  </si>
  <si>
    <t>CONCRETE CURB (6" BARRIER-INTEGRAL)</t>
  </si>
  <si>
    <t xml:space="preserve">234 Bids </t>
  </si>
  <si>
    <t>CONCRETE CURB (8" BARRIER-INTEGRAL)</t>
  </si>
  <si>
    <t>CONCRETE CURB (6" BARRIER-DOWELLED)</t>
  </si>
  <si>
    <t xml:space="preserve">34 Bids </t>
  </si>
  <si>
    <t>CONCRETE HEADER CURB (8"X 18")</t>
  </si>
  <si>
    <t>CONCRETE CURBS </t>
  </si>
  <si>
    <r>
      <t>10350.90 </t>
    </r>
    <r>
      <rPr>
        <b/>
        <sz val="11"/>
        <color theme="1"/>
        <rFont val="Calibri"/>
        <family val="2"/>
        <scheme val="minor"/>
      </rPr>
      <t>FOOT</t>
    </r>
  </si>
  <si>
    <t>12 Proposals / 109 Overall Bids</t>
  </si>
  <si>
    <t>CONCRETE CURBS, LOW PROFILE MOUNTABLE CURB </t>
  </si>
  <si>
    <r>
      <t>16598.30 </t>
    </r>
    <r>
      <rPr>
        <b/>
        <sz val="11"/>
        <color theme="1"/>
        <rFont val="Calibri"/>
        <family val="2"/>
        <scheme val="minor"/>
      </rPr>
      <t>FOOT</t>
    </r>
  </si>
  <si>
    <t>12 Proposals / 131 Overall Bids</t>
  </si>
  <si>
    <t>CONCRETE CURBS, LOW PROFILE MOUNTABLE CURB, MODIFIED </t>
  </si>
  <si>
    <r>
      <t>1160.00 </t>
    </r>
    <r>
      <rPr>
        <b/>
        <sz val="11"/>
        <color theme="1"/>
        <rFont val="Calibri"/>
        <family val="2"/>
        <scheme val="minor"/>
      </rPr>
      <t>FOOT</t>
    </r>
  </si>
  <si>
    <t>CONCRETE CURBS, LOW PROFILE MOUNTABLE, MODIFIED </t>
  </si>
  <si>
    <t>CY</t>
  </si>
  <si>
    <r>
      <t>310.00 </t>
    </r>
    <r>
      <rPr>
        <b/>
        <sz val="11"/>
        <color theme="1"/>
        <rFont val="Calibri"/>
        <family val="2"/>
        <scheme val="minor"/>
      </rPr>
      <t>CUYD</t>
    </r>
  </si>
  <si>
    <t>1 Proposals / 9 Overall Bids</t>
  </si>
  <si>
    <t>CONCRETE CURBS, STANDARD CURB </t>
  </si>
  <si>
    <r>
      <t>42894.35 </t>
    </r>
    <r>
      <rPr>
        <b/>
        <sz val="11"/>
        <color theme="1"/>
        <rFont val="Calibri"/>
        <family val="2"/>
        <scheme val="minor"/>
      </rPr>
      <t>FOOT</t>
    </r>
  </si>
  <si>
    <t>36 Proposals / 259 Overall Bids</t>
  </si>
  <si>
    <t>CONCRETE CURBS, STANDARD CURB, MODIFIED </t>
  </si>
  <si>
    <r>
      <t>850.00 </t>
    </r>
    <r>
      <rPr>
        <b/>
        <sz val="11"/>
        <color theme="1"/>
        <rFont val="Calibri"/>
        <family val="2"/>
        <scheme val="minor"/>
      </rPr>
      <t>FOOT</t>
    </r>
  </si>
  <si>
    <t>CONCRETE CURBS, MOUNTABLE CURB </t>
  </si>
  <si>
    <r>
      <t>2172.00 </t>
    </r>
    <r>
      <rPr>
        <b/>
        <sz val="11"/>
        <color theme="1"/>
        <rFont val="Calibri"/>
        <family val="2"/>
        <scheme val="minor"/>
      </rPr>
      <t>FOOT</t>
    </r>
  </si>
  <si>
    <t>5 Proposals / 34 Overall Bids</t>
  </si>
  <si>
    <t>CONCRETE CURBS, MOUNTABLE CURB, MODIFIED </t>
  </si>
  <si>
    <r>
      <t>9745.00 </t>
    </r>
    <r>
      <rPr>
        <b/>
        <sz val="11"/>
        <color theme="1"/>
        <rFont val="Calibri"/>
        <family val="2"/>
        <scheme val="minor"/>
      </rPr>
      <t>FOOT</t>
    </r>
  </si>
  <si>
    <t>CONCRETE CURBS, 24" DEPTH CURB AND GUTTER </t>
  </si>
  <si>
    <r>
      <t>1610.06 </t>
    </r>
    <r>
      <rPr>
        <b/>
        <sz val="11"/>
        <color theme="1"/>
        <rFont val="Calibri"/>
        <family val="2"/>
        <scheme val="minor"/>
      </rPr>
      <t>FOOT</t>
    </r>
  </si>
  <si>
    <t>10 Proposals / 155 Overall Bids</t>
  </si>
  <si>
    <t>BITUMINOUS CONCRETE CURB, TYPE B</t>
  </si>
  <si>
    <t>BITUMINOUS CONCRETE CURB, TYPE A</t>
  </si>
  <si>
    <t>CAST-IN-PLACE CONCRETE CURB, TYPE B</t>
  </si>
  <si>
    <t xml:space="preserve">70 Bids </t>
  </si>
  <si>
    <t>PRECAST REINFORCED CONCRETE CURB, TYPE B</t>
  </si>
  <si>
    <t>VERTICAL GRANITE CURB</t>
  </si>
  <si>
    <t xml:space="preserve">16 Bids </t>
  </si>
  <si>
    <t xml:space="preserve">73 Bids </t>
  </si>
  <si>
    <t>CURB (CG-2)</t>
  </si>
  <si>
    <t>CEMENT CONC. TRAFFIC CURB </t>
  </si>
  <si>
    <r>
      <t>50.00 </t>
    </r>
    <r>
      <rPr>
        <b/>
        <sz val="11"/>
        <color theme="1"/>
        <rFont val="Calibri"/>
        <family val="2"/>
        <scheme val="minor"/>
      </rPr>
      <t>LIN.</t>
    </r>
  </si>
  <si>
    <t>CEMENT CONC. PEDESTRIAN CURB </t>
  </si>
  <si>
    <r>
      <t>91.00 </t>
    </r>
    <r>
      <rPr>
        <b/>
        <sz val="11"/>
        <color theme="1"/>
        <rFont val="Calibri"/>
        <family val="2"/>
        <scheme val="minor"/>
      </rPr>
      <t>LIN.</t>
    </r>
  </si>
  <si>
    <t>CEMENT CONC. SIDEWALK </t>
  </si>
  <si>
    <r>
      <t>654.00 </t>
    </r>
    <r>
      <rPr>
        <b/>
        <sz val="11"/>
        <color theme="1"/>
        <rFont val="Calibri"/>
        <family val="2"/>
        <scheme val="minor"/>
      </rPr>
      <t xml:space="preserve">SQ. </t>
    </r>
  </si>
  <si>
    <t>1 Proposals / 3 Overall Bids</t>
  </si>
  <si>
    <t>CONCRETE CURB TYPE A</t>
  </si>
  <si>
    <t xml:space="preserve">140 Bids </t>
  </si>
  <si>
    <t>CONCRETE CURB TYPE D</t>
  </si>
  <si>
    <t xml:space="preserve">45 Bids </t>
  </si>
  <si>
    <t>CONCRETE CURB TYPE G</t>
  </si>
  <si>
    <t>CONCRETE CURB TYPE J **P**</t>
  </si>
  <si>
    <t>CONCRETE CURB INTEGRAL TYPE D</t>
  </si>
  <si>
    <t>CONCRETE CURB PEDESTRIAN</t>
  </si>
  <si>
    <t xml:space="preserve">285 Bids </t>
  </si>
  <si>
    <t>Curb and Gutter</t>
  </si>
  <si>
    <t>Combination Curb &amp; Gutter, Type C</t>
  </si>
  <si>
    <t xml:space="preserve">168 Bids </t>
  </si>
  <si>
    <t>CONCRETE COMBINATION CURB AND GUTTER (TYPE A) (1' 6")</t>
  </si>
  <si>
    <t>AR</t>
  </si>
  <si>
    <t>Curb and Gutter Type 2 (Section I-B) </t>
  </si>
  <si>
    <r>
      <t>60836.00 </t>
    </r>
    <r>
      <rPr>
        <b/>
        <sz val="11"/>
        <rFont val="Calibri"/>
        <family val="2"/>
        <scheme val="minor"/>
      </rPr>
      <t>LF</t>
    </r>
  </si>
  <si>
    <t>32 Proposals / 203 Overall Bids</t>
  </si>
  <si>
    <t>Curb and Gutter Type 2 (Section I-M) </t>
  </si>
  <si>
    <r>
      <t>16936.00 </t>
    </r>
    <r>
      <rPr>
        <b/>
        <sz val="11"/>
        <rFont val="Calibri"/>
        <family val="2"/>
        <scheme val="minor"/>
      </rPr>
      <t>LF</t>
    </r>
  </si>
  <si>
    <t>12 Proposals / 64 Overall Bids</t>
  </si>
  <si>
    <t>Curb and Gutter Type 2 (Section II-B) </t>
  </si>
  <si>
    <r>
      <t>112581.00 </t>
    </r>
    <r>
      <rPr>
        <b/>
        <sz val="11"/>
        <rFont val="Calibri"/>
        <family val="2"/>
        <scheme val="minor"/>
      </rPr>
      <t>LF</t>
    </r>
  </si>
  <si>
    <t>56 Proposals / 317 Overall Bids</t>
  </si>
  <si>
    <t>Curb and Gutter Type 2 (Section II-M) (Special) </t>
  </si>
  <si>
    <r>
      <t>59591.00 </t>
    </r>
    <r>
      <rPr>
        <b/>
        <sz val="11"/>
        <rFont val="Calibri"/>
        <family val="2"/>
        <scheme val="minor"/>
      </rPr>
      <t>LF</t>
    </r>
  </si>
  <si>
    <t>13 Proposals / 84 Overall Bids</t>
  </si>
  <si>
    <t>Curb and Gutter Type 2 (Section II-B) (Special) </t>
  </si>
  <si>
    <r>
      <t>3085.00 </t>
    </r>
    <r>
      <rPr>
        <b/>
        <sz val="11"/>
        <rFont val="Calibri"/>
        <family val="2"/>
        <scheme val="minor"/>
      </rPr>
      <t>LF</t>
    </r>
  </si>
  <si>
    <t>1 Proposals / 10 Overall Bids</t>
  </si>
  <si>
    <t>Curb and Gutter Type 2 (Section I-B) (Special) </t>
  </si>
  <si>
    <r>
      <t>30576.00 </t>
    </r>
    <r>
      <rPr>
        <b/>
        <sz val="11"/>
        <rFont val="Calibri"/>
        <family val="2"/>
        <scheme val="minor"/>
      </rPr>
      <t>LF</t>
    </r>
  </si>
  <si>
    <t>5 Proposals / 33 Overall Bids</t>
  </si>
  <si>
    <t>Curb and Gutter Type 2 (Special) </t>
  </si>
  <si>
    <r>
      <t>132.00 </t>
    </r>
    <r>
      <rPr>
        <b/>
        <sz val="11"/>
        <rFont val="Calibri"/>
        <family val="2"/>
        <scheme val="minor"/>
      </rPr>
      <t>LF</t>
    </r>
  </si>
  <si>
    <t>1 Proposals / 4 Overall Bids</t>
  </si>
  <si>
    <t>Curb and Gutter Type 2 (Section I-B) (Fast Track) </t>
  </si>
  <si>
    <r>
      <t>1235.00 </t>
    </r>
    <r>
      <rPr>
        <b/>
        <sz val="11"/>
        <rFont val="Calibri"/>
        <family val="2"/>
        <scheme val="minor"/>
      </rPr>
      <t>LF</t>
    </r>
  </si>
  <si>
    <t>Curb and Gutter Type 2 (Section II-B) (Fast Track) </t>
  </si>
  <si>
    <r>
      <t>5968.00 </t>
    </r>
    <r>
      <rPr>
        <b/>
        <sz val="11"/>
        <rFont val="Calibri"/>
        <family val="2"/>
        <scheme val="minor"/>
      </rPr>
      <t>LF</t>
    </r>
  </si>
  <si>
    <t>2 Proposals / 10 Overall Bids</t>
  </si>
  <si>
    <t>CONCRETE CURB &amp; GUTTER, TYPE E </t>
  </si>
  <si>
    <r>
      <t>232699.00 </t>
    </r>
    <r>
      <rPr>
        <b/>
        <sz val="11"/>
        <color theme="1"/>
        <rFont val="Calibri"/>
        <family val="2"/>
        <scheme val="minor"/>
      </rPr>
      <t>LF</t>
    </r>
  </si>
  <si>
    <t>82 Proposals / 87 Overall Bids</t>
  </si>
  <si>
    <t>CONCRETE CURB &amp; GUTTER, SPECIAL </t>
  </si>
  <si>
    <r>
      <t>4323.60 </t>
    </r>
    <r>
      <rPr>
        <b/>
        <sz val="11"/>
        <color theme="1"/>
        <rFont val="Calibri"/>
        <family val="2"/>
        <scheme val="minor"/>
      </rPr>
      <t>LF</t>
    </r>
  </si>
  <si>
    <t>8 Proposals / 8 Overall Bids</t>
  </si>
  <si>
    <t>CONCRETE CURB &amp; GUTTER, TYPE F </t>
  </si>
  <si>
    <r>
      <t>544214.40 </t>
    </r>
    <r>
      <rPr>
        <b/>
        <sz val="11"/>
        <color theme="1"/>
        <rFont val="Calibri"/>
        <family val="2"/>
        <scheme val="minor"/>
      </rPr>
      <t>LF</t>
    </r>
  </si>
  <si>
    <t>193 Proposals / 211 Overall Bids</t>
  </si>
  <si>
    <t>CONC CURB &amp; GUTTER, 6 IN X 18 IN, TP 2</t>
  </si>
  <si>
    <t>CONC CURB &amp; GUTTER, 6 IN X 24 IN, TP 2</t>
  </si>
  <si>
    <t xml:space="preserve">48 Bids </t>
  </si>
  <si>
    <t>CONC CURB &amp; GUTTER, 6 IN X 30 IN, TP 2</t>
  </si>
  <si>
    <t xml:space="preserve">118 Bids </t>
  </si>
  <si>
    <t>CONC CURB &amp; GUTTER, 8 IN X 24 IN, TP 2</t>
  </si>
  <si>
    <t>CONC CURB &amp; GUTTER, 8 IN X 30 IN, TP 1</t>
  </si>
  <si>
    <t>CONC CURB &amp; GUTTER, 8 IN X 30 IN, TP 2</t>
  </si>
  <si>
    <t xml:space="preserve">473 Bids </t>
  </si>
  <si>
    <t>CONC CURB &amp; GUTTER, 200 MM X 750 MM, TP 2</t>
  </si>
  <si>
    <t>CONC CURB &amp; GUTTER, 6 IN X 30 IN, TP 7</t>
  </si>
  <si>
    <t>CONC CURB &amp; GUTTER, 8 IN X 30 IN, TP 7</t>
  </si>
  <si>
    <t xml:space="preserve">109 Bids </t>
  </si>
  <si>
    <t>CONC CURB &amp; GUTTER, 200 MM X 750 MM, TP 7</t>
  </si>
  <si>
    <t>PCC CURB AND GUTTER 900 MM </t>
  </si>
  <si>
    <r>
      <t>34.00 </t>
    </r>
    <r>
      <rPr>
        <b/>
        <sz val="11"/>
        <color theme="1"/>
        <rFont val="Calibri"/>
        <family val="2"/>
        <scheme val="minor"/>
      </rPr>
      <t>M</t>
    </r>
  </si>
  <si>
    <t>CURB AND GUTTER, P.C. CONCRETE, 1.5 FT. </t>
  </si>
  <si>
    <r>
      <t>5246.40 </t>
    </r>
    <r>
      <rPr>
        <b/>
        <sz val="11"/>
        <color theme="1"/>
        <rFont val="Calibri"/>
        <family val="2"/>
        <scheme val="minor"/>
      </rPr>
      <t>LF</t>
    </r>
  </si>
  <si>
    <t>9 Proposals / 49 Overall Bids</t>
  </si>
  <si>
    <t>CURB AND GUTTER, P.C. CONCRETE, 2.0 FT. </t>
  </si>
  <si>
    <r>
      <t>4007.00 </t>
    </r>
    <r>
      <rPr>
        <b/>
        <sz val="11"/>
        <color theme="1"/>
        <rFont val="Calibri"/>
        <family val="2"/>
        <scheme val="minor"/>
      </rPr>
      <t>LF</t>
    </r>
  </si>
  <si>
    <t>16 Proposals / 76 Overall Bids</t>
  </si>
  <si>
    <t>CURB AND GUTTER, P.C. CONCRETE, 2.5 FT. </t>
  </si>
  <si>
    <r>
      <t>51850.50 </t>
    </r>
    <r>
      <rPr>
        <b/>
        <sz val="11"/>
        <color theme="1"/>
        <rFont val="Calibri"/>
        <family val="2"/>
        <scheme val="minor"/>
      </rPr>
      <t>LF</t>
    </r>
  </si>
  <si>
    <t>48 Proposals / 204 Overall Bids</t>
  </si>
  <si>
    <t>CURB AND GUTTER, P.C. CONCRETE, 3.0 FT. </t>
  </si>
  <si>
    <r>
      <t>15107.00 </t>
    </r>
    <r>
      <rPr>
        <b/>
        <sz val="11"/>
        <color theme="1"/>
        <rFont val="Calibri"/>
        <family val="2"/>
        <scheme val="minor"/>
      </rPr>
      <t>LF</t>
    </r>
  </si>
  <si>
    <t>13 Proposals / 52 Overall Bids</t>
  </si>
  <si>
    <t>CURB AND GUTTER, P.C. CONCRETE, 3.5 FT. </t>
  </si>
  <si>
    <r>
      <t>1853.80 </t>
    </r>
    <r>
      <rPr>
        <b/>
        <sz val="11"/>
        <color theme="1"/>
        <rFont val="Calibri"/>
        <family val="2"/>
        <scheme val="minor"/>
      </rPr>
      <t>LF</t>
    </r>
  </si>
  <si>
    <t>2 Proposals / 7 Overall Bids</t>
  </si>
  <si>
    <t>CURB AND GUTTER, P.C. CONCRETE, 4.0 FT. </t>
  </si>
  <si>
    <r>
      <t>827.00 </t>
    </r>
    <r>
      <rPr>
        <b/>
        <sz val="11"/>
        <color theme="1"/>
        <rFont val="Calibri"/>
        <family val="2"/>
        <scheme val="minor"/>
      </rPr>
      <t>LF</t>
    </r>
  </si>
  <si>
    <t>CURB AND GUTTER, P.C. CONCRETE, 4.5 FT. </t>
  </si>
  <si>
    <r>
      <t>6895.00 </t>
    </r>
    <r>
      <rPr>
        <b/>
        <sz val="11"/>
        <color theme="1"/>
        <rFont val="Calibri"/>
        <family val="2"/>
        <scheme val="minor"/>
      </rPr>
      <t>LF</t>
    </r>
  </si>
  <si>
    <t>CURB AND GUTTER, P.C. CONCRETE, 5.0 FT. </t>
  </si>
  <si>
    <r>
      <t>223.00 </t>
    </r>
    <r>
      <rPr>
        <b/>
        <sz val="11"/>
        <color theme="1"/>
        <rFont val="Calibri"/>
        <family val="2"/>
        <scheme val="minor"/>
      </rPr>
      <t>LF</t>
    </r>
  </si>
  <si>
    <t>CURB AND GUTTER, P.C. CONCRETE, 5.5 FT. </t>
  </si>
  <si>
    <r>
      <t>19209.00 </t>
    </r>
    <r>
      <rPr>
        <b/>
        <sz val="11"/>
        <color theme="1"/>
        <rFont val="Calibri"/>
        <family val="2"/>
        <scheme val="minor"/>
      </rPr>
      <t>LF</t>
    </r>
  </si>
  <si>
    <t>CURB AND GUTTER, P.C. CONCRETE, AS PER PLAN </t>
  </si>
  <si>
    <r>
      <t>768.70 </t>
    </r>
    <r>
      <rPr>
        <b/>
        <sz val="11"/>
        <color theme="1"/>
        <rFont val="Calibri"/>
        <family val="2"/>
        <scheme val="minor"/>
      </rPr>
      <t>LF</t>
    </r>
  </si>
  <si>
    <t>6 Proposals / 21 Overall Bids</t>
  </si>
  <si>
    <t>CURB AND GUTTER, COMBINED</t>
  </si>
  <si>
    <t>CURB AND GUTTER, COMBINED (AE) (SPECIAL)</t>
  </si>
  <si>
    <t>CURB AND GUTTER, COMBINED (AE)</t>
  </si>
  <si>
    <t xml:space="preserve">214 Bids </t>
  </si>
  <si>
    <t>CURB AND GUTTER (COMBINED) (AE)</t>
  </si>
  <si>
    <t>m</t>
  </si>
  <si>
    <t>CONCRETE CURB &amp; GUTTER DESIGN SPECIAL</t>
  </si>
  <si>
    <t>CONCRETE CURB &amp; GUTTER DESIGN SPECIAL 1</t>
  </si>
  <si>
    <t>CONCRETE CURB &amp; GUTTER DESIGN B412</t>
  </si>
  <si>
    <t>CONCRETE CURB &amp; GUTTER DESIGN B418</t>
  </si>
  <si>
    <t>CONCRETE CURB &amp; GUTTER DESIGN B424</t>
  </si>
  <si>
    <t xml:space="preserve">180 Bids </t>
  </si>
  <si>
    <t>CONCRETE CURB &amp; GUTTER DESIGN B448</t>
  </si>
  <si>
    <t>CONCRETE CURB &amp; GUTTER DESIGN B612</t>
  </si>
  <si>
    <t>CONCRETE CURB &amp; GUTTER DESIGN B618</t>
  </si>
  <si>
    <t xml:space="preserve">54 Bids </t>
  </si>
  <si>
    <t>CONCRETE CURB &amp; GUTTER DESIGN B624</t>
  </si>
  <si>
    <t xml:space="preserve">248 Bids </t>
  </si>
  <si>
    <t>CONCRETE CURB &amp; GUTTER DESIGN B624 (MODIFIED)</t>
  </si>
  <si>
    <t>CONCRETE CURB &amp; GUTTER DESIGN B818</t>
  </si>
  <si>
    <t>CONCRETE CURB &amp; GUTTER DESIGN B824</t>
  </si>
  <si>
    <t>CONCRETE CURB &amp; GUTTER DESIGN D412</t>
  </si>
  <si>
    <t>CONCRETE CURB &amp; GUTTER DESIGN D412 (MODIFIED)</t>
  </si>
  <si>
    <t>CONCRETE CURB &amp; GUTTER DESIGN D424</t>
  </si>
  <si>
    <t xml:space="preserve">103 Bids </t>
  </si>
  <si>
    <t>CONCRETE CURB &amp; GUTTER DESIGN D418</t>
  </si>
  <si>
    <t>CONCRETE CURB &amp; GUTTER DESIGN S524</t>
  </si>
  <si>
    <t>CONCRETE CURB &amp; GUTTER DESIGN V624</t>
  </si>
  <si>
    <t>COMBINATION CONCRETE CLASS 47B-3500 CURB AND GUTTER</t>
  </si>
  <si>
    <t xml:space="preserve">97 Bids </t>
  </si>
  <si>
    <t>COMBINATION CONCRETE CLASS 47B-3500 CURB AND GUTTER 24"</t>
  </si>
  <si>
    <t>COMBINATION CONCRETE CLASS 47B-3500 CURB AND GUTTER 30"</t>
  </si>
  <si>
    <t>COMBINATION CONCRETE CLASS 47B-4000 CURB AND GUTTER</t>
  </si>
  <si>
    <t>COMBINATION CONCRETE CLASS 47B-3500 CURB AND GUTTER 30 INCH, TYPE II</t>
  </si>
  <si>
    <t>CONCRETE SLOPED CURB AND GUTTER 6" X 18"</t>
  </si>
  <si>
    <t>CONCRETE SLOPED CURB AND GUTTER 6" X 24"</t>
  </si>
  <si>
    <t xml:space="preserve">37 Bids </t>
  </si>
  <si>
    <t>CONCRETE SLOPED CURB AND GUTTER 6" X 30"</t>
  </si>
  <si>
    <t>CONCRETE VERTICAL CURB AND GUTTER TYPE B 6"X18"</t>
  </si>
  <si>
    <t>CONCRETE VERTICAL CURB AND GUTTER TYPE B 6" X 24"</t>
  </si>
  <si>
    <t xml:space="preserve">122 Bids </t>
  </si>
  <si>
    <t>CONCRETE VERTICAL CURB AND GUTTER TYPE B 6" X 30"</t>
  </si>
  <si>
    <t xml:space="preserve">42 Bids </t>
  </si>
  <si>
    <t>CONCRETE VERTICAL CURB AND GUTTER TYPE B 8" X 30"</t>
  </si>
  <si>
    <t>CONCRETE VERTICAL CURB AND GUTTER TYPE C 8" X 32"</t>
  </si>
  <si>
    <t>CONCRETE VERTICAL CURB AND GUTTER TYPE D 6" X 18"</t>
  </si>
  <si>
    <t xml:space="preserve">55 Bids </t>
  </si>
  <si>
    <t>STANDARD CURB &amp; GUTTER</t>
  </si>
  <si>
    <t>COMBINATION CURB AND GUTTER, TYPE 2 (WT: 38)</t>
  </si>
  <si>
    <t xml:space="preserve">95 Bids </t>
  </si>
  <si>
    <t>COMBINATION CURB AND GUTTER, TYPE 2, AS PER PLAN (WT: 38)</t>
  </si>
  <si>
    <t>COMBINATION CURB AND GUTTER, TYPE 3 (WT: 38)</t>
  </si>
  <si>
    <t>COMBINATION CURB AND GUTTER, TYPE 3, AS PER PLAN (WT: 38)</t>
  </si>
  <si>
    <t>COMBINATION CURB AND GUTTER, TYPE 4 (WT: 38)</t>
  </si>
  <si>
    <t>COMBINATION CURB AND GUTTER, TYPE 4, AS PER PLAN (WT: 38)</t>
  </si>
  <si>
    <t>COMBINED CURB &amp; GUTTER (5" MOUNTABLE)</t>
  </si>
  <si>
    <t>COMBINED CURB &amp; GUTTER (6" BARRIER)</t>
  </si>
  <si>
    <t xml:space="preserve">125 Bids </t>
  </si>
  <si>
    <t>COMBINED CURB &amp; GUTTER (8" BARRIER)</t>
  </si>
  <si>
    <t xml:space="preserve">64 Bids </t>
  </si>
  <si>
    <t>1'-8" COMB. CURB &amp; GUTTER (8" BARRIER-NOTCHED)</t>
  </si>
  <si>
    <t>2'-8" COMB. CURB &amp; GUTTER (8" BARRIER-NOTCHED)</t>
  </si>
  <si>
    <t>1'-8" COMB. CURB &amp; GUTTER (6" MNTBLE)</t>
  </si>
  <si>
    <t>1'-8" COMB. CURB &amp; GUTTER (6" BARRIER)</t>
  </si>
  <si>
    <t>1'-8" COMB. CURB &amp; GUTTER (8" BARRIER)</t>
  </si>
  <si>
    <t>2'-8" COMB. CURB &amp; GUTTER (4" MNTBLE)</t>
  </si>
  <si>
    <t>2'-8" COMB. CURB &amp; GUTTER (6" MNTBLE)</t>
  </si>
  <si>
    <t>2'-8" COMB. CURB &amp; GUTTER (6" BARRIER)</t>
  </si>
  <si>
    <t xml:space="preserve">146 Bids </t>
  </si>
  <si>
    <t>2'-8" COMB. CURB &amp; GUTTER (8" BARRIER)</t>
  </si>
  <si>
    <t xml:space="preserve">138 Bids </t>
  </si>
  <si>
    <t>800MM COMB. CURB &amp; GUTTER (150MM BARRIER)</t>
  </si>
  <si>
    <t>CONCRETE CURBS, CURB AND GUTTER </t>
  </si>
  <si>
    <r>
      <t>51140.22 </t>
    </r>
    <r>
      <rPr>
        <b/>
        <sz val="11"/>
        <color theme="1"/>
        <rFont val="Calibri"/>
        <family val="2"/>
        <scheme val="minor"/>
      </rPr>
      <t>FOOT</t>
    </r>
  </si>
  <si>
    <t>34 Proposals / 266 Overall Bids</t>
  </si>
  <si>
    <t>CONCRETE CURBS, CURB AND GUTTER, MODIFIED </t>
  </si>
  <si>
    <r>
      <t>1668.30 </t>
    </r>
    <r>
      <rPr>
        <b/>
        <sz val="11"/>
        <color theme="1"/>
        <rFont val="Calibri"/>
        <family val="2"/>
        <scheme val="minor"/>
      </rPr>
      <t>FOOT</t>
    </r>
  </si>
  <si>
    <t>4 Proposals / 41 Overall Bids</t>
  </si>
  <si>
    <t>CONCRETE CURBS, MOUNTABLE CURB AND GUTTER </t>
  </si>
  <si>
    <r>
      <t>921.00 </t>
    </r>
    <r>
      <rPr>
        <b/>
        <sz val="11"/>
        <color theme="1"/>
        <rFont val="Calibri"/>
        <family val="2"/>
        <scheme val="minor"/>
      </rPr>
      <t>FOOT</t>
    </r>
  </si>
  <si>
    <t>1 Proposals / 11 Overall Bids</t>
  </si>
  <si>
    <t>STD. COMB. CURB &amp; GUTTER CG-6</t>
  </si>
  <si>
    <t xml:space="preserve">235 Bids </t>
  </si>
  <si>
    <t>STD. COMB. CURB &amp; GUTTER CG-7</t>
  </si>
  <si>
    <t xml:space="preserve">201 Bids </t>
  </si>
  <si>
    <t>RADIAL COMB. CURB &amp; GUTTER CG-7</t>
  </si>
  <si>
    <t xml:space="preserve">191 Bids </t>
  </si>
  <si>
    <t>COMB. CURB &amp; GUTTER CG-6</t>
  </si>
  <si>
    <t>SAW CUT CURB, GUTTER AND ENTRANCES</t>
  </si>
  <si>
    <t xml:space="preserve">63 Bids </t>
  </si>
  <si>
    <t>CONCRETE CURB &amp; GUTTER 18-INCH</t>
  </si>
  <si>
    <t>CONCRETE CURB &amp; GUTTER 22-INCH</t>
  </si>
  <si>
    <t>CONCRETE CURB &amp; GUTTER 31-INCH **P**</t>
  </si>
  <si>
    <t xml:space="preserve">151 Bids </t>
  </si>
  <si>
    <t>CONCRETE CURB &amp; GUTTER INTEGRAL 18-INCH</t>
  </si>
  <si>
    <t>CONCRETE CURB &amp; GUTTER 18-INCH TYPE A</t>
  </si>
  <si>
    <t xml:space="preserve">86 Bids </t>
  </si>
  <si>
    <t>CONCRETE CURB &amp; GUTTER 18-INCH TYPE D</t>
  </si>
  <si>
    <t xml:space="preserve">130 Bids </t>
  </si>
  <si>
    <t>CONCRETE CURB &amp; GUTTER 30-INCH TYPE A</t>
  </si>
  <si>
    <t xml:space="preserve">310 Bids </t>
  </si>
  <si>
    <t>CONCRETE CURB &amp; GUTTER 30-INCH TYPE D</t>
  </si>
  <si>
    <t xml:space="preserve">608 Bids </t>
  </si>
  <si>
    <t>CONCRETE CURB &amp; GUTTER 6-INCH SLOPED 30-INCH TYPE G</t>
  </si>
  <si>
    <t>CONCRETE CURB &amp; GUTTER 6-INCH SLOPED 30-INCH TYPE J</t>
  </si>
  <si>
    <t xml:space="preserve">50 Bids </t>
  </si>
  <si>
    <t>CONCRETE CURB &amp; GUTTER 30-INCH TYPE K</t>
  </si>
  <si>
    <t>CONCRETE CURB &amp; GUTTER 30-INCH TYPE L</t>
  </si>
  <si>
    <t>CONCRETE CURB &amp; GUTTER INTEGRAL 30-INCH TYPE D</t>
  </si>
  <si>
    <t>CONCRETE CURB &amp; GUTTER INTEGRAL 30-INCH TYPE J</t>
  </si>
  <si>
    <t>CONCRETE CURB &amp; GUTTER INTEGRAL 30-INCH TYPE L</t>
  </si>
  <si>
    <t>CONCRETE CURB AND GUTTER 4-INCH SLOPED 36-INCH TYPE A **P**</t>
  </si>
  <si>
    <t>CONCRETE CURB AND GUTTER 4-INCH SLOPED 36-INCH TYPE D</t>
  </si>
  <si>
    <t xml:space="preserve">115 Bids </t>
  </si>
  <si>
    <t>CONCRETE CURB AND GUTTER 6-INCH SLOPED 36-INCH TYPE A</t>
  </si>
  <si>
    <t>CONCRETE CURB AND GUTTER 6-INCH SLOPED 36-INCH TYPE D **P**</t>
  </si>
  <si>
    <t xml:space="preserve">204 Bids </t>
  </si>
  <si>
    <t>CONCRETE CURB &amp; GUTTER 4-INCH SLOPED 30-INCH TYPE G</t>
  </si>
  <si>
    <t>CONCRETE CURB &amp; GUTTER 4-INCH SLOPED 30-INCH TYPE J</t>
  </si>
  <si>
    <t>CONCRETE CURB &amp; GUTTER 4-INCH SLOPED 36-INCH TYPE R</t>
  </si>
  <si>
    <t xml:space="preserve">96 Bids </t>
  </si>
  <si>
    <t>CONCRETE CURB &amp; GUTTER 4-INCH SLOPED 36-INCH TYPE T</t>
  </si>
  <si>
    <t>Curb Ramp</t>
  </si>
  <si>
    <t>CEMENT CONC. TRAFFIC CURB AND GUTTER </t>
  </si>
  <si>
    <r>
      <t>101.00 </t>
    </r>
    <r>
      <rPr>
        <b/>
        <sz val="11"/>
        <color theme="1"/>
        <rFont val="Calibri"/>
        <family val="2"/>
        <scheme val="minor"/>
      </rPr>
      <t>LIN.</t>
    </r>
  </si>
  <si>
    <t>2 Proposals / 8 Overall Bids</t>
  </si>
  <si>
    <t>Gutter</t>
  </si>
  <si>
    <t>Concrete Gutter</t>
  </si>
  <si>
    <t>VALLEY GUTTER- CONCRETE </t>
  </si>
  <si>
    <r>
      <t>7033.60 </t>
    </r>
    <r>
      <rPr>
        <b/>
        <sz val="11"/>
        <color theme="1"/>
        <rFont val="Calibri"/>
        <family val="2"/>
        <scheme val="minor"/>
      </rPr>
      <t>LF</t>
    </r>
  </si>
  <si>
    <t>24 Proposals / 24 Overall Bids</t>
  </si>
  <si>
    <t>CONCRETE V GUTTER</t>
  </si>
  <si>
    <t xml:space="preserve">106 Bids </t>
  </si>
  <si>
    <t>CONC VALLEY GUTTER, 6 IN</t>
  </si>
  <si>
    <t xml:space="preserve">129 Bids </t>
  </si>
  <si>
    <t>CONC VALLEY GUTTER, 8 IN</t>
  </si>
  <si>
    <t xml:space="preserve">126 Bids </t>
  </si>
  <si>
    <t>CONC VALLEY GUTTER, 200 MM</t>
  </si>
  <si>
    <t>M2</t>
  </si>
  <si>
    <t>CONC VALLEY GUTTER WITH CURB, 8 IN</t>
  </si>
  <si>
    <t>CONC GUTTER WITH RAISED EDGE, 8 IN X 30 IN</t>
  </si>
  <si>
    <t>ENTRANCE GUTTER, 7"HES</t>
  </si>
  <si>
    <t>CONCRETE GUTTER 24-INCH</t>
  </si>
  <si>
    <t>Removal of Curb, Gutter and Sidewalk </t>
  </si>
  <si>
    <r>
      <t>155.00 </t>
    </r>
    <r>
      <rPr>
        <b/>
        <sz val="11"/>
        <rFont val="Calibri"/>
        <family val="2"/>
        <scheme val="minor"/>
      </rPr>
      <t>LF</t>
    </r>
  </si>
  <si>
    <t>Remove Curb</t>
  </si>
  <si>
    <t>Removal of Curb </t>
  </si>
  <si>
    <t>24 Proposals / 118 Overall Bids</t>
  </si>
  <si>
    <t>REMOVAL OF CURB </t>
  </si>
  <si>
    <t>STA</t>
  </si>
  <si>
    <r>
      <t>542.30 </t>
    </r>
    <r>
      <rPr>
        <b/>
        <sz val="11"/>
        <color theme="1"/>
        <rFont val="Calibri"/>
        <family val="2"/>
        <scheme val="minor"/>
      </rPr>
      <t>STA</t>
    </r>
  </si>
  <si>
    <t>71 Proposals / 309 Overall Bids</t>
  </si>
  <si>
    <t>REMOVE, CUT AND INSTALL EXISTING CURB</t>
  </si>
  <si>
    <t>REMOVE CURB</t>
  </si>
  <si>
    <t xml:space="preserve">99 Bids </t>
  </si>
  <si>
    <t>REMOVING CEMENT CONC. CURB </t>
  </si>
  <si>
    <r>
      <t>4987.00 </t>
    </r>
    <r>
      <rPr>
        <b/>
        <sz val="11"/>
        <color theme="1"/>
        <rFont val="Calibri"/>
        <family val="2"/>
        <scheme val="minor"/>
      </rPr>
      <t>LIN.</t>
    </r>
  </si>
  <si>
    <t>REMOVING CURB</t>
  </si>
  <si>
    <t>Remove Curb and Gutter</t>
  </si>
  <si>
    <t>Removal of Curb and Gutter </t>
  </si>
  <si>
    <t>59 Proposals / 349 Overall Bids</t>
  </si>
  <si>
    <t>REMOVE COMBINATION CURB AND GUTTER</t>
  </si>
  <si>
    <t xml:space="preserve">76 Bids </t>
  </si>
  <si>
    <t>REMOVAL OF COMB. CURB AND GUTTER</t>
  </si>
  <si>
    <t>REMOVING CEMENT CONC. CURB AND GUTTER </t>
  </si>
  <si>
    <r>
      <t>3042.00 </t>
    </r>
    <r>
      <rPr>
        <b/>
        <sz val="11"/>
        <color theme="1"/>
        <rFont val="Calibri"/>
        <family val="2"/>
        <scheme val="minor"/>
      </rPr>
      <t>LIN.</t>
    </r>
  </si>
  <si>
    <t>10 Proposals / 77 Overall Bids</t>
  </si>
  <si>
    <t>REMOVING CURB &amp; GUTTER</t>
  </si>
  <si>
    <t xml:space="preserve">593 Bids </t>
  </si>
  <si>
    <t>Remove Gutter</t>
  </si>
  <si>
    <t>Removal of Gutter </t>
  </si>
  <si>
    <t>7 Proposals / 40 Overall Bids</t>
  </si>
  <si>
    <t>Bus Bulb-Out</t>
  </si>
  <si>
    <t>Total project (5 bulbs)</t>
  </si>
  <si>
    <t>NY</t>
  </si>
  <si>
    <t>The Villager</t>
  </si>
  <si>
    <t>http://thevillager.com/villager_211/notallthinkbroadway.html</t>
  </si>
  <si>
    <t>Curb Extension</t>
  </si>
  <si>
    <t>National</t>
  </si>
  <si>
    <t>PEDSAFE: Curb Extensions</t>
  </si>
  <si>
    <t>http://www.walkinginfo.org/pedsafe/pedsafe_curb1.cfm?CM_NUM=19</t>
  </si>
  <si>
    <t>Assume four leg intersection with eight curb extensions</t>
  </si>
  <si>
    <t>per corner</t>
  </si>
  <si>
    <t>Assume two extensions per corner</t>
  </si>
  <si>
    <t>http://www.portlandoregon.gov/transportation/article/83921</t>
  </si>
  <si>
    <t>per extension</t>
  </si>
  <si>
    <t>Russell Academy SRTS Engineering Strategies Report</t>
  </si>
  <si>
    <t>http://www.portlandoregon.gov/transportation/article/218043</t>
  </si>
  <si>
    <t>Green Curb Extension</t>
  </si>
  <si>
    <t>for four corners</t>
  </si>
  <si>
    <t>Intersection</t>
  </si>
  <si>
    <t>Stormwater</t>
  </si>
  <si>
    <t>NE Fremont Street Green Street Project</t>
  </si>
  <si>
    <t>http://www.portlandonline.com/bes/index.cfm?a=167585&amp;c=45386</t>
  </si>
  <si>
    <t>Standard Bulb-Out</t>
  </si>
  <si>
    <t>Cost of a Bulb Out - Statesman Journal</t>
  </si>
  <si>
    <t>http://community.statesmanjournal.com/blogs/watch/2011/10/02/bulb-outs-extend-curbs-add-accessibility/</t>
  </si>
  <si>
    <t>Half Bulb-out</t>
  </si>
  <si>
    <t>City of Sacramento Opinion of Probable Construction Costs</t>
  </si>
  <si>
    <t>XI-3</t>
  </si>
  <si>
    <t>http://www.cityofsacramento.org/econdev/quick-links/documents/13-OpinionProbableConstructionCosts.pdf</t>
  </si>
  <si>
    <t>Does not include contingency, engineering, construction management</t>
  </si>
  <si>
    <t>TB-23</t>
  </si>
  <si>
    <t>Truncated Dome/Detectable Warning</t>
  </si>
  <si>
    <t>DETEC WARNING DEVICES-TYPE 1</t>
  </si>
  <si>
    <t>per square yard</t>
  </si>
  <si>
    <t>MT</t>
  </si>
  <si>
    <t>Montana Engineering Spreadsheet</t>
  </si>
  <si>
    <t>http://www.mdt.mt.gov/other/contract/external/archives/BID_TABS/2010/03_MAR-11.PDF</t>
  </si>
  <si>
    <t>Detectable Warning Panels</t>
  </si>
  <si>
    <t>ND</t>
  </si>
  <si>
    <t>North Dakota DOT Price Sheet List for 2011</t>
  </si>
  <si>
    <t>10 of 13</t>
  </si>
  <si>
    <t>http://www.dot.nd.gov/pacer/AABP2011E.pdf</t>
  </si>
  <si>
    <t>Detectable Warning Panels Retrofit</t>
  </si>
  <si>
    <t>Embedded Detectable Warning Unit</t>
  </si>
  <si>
    <t>New York State DOT Statewide Average Awarded Prices</t>
  </si>
  <si>
    <t>https://www.nysdot.gov/divisions/engineering/design/dqab/dqab-repository/USC_RSWAIP0110_1210.pdf</t>
  </si>
  <si>
    <t>Stamped Concrete Detectable Warning Unit</t>
  </si>
  <si>
    <t>Surface Applied Detectable Warning Unit</t>
  </si>
  <si>
    <r>
      <t>22040.94 </t>
    </r>
    <r>
      <rPr>
        <b/>
        <sz val="11"/>
        <color theme="1"/>
        <rFont val="Calibri"/>
        <family val="2"/>
        <scheme val="minor"/>
      </rPr>
      <t>SF</t>
    </r>
  </si>
  <si>
    <t>150 Proposals / 707 Overall Bids</t>
  </si>
  <si>
    <t>Detectable Warning Field</t>
  </si>
  <si>
    <t>Yellow</t>
  </si>
  <si>
    <t xml:space="preserve">275 Bids </t>
  </si>
  <si>
    <t>White</t>
  </si>
  <si>
    <t>Natural Patina</t>
  </si>
  <si>
    <t>-</t>
  </si>
  <si>
    <t>MO</t>
  </si>
  <si>
    <t>Missouri DOT Tabulation of Bids</t>
  </si>
  <si>
    <t>https://www.bidx.com/mo/main</t>
  </si>
  <si>
    <r>
      <t>4562.60 </t>
    </r>
    <r>
      <rPr>
        <b/>
        <sz val="11"/>
        <rFont val="Calibri"/>
        <family val="2"/>
        <scheme val="minor"/>
      </rPr>
      <t>SF</t>
    </r>
  </si>
  <si>
    <t>19 Proposals / 110 Overall Bids</t>
  </si>
  <si>
    <t>Truncated Dome (Wt:38)</t>
  </si>
  <si>
    <t>Truncated Dome (Wt:38) As per plan</t>
  </si>
  <si>
    <t>Wheelchair Ramp</t>
  </si>
  <si>
    <t>CEMENT CONCRETE WHEELCHAIR RAMP</t>
  </si>
  <si>
    <t>Assume  sidewalk plus curb ramp = 8' Total Area = 74'8" square feet</t>
  </si>
  <si>
    <t>http://www.ncdot.gov/doh/preconstruct/ps/std_draw/06english/08/08480501.pdf</t>
  </si>
  <si>
    <t>STARS Improvement Cost Estimates</t>
  </si>
  <si>
    <t>concrete</t>
  </si>
  <si>
    <t>Concrete Wheelchair Ramp Curbing</t>
  </si>
  <si>
    <t>Fast Track</t>
  </si>
  <si>
    <t>Kansas DOT Tabulation of Bids</t>
  </si>
  <si>
    <t>http://www.ksdot.org/burconsmain/bidtabs/bidtabs.asp</t>
  </si>
  <si>
    <t>Ohio Summary of Awards</t>
  </si>
  <si>
    <t>http://www.dot.state.oh.us/Divisions/Planning/Estimating/Summary/2010%20Summary%20All%20Sections.zip</t>
  </si>
  <si>
    <t>85-86</t>
  </si>
  <si>
    <t>Type B3</t>
  </si>
  <si>
    <t>?</t>
  </si>
  <si>
    <t>Vestal K-8 School SRTS Engineering Strategies report</t>
  </si>
  <si>
    <t>http://www.portlandoregon.gov/transportation/article/217526</t>
  </si>
  <si>
    <t>Type 1A</t>
  </si>
  <si>
    <t>Appendix A</t>
  </si>
  <si>
    <t>Type 1</t>
  </si>
  <si>
    <t>SQYD</t>
  </si>
  <si>
    <t>Type 2</t>
  </si>
  <si>
    <t>Type 3</t>
  </si>
  <si>
    <t xml:space="preserve">66 Bids </t>
  </si>
  <si>
    <t>Type 4</t>
  </si>
  <si>
    <t>Type 6</t>
  </si>
  <si>
    <t>Type Special</t>
  </si>
  <si>
    <r>
      <t>6704.40 </t>
    </r>
    <r>
      <rPr>
        <b/>
        <sz val="11"/>
        <rFont val="Calibri"/>
        <family val="2"/>
        <scheme val="minor"/>
      </rPr>
      <t>SY</t>
    </r>
  </si>
  <si>
    <t>49 Proposals / 283 Overall Bids</t>
  </si>
  <si>
    <r>
      <t>75.00 </t>
    </r>
    <r>
      <rPr>
        <b/>
        <sz val="11"/>
        <rFont val="Calibri"/>
        <family val="2"/>
        <scheme val="minor"/>
      </rPr>
      <t>SY</t>
    </r>
  </si>
  <si>
    <r>
      <t>133.00 </t>
    </r>
    <r>
      <rPr>
        <b/>
        <sz val="11"/>
        <rFont val="Calibri"/>
        <family val="2"/>
        <scheme val="minor"/>
      </rPr>
      <t>SY</t>
    </r>
  </si>
  <si>
    <t>2 Proposals / 16 Overall Bids</t>
  </si>
  <si>
    <t xml:space="preserve">173 Bids </t>
  </si>
  <si>
    <t xml:space="preserve">CEMENT CONCRETE </t>
  </si>
  <si>
    <t xml:space="preserve">402 Bids </t>
  </si>
  <si>
    <t>Colored-Conditioned</t>
  </si>
  <si>
    <t>Stamped Colored-Conditioned Concrete</t>
  </si>
  <si>
    <t>Wt: 38</t>
  </si>
  <si>
    <t>Col. Type A (Wt:38)</t>
  </si>
  <si>
    <t xml:space="preserve">58 Bids </t>
  </si>
  <si>
    <t>As per plan, Wt: 38</t>
  </si>
  <si>
    <t>Type A1 (Wt: 38)</t>
  </si>
  <si>
    <t>Type A1, As Per Plan (WT: 38)</t>
  </si>
  <si>
    <t>Type A2 (Wt:38)</t>
  </si>
  <si>
    <t>Type A2, As per plan (Wt: 38)</t>
  </si>
  <si>
    <t>Type B1 (Wt:38)</t>
  </si>
  <si>
    <t>Type B1, as per plan (Wt:38)</t>
  </si>
  <si>
    <t>Type B2 (Wt:38)</t>
  </si>
  <si>
    <t>Type B2, APP (Wt:38)</t>
  </si>
  <si>
    <t>Type B3 (Wt:38)</t>
  </si>
  <si>
    <t>Type B3, as per plan, (Wt:38)</t>
  </si>
  <si>
    <t>Type C1 (Wt:38)</t>
  </si>
  <si>
    <t>Type C2 (Wt:38)</t>
  </si>
  <si>
    <t>Type C2 (Wt:38) as per plan</t>
  </si>
  <si>
    <t>Type D (Wt:38)</t>
  </si>
  <si>
    <t>Type D (Wt:38) as per plan</t>
  </si>
  <si>
    <r>
      <t>133.00 </t>
    </r>
    <r>
      <rPr>
        <b/>
        <sz val="11"/>
        <color theme="1"/>
        <rFont val="Calibri"/>
        <family val="2"/>
        <scheme val="minor"/>
      </rPr>
      <t>EACH</t>
    </r>
  </si>
  <si>
    <t>5 Proposals / 56 Overall Bids</t>
  </si>
  <si>
    <t>WALKWAY, MISC.: CITY OF CLEVELAND CURB RAMP (WT: 38)</t>
  </si>
  <si>
    <t>CURB RAMP DETECTABLE WARNING FIELD YELLOW</t>
  </si>
  <si>
    <t xml:space="preserve">686 Bids </t>
  </si>
  <si>
    <t>CURB RAMP DETECTABLE WARNING FIELD WHITE</t>
  </si>
  <si>
    <t>CURB RAMP DETECTABLE WARNING FIELD NATURAL PATINA **P**</t>
  </si>
  <si>
    <t>Diverter</t>
  </si>
  <si>
    <t>With Bicycle Accessibility (Permanent or Temporary)</t>
  </si>
  <si>
    <t>Lateral Shift</t>
  </si>
  <si>
    <t>TB-18</t>
  </si>
  <si>
    <t>Diagonal Diverter</t>
  </si>
  <si>
    <t>http://www.portlandoregon.gov/transportation/article/83901</t>
  </si>
  <si>
    <t>http://www.ecocitycleveland.org/transportation/traffic/tools/diverter.html</t>
  </si>
  <si>
    <t>TB-27</t>
  </si>
  <si>
    <t>http://trafficcalming.org/volume-control/diagonal-diverters/</t>
  </si>
  <si>
    <t>Partial/Semi Diverter</t>
  </si>
  <si>
    <t>http://www.portlandoregon.gov/transportation/article/83903</t>
  </si>
  <si>
    <t>TB-20</t>
  </si>
  <si>
    <t>TB-21</t>
  </si>
  <si>
    <t>Construct Semi-Diverter Island</t>
  </si>
  <si>
    <t>Fence/Gate</t>
  </si>
  <si>
    <t>Fence</t>
  </si>
  <si>
    <t>5 of 13</t>
  </si>
  <si>
    <t>Ornamental, 96"</t>
  </si>
  <si>
    <t>https://www.bidx.com/mo/btasearch</t>
  </si>
  <si>
    <t>Chain Link</t>
  </si>
  <si>
    <t>Rhode Island Weighted Average Unit Prices</t>
  </si>
  <si>
    <t>https://www.pmp.dot.ri.gov/PMP/DesktopDefault.aspx?aM=ubid&amp;podid=-1&amp;oM=reports&amp;cI=1&amp;cp=waup&amp;appindex=0&amp;appid=0</t>
  </si>
  <si>
    <t>Screening Fence, Type 2</t>
  </si>
  <si>
    <t xml:space="preserve">NM </t>
  </si>
  <si>
    <t>6 of 12</t>
  </si>
  <si>
    <t>6' Closure Plan</t>
  </si>
  <si>
    <t>Gate</t>
  </si>
  <si>
    <t>Single Swinging Walk</t>
  </si>
  <si>
    <t>Pedestrian Gate (Special) </t>
  </si>
  <si>
    <r>
      <t>26.00 </t>
    </r>
    <r>
      <rPr>
        <b/>
        <sz val="11"/>
        <rFont val="Calibri"/>
        <family val="2"/>
        <scheme val="minor"/>
      </rPr>
      <t>EACH</t>
    </r>
  </si>
  <si>
    <t>3 Proposals / 14 Overall Bids</t>
  </si>
  <si>
    <t>Flashing Beacon</t>
  </si>
  <si>
    <t>Furnish and Install, Ground Mount</t>
  </si>
  <si>
    <t>AS</t>
  </si>
  <si>
    <r>
      <t>72.00 </t>
    </r>
    <r>
      <rPr>
        <b/>
        <sz val="11"/>
        <color theme="1"/>
        <rFont val="Calibri"/>
        <family val="2"/>
        <scheme val="minor"/>
      </rPr>
      <t>AS</t>
    </r>
  </si>
  <si>
    <t>17 Proposals / 19 Overall Bids</t>
  </si>
  <si>
    <t>Furnish and install, Overhead Mount</t>
  </si>
  <si>
    <r>
      <t>7.00 </t>
    </r>
    <r>
      <rPr>
        <b/>
        <sz val="11"/>
        <color theme="1"/>
        <rFont val="Calibri"/>
        <family val="2"/>
        <scheme val="minor"/>
      </rPr>
      <t>AS</t>
    </r>
  </si>
  <si>
    <t>Furnish and install, Span Wire</t>
  </si>
  <si>
    <r>
      <t>5.00 </t>
    </r>
    <r>
      <rPr>
        <b/>
        <sz val="11"/>
        <color theme="1"/>
        <rFont val="Calibri"/>
        <family val="2"/>
        <scheme val="minor"/>
      </rPr>
      <t>AS</t>
    </r>
  </si>
  <si>
    <t>3 Proposals / 5 Overall Bids</t>
  </si>
  <si>
    <t>Overhead</t>
  </si>
  <si>
    <t>A-27</t>
  </si>
  <si>
    <t>Flashing Traffic Signal</t>
  </si>
  <si>
    <t>Low Cost Solutions - Missouri Traffic and Safety Conference</t>
  </si>
  <si>
    <t>http://www.modot.org/tsc/documents/MissouriLowCost.pdf</t>
  </si>
  <si>
    <t>Ground Mounted</t>
  </si>
  <si>
    <t>15 of 16</t>
  </si>
  <si>
    <t>Aerial Mounted</t>
  </si>
  <si>
    <t>20-21</t>
  </si>
  <si>
    <t>Florida DOT Item Average Unit Cost</t>
  </si>
  <si>
    <t>06/2011-05/2012</t>
  </si>
  <si>
    <t>ftp://ftp.dot.state.fl.us/LTS/CO/Estimates/12MonthsMoving.pdf</t>
  </si>
  <si>
    <t>Control Assembly, Furnish and Installation</t>
  </si>
  <si>
    <t>Solar Powered</t>
  </si>
  <si>
    <t>Portable</t>
  </si>
  <si>
    <t>Cont &amp; Cab, Solid State</t>
  </si>
  <si>
    <t>Controller</t>
  </si>
  <si>
    <r>
      <t>57.00 </t>
    </r>
    <r>
      <rPr>
        <b/>
        <sz val="11"/>
        <rFont val="Calibri"/>
        <family val="2"/>
        <scheme val="minor"/>
      </rPr>
      <t>EACH</t>
    </r>
  </si>
  <si>
    <t>12 Proposals / 65 Overall Bids</t>
  </si>
  <si>
    <r>
      <t>27.00 </t>
    </r>
    <r>
      <rPr>
        <b/>
        <sz val="11"/>
        <rFont val="Calibri"/>
        <family val="2"/>
        <scheme val="minor"/>
      </rPr>
      <t>EACH</t>
    </r>
  </si>
  <si>
    <t>6 Proposals / 32 Overall Bids</t>
  </si>
  <si>
    <r>
      <t>365.00 </t>
    </r>
    <r>
      <rPr>
        <b/>
        <sz val="11"/>
        <rFont val="Calibri"/>
        <family val="2"/>
        <scheme val="minor"/>
      </rPr>
      <t>EACH</t>
    </r>
  </si>
  <si>
    <t>68 Proposals / 391 Overall Bids</t>
  </si>
  <si>
    <t>Assembly,School, Complete</t>
  </si>
  <si>
    <t>Advance Beacon Control</t>
  </si>
  <si>
    <t>Solar Powered, Dual Beacon</t>
  </si>
  <si>
    <t>Furnishing And Installing Pedestal Pole And Foundation With Flashing Beacon</t>
  </si>
  <si>
    <t>lump sum</t>
  </si>
  <si>
    <t>Modification</t>
  </si>
  <si>
    <r>
      <t>19.00 </t>
    </r>
    <r>
      <rPr>
        <b/>
        <sz val="11"/>
        <color theme="1"/>
        <rFont val="Calibri"/>
        <family val="2"/>
        <scheme val="minor"/>
      </rPr>
      <t>LS</t>
    </r>
  </si>
  <si>
    <t>19 Proposals / 138 Overall Bids</t>
  </si>
  <si>
    <t>Overhead, Standard Flashing Amber</t>
  </si>
  <si>
    <t>per crossing/each</t>
  </si>
  <si>
    <t>Springfield Pedestrian Safety Study: Pedestrian Crossing Enhancement Toolbox</t>
  </si>
  <si>
    <t>6 of 8</t>
  </si>
  <si>
    <t>http://www.springfieldmainstreet.org/images/2010-09/springfield_pedestrian_crossingenhancement_toolbox_final_9-10-10.pdf</t>
  </si>
  <si>
    <t>SYS</t>
  </si>
  <si>
    <t>System A</t>
  </si>
  <si>
    <t>System B</t>
  </si>
  <si>
    <t>System C</t>
  </si>
  <si>
    <t>Remove/Prepare/Relocate</t>
  </si>
  <si>
    <t>Cont &amp; Cab, Solid State, Salvage</t>
  </si>
  <si>
    <t>Assembly</t>
  </si>
  <si>
    <t>Controller Assembly</t>
  </si>
  <si>
    <r>
      <t>12.00 </t>
    </r>
    <r>
      <rPr>
        <b/>
        <sz val="11"/>
        <color theme="1"/>
        <rFont val="Calibri"/>
        <family val="2"/>
        <scheme val="minor"/>
      </rPr>
      <t>AS</t>
    </r>
  </si>
  <si>
    <t>9 Proposals / 11 Overall Bids</t>
  </si>
  <si>
    <t>Relocate, Ground Mount</t>
  </si>
  <si>
    <r>
      <t>17.00 </t>
    </r>
    <r>
      <rPr>
        <b/>
        <sz val="11"/>
        <color theme="1"/>
        <rFont val="Calibri"/>
        <family val="2"/>
        <scheme val="minor"/>
      </rPr>
      <t>AS</t>
    </r>
  </si>
  <si>
    <t>Remove, Ground</t>
  </si>
  <si>
    <r>
      <t>22.00 </t>
    </r>
    <r>
      <rPr>
        <b/>
        <sz val="11"/>
        <color theme="1"/>
        <rFont val="Calibri"/>
        <family val="2"/>
        <scheme val="minor"/>
      </rPr>
      <t>AS</t>
    </r>
  </si>
  <si>
    <t>10 Proposals / 10 Overall Bids</t>
  </si>
  <si>
    <t>Remove, Bridge Mount</t>
  </si>
  <si>
    <r>
      <t>1.00 </t>
    </r>
    <r>
      <rPr>
        <b/>
        <sz val="11"/>
        <color theme="1"/>
        <rFont val="Calibri"/>
        <family val="2"/>
        <scheme val="minor"/>
      </rPr>
      <t>AS</t>
    </r>
  </si>
  <si>
    <t>1 Proposals / 2 Overall Bids</t>
  </si>
  <si>
    <t>Remove, Span Wire</t>
  </si>
  <si>
    <t>Testing - RRFB</t>
  </si>
  <si>
    <t>RRFB Assembly- training</t>
  </si>
  <si>
    <t>LS</t>
  </si>
  <si>
    <t>RRFB</t>
  </si>
  <si>
    <t>Miami-Dade Pedestrian Safety Project: Phase II Final Implementation Report and Executive Summary</t>
  </si>
  <si>
    <t>3_10</t>
  </si>
  <si>
    <t>http://safety.fhwa.dot.gov/ped_bike/tools_solve/ped_scdproj/miami/ch3.cfm</t>
  </si>
  <si>
    <t>Overhead RRFB</t>
  </si>
  <si>
    <t>With solar panel and wireless system</t>
  </si>
  <si>
    <t>5 of 8</t>
  </si>
  <si>
    <t>Gateway</t>
  </si>
  <si>
    <t>Gateway Sign</t>
  </si>
  <si>
    <t>Banner</t>
  </si>
  <si>
    <t>Killington’s Community Crossroads: US 4 and VT 100, Streetscape, Bicycle, and Pedestrian Study</t>
  </si>
  <si>
    <t>http://www.killingtontown.com/vertical/sites/%7BE4345A2E-9636-47A3-9B74-2E6220745729%7D/uploads/Killington_Streetscape_-_Selectboard_Final_Presentation_-_6-26-12.pdf</t>
  </si>
  <si>
    <t>Entry Sign</t>
  </si>
  <si>
    <r>
      <t>1.00 </t>
    </r>
    <r>
      <rPr>
        <b/>
        <sz val="11"/>
        <rFont val="Calibri"/>
        <family val="2"/>
        <scheme val="minor"/>
      </rPr>
      <t>EACH</t>
    </r>
  </si>
  <si>
    <t>TB-31</t>
  </si>
  <si>
    <t>Metal Sign</t>
  </si>
  <si>
    <t>Wooden Sign</t>
  </si>
  <si>
    <t>Structure</t>
  </si>
  <si>
    <t>Street spanning arch supported by metal posts within bulbouts</t>
  </si>
  <si>
    <t>Momument Sign With Rock or Stone and Recessed Concrete Inlay</t>
  </si>
  <si>
    <t>Gateway Columns</t>
  </si>
  <si>
    <t>Entry Treatment (Raised landscaped median island, textured pavement)</t>
  </si>
  <si>
    <t>TB-13</t>
  </si>
  <si>
    <t>Gateway Treatment</t>
  </si>
  <si>
    <t>Install Entrance Treatment</t>
  </si>
  <si>
    <t>http://www.portlandoregon.gov/transportation/article/83355</t>
  </si>
  <si>
    <t>HAWK</t>
  </si>
  <si>
    <t>Albemarle Comprehensive Pedestrian Plan: Appendix E</t>
  </si>
  <si>
    <t>E-3</t>
  </si>
  <si>
    <t>http://www.ncdot.org/bikeped/download/bikeped_planning_albemarle_AppendixE.pdf</t>
  </si>
  <si>
    <t>7 of 8</t>
  </si>
  <si>
    <t>IL</t>
  </si>
  <si>
    <t>HAWK Signal Pedestrian Safety - Champaign, IL</t>
  </si>
  <si>
    <t>http://www.conferences.uiuc.edu/traffic/2010pdf/file_7_sokolowski.pdf</t>
  </si>
  <si>
    <t>KOAA "Safety First" Article</t>
  </si>
  <si>
    <t>http://www.koaa.com/news/safety-first-check-out-the-new-hybrid-pedestrian-beacon-/</t>
  </si>
  <si>
    <t>Traffic Services Waco</t>
  </si>
  <si>
    <t>http://www.waco-texas.com/traffic-hybrid-beacons.asp</t>
  </si>
  <si>
    <t>Island</t>
  </si>
  <si>
    <t>Curb Island</t>
  </si>
  <si>
    <t>square foot</t>
  </si>
  <si>
    <t>English Unit Price Summary</t>
  </si>
  <si>
    <t>BITUMINOUS CONCRETE GUTTERS AND TRAFFIC ISLANDS</t>
  </si>
  <si>
    <t>Ton</t>
  </si>
  <si>
    <t>Median Island</t>
  </si>
  <si>
    <t>Concrete, 4"</t>
  </si>
  <si>
    <t>Monolithic, Concrete, 5", Surface Mounted</t>
  </si>
  <si>
    <t xml:space="preserve">Raised pedestrian refuge island with landscaping </t>
  </si>
  <si>
    <t>per intervention</t>
  </si>
  <si>
    <t>VDOT Traffic Calming Measures at a Glance</t>
  </si>
  <si>
    <t>http://www.virginiadot.org/info/resources/TrafficCalming.pdf</t>
  </si>
  <si>
    <t>PEDSAFE: Raised Pedestrian Crosswalks</t>
  </si>
  <si>
    <t>http://guide.saferoutesinfo.org/engineering/raised_pedestrian_crosswalks.cfm</t>
  </si>
  <si>
    <t>Raised Median</t>
  </si>
  <si>
    <t>AASHTO Strategic Highway Safety Plan</t>
  </si>
  <si>
    <t>http://safety.transportation.org/htmlguides/peds/assets/App09.pdf</t>
  </si>
  <si>
    <t>Crossing Island (asphalt/non-lanscaped islands cheaper than landscaped ones)</t>
  </si>
  <si>
    <t>per 100 feet</t>
  </si>
  <si>
    <t>3 of 8</t>
  </si>
  <si>
    <t>assume four leg intersection</t>
  </si>
  <si>
    <t>2002-2003</t>
  </si>
  <si>
    <t>http://www.ecocitycleveland.org/transportation/traffic/tools/pedrefuge_island.html</t>
  </si>
  <si>
    <t>A-9</t>
  </si>
  <si>
    <t>http://trafficcalming.org/measures/center-island-narrowings/</t>
  </si>
  <si>
    <t>5" Monolithic Concrete Islands (keyed in)</t>
  </si>
  <si>
    <t xml:space="preserve">20 years if asphalt, 40 if concrete  </t>
  </si>
  <si>
    <t>A-58</t>
  </si>
  <si>
    <t xml:space="preserve">91 Bids </t>
  </si>
  <si>
    <t>IMPRINT RESIN ISLAND</t>
  </si>
  <si>
    <t>CONCRETE ISLAND, 8" THICK</t>
  </si>
  <si>
    <t>CONCRETE ISLAND, 6" THICK</t>
  </si>
  <si>
    <t>CONCRETE ISLAND, 4" THICK</t>
  </si>
  <si>
    <t xml:space="preserve">271 Bids </t>
  </si>
  <si>
    <t>4" CONCRETE TRAFFIC ISLAND (WT: 38)</t>
  </si>
  <si>
    <t>4" CONCRETE TRAFFIC ISLAND, AS PER PLAN (WT: 38)</t>
  </si>
  <si>
    <t>6" CONCRETE TRAFFIC ISLAND (WT: 38)</t>
  </si>
  <si>
    <t>6" CONCRETE TRAFFIC ISLAND, AS PER PLAN (WT: 38)</t>
  </si>
  <si>
    <t>8" CONCRETE TRAFFIC ISLAND (WT: 38) (WT: 38)</t>
  </si>
  <si>
    <t>9" CONCRETE TRAFFIC ISLAND (WT: 38) (WT: 38)</t>
  </si>
  <si>
    <t>CONCRETE ISLANDS </t>
  </si>
  <si>
    <r>
      <t>47833.29 </t>
    </r>
    <r>
      <rPr>
        <b/>
        <sz val="11"/>
        <color theme="1"/>
        <rFont val="Calibri"/>
        <family val="2"/>
        <scheme val="minor"/>
      </rPr>
      <t>SQFT</t>
    </r>
  </si>
  <si>
    <t>32 Proposals / 226 Overall Bids</t>
  </si>
  <si>
    <t>PAINTED ISLAND</t>
  </si>
  <si>
    <t>CONCRETE SAFETY ISLANDS</t>
  </si>
  <si>
    <t>Remove Island</t>
  </si>
  <si>
    <t>REMOVING TRAFFIC ISLAND </t>
  </si>
  <si>
    <r>
      <t>769.00 </t>
    </r>
    <r>
      <rPr>
        <b/>
        <sz val="11"/>
        <color theme="1"/>
        <rFont val="Calibri"/>
        <family val="2"/>
        <scheme val="minor"/>
      </rPr>
      <t xml:space="preserve">SQ. </t>
    </r>
  </si>
  <si>
    <t>4 Proposals / 35 Overall Bids</t>
  </si>
  <si>
    <t>Lighting</t>
  </si>
  <si>
    <t>Crosswalk Lighting</t>
  </si>
  <si>
    <t>In-pavement Lighting</t>
  </si>
  <si>
    <t>VT Trans Materials and Research</t>
  </si>
  <si>
    <t>5 to 7</t>
  </si>
  <si>
    <t>http://www.aot.state.vt.us/matres/Documents/ACROBAT.pdf/R&amp;DDox/AOT_QuecheeInPavementLightingInitial.pdf</t>
  </si>
  <si>
    <t>City of Kirkland, Washington Flashing Crosswalks FAQ</t>
  </si>
  <si>
    <t>http://www.kirklandwa.gov/depart/Public_Works/Transportation___Streets/Flashing_Crosswalks.htm</t>
  </si>
  <si>
    <t>many types</t>
  </si>
  <si>
    <t>Walkinginfo.org Design and Engineering In-Pavement Lighting</t>
  </si>
  <si>
    <t>http://www.walkinginfo.org/pedsmart/tlite.htm</t>
  </si>
  <si>
    <t>FHWA  ITS Talking Notes</t>
  </si>
  <si>
    <t>http://www.nybc.net/resources/fhwaITStalkingnotes.pdf</t>
  </si>
  <si>
    <t>Streetlight</t>
  </si>
  <si>
    <t>$1,000 per light for utility pole mounted lights and approximately $15,000 per pole for ODOT steel cobra head street light poles (including conduit, wiring and trenching). (PE/CE: $4,000 per light or 27%)</t>
  </si>
  <si>
    <t>(PE/CE: $4,000 per light or 27%)</t>
  </si>
  <si>
    <t>4 of 8</t>
  </si>
  <si>
    <t>Pedestrian Scale</t>
  </si>
  <si>
    <t>LED, Street/Ped (8 lights and street scaping)</t>
  </si>
  <si>
    <t>per block</t>
  </si>
  <si>
    <t>WY</t>
  </si>
  <si>
    <t>City of Cheyenne 17th Street Pedestrian Lighting and Beautification Project</t>
  </si>
  <si>
    <t>http://www.downtowncheyenne.com/_pdfs/dda_docs/DDA%2017th%20Street%20Proposal%20for%206th%20Penny.pdf</t>
  </si>
  <si>
    <t>Assume 1 streetlight every 50' feet = low estimate; 125' to 150' = high estimate - FOR THIS USE LOW ESTIMATE</t>
  </si>
  <si>
    <t>http://www.pps.org/reference/streetlights/</t>
  </si>
  <si>
    <t>10 Ped Scale Lights (w design and management cost)</t>
  </si>
  <si>
    <t>Edgewater Pedestrian Lighting Proposal</t>
  </si>
  <si>
    <t>http://www.cityofsalem.net/Departments/UrbanDevelopment/DepartmentProjects/Documents/Proposal-Edgewater-Pedestrian-Lighting.pdf</t>
  </si>
  <si>
    <t>Purchase and Install Ped Light (no design/management cost)</t>
  </si>
  <si>
    <t>12-15' (Mission Trails 1950 light on an Oxford 6200 pole with RR3 roadway arm by Sternberg Lighting)</t>
  </si>
  <si>
    <t>Single. Architectural Area Lighting (Universe Collection UCM LUM STR or similar)</t>
  </si>
  <si>
    <t>Double Architectural Area Lighting (Universe Collection UCM LUM STR or similar)</t>
  </si>
  <si>
    <t>Pedestrian Scale, Concrete Base</t>
  </si>
  <si>
    <t>Pedestrian Scale, Standard</t>
  </si>
  <si>
    <t>Ped Light, Luminaire</t>
  </si>
  <si>
    <t>Frontage</t>
  </si>
  <si>
    <t>4_3</t>
  </si>
  <si>
    <t>lighting</t>
  </si>
  <si>
    <t>Light pole with Foundation</t>
  </si>
  <si>
    <t>Ped, Standard and Luminaire</t>
  </si>
  <si>
    <r>
      <t>97.00 </t>
    </r>
    <r>
      <rPr>
        <b/>
        <sz val="11"/>
        <rFont val="Calibri"/>
        <family val="2"/>
        <scheme val="minor"/>
      </rPr>
      <t>EACH</t>
    </r>
  </si>
  <si>
    <t>3 Proposals / 12 Overall Bids</t>
  </si>
  <si>
    <t>Ped, Temporary Lighting</t>
  </si>
  <si>
    <t>Ped Walkway Luminaire</t>
  </si>
  <si>
    <t>Luminaire</t>
  </si>
  <si>
    <t>Underpass</t>
  </si>
  <si>
    <t>Type L</t>
  </si>
  <si>
    <t>Luminaire, High Pressure Sodium, 725.13 (WT: 43)</t>
  </si>
  <si>
    <t>Median</t>
  </si>
  <si>
    <t>Concrete Median End Section</t>
  </si>
  <si>
    <t>Concrete Barrier End Section - Pedestrian/Traffic</t>
  </si>
  <si>
    <t>http://www.ecocitycleveland.org/transportation/traffic/tools/median.html</t>
  </si>
  <si>
    <t>Install Forced Turn Channelization</t>
  </si>
  <si>
    <t>TB-22</t>
  </si>
  <si>
    <t>How wide is a median?</t>
  </si>
  <si>
    <t>CONCRETE MEDIAN, VARB TK</t>
  </si>
  <si>
    <t>CONCRETE MEDIAN, 100 MM</t>
  </si>
  <si>
    <t>CONCRETE MEDIAN, 4 IN</t>
  </si>
  <si>
    <t xml:space="preserve">120 Bids </t>
  </si>
  <si>
    <t>CONCRETE MEDIAN, 5 1/2 IN</t>
  </si>
  <si>
    <t>CONCRETE MEDIAN, 150 MM</t>
  </si>
  <si>
    <t>CONCRETE MEDIAN, 6 IN</t>
  </si>
  <si>
    <t xml:space="preserve">249 Bids </t>
  </si>
  <si>
    <t>CONCRETE MEDIAN, 7 1/2 IN</t>
  </si>
  <si>
    <t>CONCRETE MEDIAN, 8 IN</t>
  </si>
  <si>
    <t xml:space="preserve">47 Bids </t>
  </si>
  <si>
    <t>MEDIAN, DOWELLED P.C. CONCRETE, AS PER PLAN </t>
  </si>
  <si>
    <r>
      <t>3099.50 </t>
    </r>
    <r>
      <rPr>
        <b/>
        <sz val="11"/>
        <color theme="1"/>
        <rFont val="Calibri"/>
        <family val="2"/>
        <scheme val="minor"/>
      </rPr>
      <t>SY</t>
    </r>
  </si>
  <si>
    <t>9 Proposals / 32 Overall Bids</t>
  </si>
  <si>
    <t>MEDIAN, DOWELLED P.C. CONCRETE, 6 INCH </t>
  </si>
  <si>
    <r>
      <t>3522.00 </t>
    </r>
    <r>
      <rPr>
        <b/>
        <sz val="11"/>
        <color theme="1"/>
        <rFont val="Calibri"/>
        <family val="2"/>
        <scheme val="minor"/>
      </rPr>
      <t>SY</t>
    </r>
  </si>
  <si>
    <t>8 Proposals / 37 Overall Bids</t>
  </si>
  <si>
    <t>MEDIAN, P.C. CONCRETE, AS PER PLAN </t>
  </si>
  <si>
    <r>
      <t>68.00 </t>
    </r>
    <r>
      <rPr>
        <b/>
        <sz val="11"/>
        <color theme="1"/>
        <rFont val="Calibri"/>
        <family val="2"/>
        <scheme val="minor"/>
      </rPr>
      <t>SY</t>
    </r>
  </si>
  <si>
    <t>MEDIAN, P.C. CONCRETE, 4 IN. </t>
  </si>
  <si>
    <r>
      <t>249.00 </t>
    </r>
    <r>
      <rPr>
        <b/>
        <sz val="11"/>
        <color theme="1"/>
        <rFont val="Calibri"/>
        <family val="2"/>
        <scheme val="minor"/>
      </rPr>
      <t>SY</t>
    </r>
  </si>
  <si>
    <t>MEDIAN, P.C. CONCRETE, 6 IN. </t>
  </si>
  <si>
    <r>
      <t>10002.00 </t>
    </r>
    <r>
      <rPr>
        <b/>
        <sz val="11"/>
        <color theme="1"/>
        <rFont val="Calibri"/>
        <family val="2"/>
        <scheme val="minor"/>
      </rPr>
      <t>SY</t>
    </r>
  </si>
  <si>
    <t>35 Proposals / 187 Overall Bids</t>
  </si>
  <si>
    <t>MEDIAN, P.C. CONCRETE, 12 IN. </t>
  </si>
  <si>
    <r>
      <t>76.00 </t>
    </r>
    <r>
      <rPr>
        <b/>
        <sz val="11"/>
        <color theme="1"/>
        <rFont val="Calibri"/>
        <family val="2"/>
        <scheme val="minor"/>
      </rPr>
      <t>SY</t>
    </r>
  </si>
  <si>
    <t>RAISED MEDIAN CONCRETE (3Y46)</t>
  </si>
  <si>
    <t>4" COLORED CONCRETE MEDIAN SURFACING</t>
  </si>
  <si>
    <t>CONCRETE MEDIAN PAVEMENT 4"</t>
  </si>
  <si>
    <t>S.Y.</t>
  </si>
  <si>
    <t>CONCRETE MEDIAN PAVEMENT 6"</t>
  </si>
  <si>
    <t>CONCRETE MEDIAN PAVEMENT 4" (COLORED)</t>
  </si>
  <si>
    <t>CONCRETE MEDIAN PAVEMENT 4" (COLORED AND PATTERNED)</t>
  </si>
  <si>
    <t>CONCRETE MEDIAN PAVEMENT 6" (COLORED AND PATTERNED)</t>
  </si>
  <si>
    <t>4" CONCRETE MEDIAN (WT: 38) (WT: 38)</t>
  </si>
  <si>
    <t>CONCRETE MEDIAN (WT: 38)</t>
  </si>
  <si>
    <t>CONCRETE MEDIAN, AS PER PLAN (WT: 38)</t>
  </si>
  <si>
    <t>MEDIAN, MISC.: 6" STAMPED CONCRETE (WT: 38)</t>
  </si>
  <si>
    <t>CONCRETE MEDIAN CONCRETE MEDIAN</t>
  </si>
  <si>
    <t>Concrete Median</t>
  </si>
  <si>
    <t>DECORATIVE MEDIAN CONCRETE</t>
  </si>
  <si>
    <t>Median Barrier</t>
  </si>
  <si>
    <t>INSTALL CONCRETE MEDIAN BARRIER</t>
  </si>
  <si>
    <t>L F</t>
  </si>
  <si>
    <t>http://trafficcalming.org/volume-control/median-barriers/</t>
  </si>
  <si>
    <t>TB-16</t>
  </si>
  <si>
    <t>CONC MEDIAN BARRIER TYPE 9C1</t>
  </si>
  <si>
    <t>FURNISHING, INSTALLING AND LEAVING IN PLACE PRECAST CONCRETE BARRIER</t>
  </si>
  <si>
    <t>Remove Median Barrier</t>
  </si>
  <si>
    <t>REMOVE CONC MEDIAN BARRIER</t>
  </si>
  <si>
    <t>REMOVE RAISED MEDIAN</t>
  </si>
  <si>
    <t>Mid-Block Crossing</t>
  </si>
  <si>
    <t>Mid-block Crossing</t>
  </si>
  <si>
    <t xml:space="preserve">Mid-block Crossing  </t>
  </si>
  <si>
    <t>Bulbouts, landscaping, trees, seat walls, and crosswalk with glass aggregate paving</t>
  </si>
  <si>
    <t>6_22</t>
  </si>
  <si>
    <t>Overpass/Underpass</t>
  </si>
  <si>
    <t>Bridge</t>
  </si>
  <si>
    <t>Superstructure</t>
  </si>
  <si>
    <t>18 of 57</t>
  </si>
  <si>
    <t>Cast in place Concrete</t>
  </si>
  <si>
    <t>Bridges and Structures for Trails - americantrails.org</t>
  </si>
  <si>
    <t>http://www.americantrails.org/resources/structures/ChooseBridgeBuild.html</t>
  </si>
  <si>
    <t>Prefabricated, concrete,  not including installation</t>
  </si>
  <si>
    <t>Pedestrian Bridge (prefabricated, steel, not including installation)</t>
  </si>
  <si>
    <t>10'  wide, 100 ft long Pedestrian Bridge, Weathering Steel, Ipe Decking</t>
  </si>
  <si>
    <t>Report on Shared and Sidewalk Unit Costs</t>
  </si>
  <si>
    <t>Ipe wood: 30-40 years</t>
  </si>
  <si>
    <t>http://www.aot.state.vt.us/progdev/sections/LTF%20Info/DocumentsLTFPages/BikePedReport%20on%20Shared%20Use%20Path%20and%20Sidewalk%20Unit%20Costs_2010_FINAL813.pdf</t>
  </si>
  <si>
    <t>Yes - prefabricated</t>
  </si>
  <si>
    <t>10'  wide, 100 ft long Pedestrian Bridge, Weathering Steel, Treated Decking</t>
  </si>
  <si>
    <t>Treated wood: 15-20</t>
  </si>
  <si>
    <t>10'  wide, 100 ft long Pedestrian Bridge, Galvanized Steel, Treated Decking</t>
  </si>
  <si>
    <t>10'  wide, 100 ft long Pedestrian Bridge, Galvanized Steel, Ipe Decking</t>
  </si>
  <si>
    <t>12'  wide, 100 ft long Pedestrian Bridge, Weathering Steel, Treated Decking</t>
  </si>
  <si>
    <t>12'  wide, 100 ft long Pedestrian Bridge, Weathering Steel, Ipe Decking</t>
  </si>
  <si>
    <t>12'  wide, 100 ft long Pedestrian Bridge, Galvanized Steel, Treated Decking</t>
  </si>
  <si>
    <t>12'  wide, 100 ft long Pedestrian Bridge, Galvanized Steel, Ipe Decking</t>
  </si>
  <si>
    <t>16', concrete or steel</t>
  </si>
  <si>
    <t>Abutments</t>
  </si>
  <si>
    <t>BidX</t>
  </si>
  <si>
    <t>TEMPORARY PEDESTRIAN BRIDGE (100 SM - EST.)</t>
  </si>
  <si>
    <t>Overpass</t>
  </si>
  <si>
    <t>With Handicap Ramps</t>
  </si>
  <si>
    <t>Florida Preliminary Estimates Section Transportation Costs - Quarterly Roadway Construction Cost - December 2011</t>
  </si>
  <si>
    <t>Pedestrian Overpass (Prestressed Girder, Steel Truss)</t>
  </si>
  <si>
    <t>ID</t>
  </si>
  <si>
    <t>Preliminary Structure Cost Estimate</t>
  </si>
  <si>
    <t>http://itd.idaho.gov/bridge/manual/16%20Cost%20Estimating/16.1%20Structure%20Cost%20Per%20Square%20Foot.pdf</t>
  </si>
  <si>
    <t>City of Algonquin Randall Road Pedestrian Crossing Feasibility Study</t>
  </si>
  <si>
    <t>http://209.43.47.78/egov/docs/1271797075_343597.pdf</t>
  </si>
  <si>
    <r>
      <t>1.00 </t>
    </r>
    <r>
      <rPr>
        <b/>
        <sz val="11"/>
        <rFont val="Calibri"/>
        <family val="2"/>
        <scheme val="minor"/>
      </rPr>
      <t>L S</t>
    </r>
  </si>
  <si>
    <t>1 Proposals / 15 Overall Bids</t>
  </si>
  <si>
    <t>Underpass (16' wide, 8.5' high, 142' long)</t>
  </si>
  <si>
    <t>City of Longmont Hover Street /SH 119 Pedestrian Underpass Evaluation</t>
  </si>
  <si>
    <t>http://www.ci.longmont.co.us/public_works/whatsnew/southmoor/documents/underpass_report.pdf</t>
  </si>
  <si>
    <t>Path</t>
  </si>
  <si>
    <t>Boardwalk</t>
  </si>
  <si>
    <t>Concrete Approach to Boardwalk</t>
  </si>
  <si>
    <t>4_1</t>
  </si>
  <si>
    <t>7-15 years</t>
  </si>
  <si>
    <t>Materials and labor</t>
  </si>
  <si>
    <t>10'</t>
  </si>
  <si>
    <t>A-10</t>
  </si>
  <si>
    <t>Including All Timber, Hardware, Anchors And Paint</t>
  </si>
  <si>
    <t>TIMBER BOARDWALK (10' WIDE) TIMBER BOARDWALK (10' WIDE)</t>
  </si>
  <si>
    <t>path</t>
  </si>
  <si>
    <t>Multi-Use Trail - Paved</t>
  </si>
  <si>
    <t>4" CONCRETE WALK (WT: 38)</t>
  </si>
  <si>
    <t xml:space="preserve">246 Bids </t>
  </si>
  <si>
    <t>4" CONCRETE WALK, AS PER PLAN (WT: 38)</t>
  </si>
  <si>
    <t>4-1/2" CONCRETE WALK (WT: 38)</t>
  </si>
  <si>
    <t>5" CONCRETE WALK (WT: 38)</t>
  </si>
  <si>
    <t>5" CONCRETE WALK, AS PER PLAN (WT: 38)</t>
  </si>
  <si>
    <t>6" CONCRETE WALK (WT: 38)</t>
  </si>
  <si>
    <t>6" CONCRETE WALK, AS PER PLAN (WT: 38)</t>
  </si>
  <si>
    <t>7" CONCRETE WALK (WT: 38)</t>
  </si>
  <si>
    <t>7" CONCRETE WALK, AS PER PLAN (WT: 38)</t>
  </si>
  <si>
    <t>8" CONCRETE WALK (WT: 38)</t>
  </si>
  <si>
    <t>8" CONCRETE WALK, AS PER PLAN (WT: 38)</t>
  </si>
  <si>
    <t>2" ASPHALT CONCRETE WALK (WT: 11)</t>
  </si>
  <si>
    <t>3" ASPHALT CONCRETE WALK (WT: 11)</t>
  </si>
  <si>
    <t>4" ASPHALT CONCRETE WALK (WT: 10)</t>
  </si>
  <si>
    <t>WALKWAY, MISC.: 4" CONCRETE WALK WITH BUFF WASH FINISH (WT: 38)</t>
  </si>
  <si>
    <t>MULTI USE PATH CONCRETE SURFACING </t>
  </si>
  <si>
    <r>
      <t>3070.00 </t>
    </r>
    <r>
      <rPr>
        <b/>
        <sz val="11"/>
        <color theme="1"/>
        <rFont val="Calibri"/>
        <family val="2"/>
        <scheme val="minor"/>
      </rPr>
      <t>SQFT</t>
    </r>
  </si>
  <si>
    <t>2 Proposals / 6 Overall Bids</t>
  </si>
  <si>
    <t>Provide 10 ft. paved share use path off road</t>
  </si>
  <si>
    <t>4' conventional concrete path</t>
  </si>
  <si>
    <t>20+ years</t>
  </si>
  <si>
    <t>6' One Way Shared Use Concrete Path (Total: includes grading, striping, ramps, surveying, etc.)</t>
  </si>
  <si>
    <t>City of Rosenberg Transit and Pedestrian Study</t>
  </si>
  <si>
    <t>http://www.rosenbergecodev.com/docs/1-Rosenberg%20Transit%20and%20Ped%20Plan%20-%20Combined%20CD%20Version.pdf</t>
  </si>
  <si>
    <t>12' Shared Use Concrete Path (Total: includes grading, striping, ramps, surveying, etc.)</t>
  </si>
  <si>
    <t>5' Asphalt with 6" CABC</t>
  </si>
  <si>
    <t>2006, 2009</t>
  </si>
  <si>
    <t>8' Wide Bituminous Concrete Shared Path</t>
  </si>
  <si>
    <t>Yes - includes combined cost of sidewalk with other costs incidental to construction (pavement marking, new signs, traffic control, etc.)</t>
  </si>
  <si>
    <t>10' Wide Bituminous Concrete Shared Path</t>
  </si>
  <si>
    <t>12' Wide Bituminous Concrete Shared Path</t>
  </si>
  <si>
    <t>8' Wide Aggregate Surface Shared Path</t>
  </si>
  <si>
    <t>10' Wide Aggregate Surface Shared Path</t>
  </si>
  <si>
    <t>12' Wide Aggregate Surface Shared Path</t>
  </si>
  <si>
    <t>10' wide, pervious concrete</t>
  </si>
  <si>
    <t>10' wide, 3" thick Asphalt path</t>
  </si>
  <si>
    <t>7-20 years</t>
  </si>
  <si>
    <t>Asphalt</t>
  </si>
  <si>
    <t>Class I Shared Use, Asphalt path on graded right of way with drainage and new sub-base</t>
  </si>
  <si>
    <t>2008 (2008 dollars)</t>
  </si>
  <si>
    <t>Class I Shared Use, construct Asphalt path on un-graded right of way with drainage and new sub-base</t>
  </si>
  <si>
    <t>2009 (2008 dollars)</t>
  </si>
  <si>
    <t>Class I Shared Use, construct Asphalt path with some Boardwalking and/or bridges</t>
  </si>
  <si>
    <t>Shared-Use Path</t>
  </si>
  <si>
    <t>This assumes an asphalt or concrete path (not 
including boardwalks or bridges. The concrete 
option is likely to cost 50 percent more than a standard 
asphalt pathway</t>
  </si>
  <si>
    <t>Aggregate Surface Trail</t>
  </si>
  <si>
    <t>A-18</t>
  </si>
  <si>
    <t>New 12' Wide Multi-Use Trail; Excavation, Grading, Asphalt</t>
  </si>
  <si>
    <t>RECREATIONAL TRAIL, HOT MIX ASPHALT, 3 IN. </t>
  </si>
  <si>
    <r>
      <t>16551.00 </t>
    </r>
    <r>
      <rPr>
        <b/>
        <sz val="11"/>
        <color theme="1"/>
        <rFont val="Calibri"/>
        <family val="2"/>
        <scheme val="minor"/>
      </rPr>
      <t>SY</t>
    </r>
  </si>
  <si>
    <t>RECREATIONAL TRAIL, HOT MIX ASPHALT, 4 IN. </t>
  </si>
  <si>
    <r>
      <t>63119.86 </t>
    </r>
    <r>
      <rPr>
        <b/>
        <sz val="11"/>
        <color theme="1"/>
        <rFont val="Calibri"/>
        <family val="2"/>
        <scheme val="minor"/>
      </rPr>
      <t>SY</t>
    </r>
  </si>
  <si>
    <t>8 Proposals / 28 Overall Bids</t>
  </si>
  <si>
    <t>RECREATIONAL TRAIL, HOT MIX ASPHALT, 5 IN. </t>
  </si>
  <si>
    <r>
      <t>21824.00 </t>
    </r>
    <r>
      <rPr>
        <b/>
        <sz val="11"/>
        <color theme="1"/>
        <rFont val="Calibri"/>
        <family val="2"/>
        <scheme val="minor"/>
      </rPr>
      <t>SY</t>
    </r>
  </si>
  <si>
    <t>4 Proposals / 10 Overall Bids</t>
  </si>
  <si>
    <t>RECREATIONAL TRAIL, HOT MIX ASPHALT, 6 IN. </t>
  </si>
  <si>
    <r>
      <t>37142.38 </t>
    </r>
    <r>
      <rPr>
        <b/>
        <sz val="11"/>
        <color theme="1"/>
        <rFont val="Calibri"/>
        <family val="2"/>
        <scheme val="minor"/>
      </rPr>
      <t>SY</t>
    </r>
  </si>
  <si>
    <t>10 Proposals / 40 Overall Bids</t>
  </si>
  <si>
    <t>RECREATIONAL TRAIL, HOT MIX ASPHALT, 8 IN. </t>
  </si>
  <si>
    <r>
      <t>112.00 </t>
    </r>
    <r>
      <rPr>
        <b/>
        <sz val="11"/>
        <color theme="1"/>
        <rFont val="Calibri"/>
        <family val="2"/>
        <scheme val="minor"/>
      </rPr>
      <t>SY</t>
    </r>
  </si>
  <si>
    <t>RECREATIONAL TRAIL, PORTLAND CEMENT CONCRETE, 4 IN. </t>
  </si>
  <si>
    <r>
      <t>14422.60 </t>
    </r>
    <r>
      <rPr>
        <b/>
        <sz val="11"/>
        <color theme="1"/>
        <rFont val="Calibri"/>
        <family val="2"/>
        <scheme val="minor"/>
      </rPr>
      <t>SY</t>
    </r>
  </si>
  <si>
    <t>3 Proposals / 20 Overall Bids</t>
  </si>
  <si>
    <t>RECREATIONAL TRAIL, PORTLAND CEMENT CONCRETE, 5 IN. </t>
  </si>
  <si>
    <r>
      <t>105698.88 </t>
    </r>
    <r>
      <rPr>
        <b/>
        <sz val="11"/>
        <color theme="1"/>
        <rFont val="Calibri"/>
        <family val="2"/>
        <scheme val="minor"/>
      </rPr>
      <t>SY</t>
    </r>
  </si>
  <si>
    <t>32 Proposals / 195 Overall Bids</t>
  </si>
  <si>
    <t>RECREATIONAL TRAIL, PORTLAND CEMENT CONCRETE, 6 IN. </t>
  </si>
  <si>
    <r>
      <t>148629.31 </t>
    </r>
    <r>
      <rPr>
        <b/>
        <sz val="11"/>
        <color theme="1"/>
        <rFont val="Calibri"/>
        <family val="2"/>
        <scheme val="minor"/>
      </rPr>
      <t>SY</t>
    </r>
  </si>
  <si>
    <t>38 Proposals / 230 Overall Bids</t>
  </si>
  <si>
    <t>RECREATIONAL TRAIL, PORTLAND CEMENT CONCRETE, 7 IN. </t>
  </si>
  <si>
    <r>
      <t>11300.10 </t>
    </r>
    <r>
      <rPr>
        <b/>
        <sz val="11"/>
        <color theme="1"/>
        <rFont val="Calibri"/>
        <family val="2"/>
        <scheme val="minor"/>
      </rPr>
      <t>SY</t>
    </r>
  </si>
  <si>
    <t>2 Proposals / 12 Overall Bids</t>
  </si>
  <si>
    <t>RECREATIONAL TRAIL, PORTLAND CEMENT CONCRETE, 8 IN. </t>
  </si>
  <si>
    <r>
      <t>852.65 </t>
    </r>
    <r>
      <rPr>
        <b/>
        <sz val="11"/>
        <color theme="1"/>
        <rFont val="Calibri"/>
        <family val="2"/>
        <scheme val="minor"/>
      </rPr>
      <t>SY</t>
    </r>
  </si>
  <si>
    <t>6 Proposals / 38 Overall Bids</t>
  </si>
  <si>
    <t>HOT MIX ASPHALT WALK SURFACE</t>
  </si>
  <si>
    <t>MG</t>
  </si>
  <si>
    <t>TON</t>
  </si>
  <si>
    <t xml:space="preserve">257 Bids </t>
  </si>
  <si>
    <t>HOT MIX ASPHALT TEXTURED ASPHALT PAVEMENT</t>
  </si>
  <si>
    <t>Multi-Use Trail - Unpaved</t>
  </si>
  <si>
    <t>1 Side, Off Roadway, 12'</t>
  </si>
  <si>
    <t>6' wide Gravel</t>
  </si>
  <si>
    <t>4' wide Crusher Fines Path</t>
  </si>
  <si>
    <t>7-10 years</t>
  </si>
  <si>
    <t>Crusher Fines</t>
  </si>
  <si>
    <t>Wood Chips</t>
  </si>
  <si>
    <t>1-3 years</t>
  </si>
  <si>
    <t>Soil Cement</t>
  </si>
  <si>
    <t>5-7 years</t>
  </si>
  <si>
    <t>Native Soil</t>
  </si>
  <si>
    <t>variable</t>
  </si>
  <si>
    <t>Shared Use Path Bridge, 100 foot</t>
  </si>
  <si>
    <t>Pavement Marking</t>
  </si>
  <si>
    <t>Advance Stop/Yield Line</t>
  </si>
  <si>
    <t>Stop Bar</t>
  </si>
  <si>
    <t>Stop Limit Bars/ Yield Teeth</t>
  </si>
  <si>
    <t>THERMOPLASTIC PAVEMENT MARKING (YIELD LINE)</t>
  </si>
  <si>
    <t>Thermoplastic Pavement Marking (Xwalk-Stopline) </t>
  </si>
  <si>
    <r>
      <t>1348.00 </t>
    </r>
    <r>
      <rPr>
        <b/>
        <sz val="11"/>
        <rFont val="Calibri"/>
        <family val="2"/>
        <scheme val="minor"/>
      </rPr>
      <t>SF</t>
    </r>
  </si>
  <si>
    <t>4 Proposals / 18 Overall Bids</t>
  </si>
  <si>
    <t>Preformed Plastic Pavement Marking (Xwalk - Stop Line) (Type II) </t>
  </si>
  <si>
    <r>
      <t>100.00 </t>
    </r>
    <r>
      <rPr>
        <b/>
        <sz val="11"/>
        <rFont val="Calibri"/>
        <family val="2"/>
        <scheme val="minor"/>
      </rPr>
      <t>SF</t>
    </r>
  </si>
  <si>
    <t>Preformed Plastic Pavement Marking (Xwalk-Stop Line) (Type III) </t>
  </si>
  <si>
    <r>
      <t>53206.00 </t>
    </r>
    <r>
      <rPr>
        <b/>
        <sz val="11"/>
        <rFont val="Calibri"/>
        <family val="2"/>
        <scheme val="minor"/>
      </rPr>
      <t>SF</t>
    </r>
  </si>
  <si>
    <t>27 Proposals / 169 Overall Bids</t>
  </si>
  <si>
    <t>Preformed Thermoplastic Pavement Marking (Xwalk-Stop Line) </t>
  </si>
  <si>
    <r>
      <t>350560.00 </t>
    </r>
    <r>
      <rPr>
        <b/>
        <sz val="11"/>
        <rFont val="Calibri"/>
        <family val="2"/>
        <scheme val="minor"/>
      </rPr>
      <t>SF</t>
    </r>
  </si>
  <si>
    <t>40 Proposals / 182 Overall Bids</t>
  </si>
  <si>
    <t>Striping</t>
  </si>
  <si>
    <t>Install Bicycle Left Turn Lanes</t>
  </si>
  <si>
    <t>$15000+</t>
  </si>
  <si>
    <t>Island Marking</t>
  </si>
  <si>
    <t>ISLAND MARKING, TYPE 1 (WT: 45)</t>
  </si>
  <si>
    <t>ISLAND MARKING (WT: 45)</t>
  </si>
  <si>
    <t>ISLAND MARKING, TYPE 1A (WT: 45)</t>
  </si>
  <si>
    <t xml:space="preserve">100 Bids </t>
  </si>
  <si>
    <t>Painted Curb/Sidewalk</t>
  </si>
  <si>
    <t>Color/Imprint Sidewalk</t>
  </si>
  <si>
    <t>Curb/Island</t>
  </si>
  <si>
    <t>Bicycle Box (Colored Pavement)</t>
  </si>
  <si>
    <t>CURB MARKING (WT: 45)</t>
  </si>
  <si>
    <t>CURB MARKING, TYPE 1 (WT: 45)</t>
  </si>
  <si>
    <t>CURB MARKING, TYPE 2 (WT: 45) (WT: 45)</t>
  </si>
  <si>
    <t>PAVEMENT MARKING CURB PAINT</t>
  </si>
  <si>
    <t>PAVEMENT MARKING CURB EPOXY</t>
  </si>
  <si>
    <t xml:space="preserve">343 Bids </t>
  </si>
  <si>
    <t xml:space="preserve">276 Bids </t>
  </si>
  <si>
    <t>PAVEMENT MARKING CURB RAMP EPOXY</t>
  </si>
  <si>
    <t>Remove Symbol</t>
  </si>
  <si>
    <t>REMOVING PAVEMENT MARKINGS</t>
  </si>
  <si>
    <t xml:space="preserve">479 Bids </t>
  </si>
  <si>
    <t>Restriping/Lane Narrowing</t>
  </si>
  <si>
    <t>TB-12</t>
  </si>
  <si>
    <t>Road Reconfiguration (Restriping)</t>
  </si>
  <si>
    <t>Designate Contraflow Lane (Painted)</t>
  </si>
  <si>
    <t>striping</t>
  </si>
  <si>
    <t>Broken Yellow, Class 2, Type A Traffic Stripe (5" Wide)</t>
  </si>
  <si>
    <t>MILE</t>
  </si>
  <si>
    <t xml:space="preserve">587 Bids </t>
  </si>
  <si>
    <t>Solid Yellow, Class 2, Type A Traffic Stripe (5" Wide)</t>
  </si>
  <si>
    <t xml:space="preserve">994 Bids </t>
  </si>
  <si>
    <t>Solid White, Class 2, Type A Traffic Stripe (5" Wide)</t>
  </si>
  <si>
    <t xml:space="preserve">995 Bids </t>
  </si>
  <si>
    <t>REFLECTORIZED PAINT PAVEMENT MARKING YELLOW (4")</t>
  </si>
  <si>
    <t xml:space="preserve">279 Bids </t>
  </si>
  <si>
    <t>REFLECTORIZED PAINT PAVEMENT MARKING WHITE (4")</t>
  </si>
  <si>
    <t>THERMOPLASTIC PAVEMENT MARKING WHITE (4")</t>
  </si>
  <si>
    <t xml:space="preserve">334 Bids </t>
  </si>
  <si>
    <t>THERMOPLASTIC PAVEMENT MARKING YELLOW (4")</t>
  </si>
  <si>
    <t xml:space="preserve">336 Bids </t>
  </si>
  <si>
    <t>Thermoplastic Pavement Marking (Inlaid) </t>
  </si>
  <si>
    <r>
      <t>24519.50 </t>
    </r>
    <r>
      <rPr>
        <b/>
        <sz val="11"/>
        <rFont val="Calibri"/>
        <family val="2"/>
        <scheme val="minor"/>
      </rPr>
      <t>SF</t>
    </r>
  </si>
  <si>
    <t>7 Proposals / 30 Overall Bids</t>
  </si>
  <si>
    <t>Thermoplastic Pavement Marking </t>
  </si>
  <si>
    <r>
      <t>5040.00 </t>
    </r>
    <r>
      <rPr>
        <b/>
        <sz val="11"/>
        <rFont val="Calibri"/>
        <family val="2"/>
        <scheme val="minor"/>
      </rPr>
      <t>SF</t>
    </r>
  </si>
  <si>
    <t>SOLID TRAFFIC STRIPE, 5 IN, WHITE</t>
  </si>
  <si>
    <t>LM</t>
  </si>
  <si>
    <t xml:space="preserve">834 Bids </t>
  </si>
  <si>
    <t>SOLID TRAFFIC STRIPE, 5 IN, YELLOW</t>
  </si>
  <si>
    <t>SKIP TRAFFIC STRIPE, 5 IN, WHITE</t>
  </si>
  <si>
    <t>GLM</t>
  </si>
  <si>
    <t xml:space="preserve">134 Bids </t>
  </si>
  <si>
    <t>SKIP TRAFFIC STRIPE, 5 IN, YELLOW</t>
  </si>
  <si>
    <t xml:space="preserve">776 Bids </t>
  </si>
  <si>
    <t>PAVEMENT MARKING (EPOXY) (WHITE) ( 6")</t>
  </si>
  <si>
    <t>LNFT</t>
  </si>
  <si>
    <t xml:space="preserve">568 Bids </t>
  </si>
  <si>
    <t>PAVEMENT MARKING (EPOXY) (WHITE) ( 4")</t>
  </si>
  <si>
    <t>PAVEMENT MARKING (EPOXY) (YELLOW) ( 6")</t>
  </si>
  <si>
    <t xml:space="preserve">166 Bids </t>
  </si>
  <si>
    <t>PAVEMENT MARKING (EPOXY) (YELLOW) ( 4")</t>
  </si>
  <si>
    <t xml:space="preserve">499 Bids </t>
  </si>
  <si>
    <t>PAVEMENT MARKING (MULTI-COMPONENT) (WHITE) ( 4")</t>
  </si>
  <si>
    <t xml:space="preserve">72 Bids </t>
  </si>
  <si>
    <t>PAVEMENT MARKING (MULTI-COMPONENT) (WHITE) ( 6")</t>
  </si>
  <si>
    <t xml:space="preserve">394 Bids </t>
  </si>
  <si>
    <t>PAVEMENT MARKING (MULTI-COMPONENT) (YELLOW) ( 4")</t>
  </si>
  <si>
    <t xml:space="preserve">307 Bids </t>
  </si>
  <si>
    <t>PAVE STRIPING-PERM PAINT-4 IN</t>
  </si>
  <si>
    <t xml:space="preserve">1117 Bids </t>
  </si>
  <si>
    <t>PAVE STRIPING-PERM PAINT-6 IN</t>
  </si>
  <si>
    <t>PAVE STRIPING-THERMO-4 IN W</t>
  </si>
  <si>
    <t>PAVE STRIPING-THERMO-4 IN Y</t>
  </si>
  <si>
    <t>PAVE STRIPING-THERMO-6 IN W</t>
  </si>
  <si>
    <t>PAVE STRIPING-THERMO-6 IN Y</t>
  </si>
  <si>
    <t>4" WHITE OR YELLOW PAINTED PAVEMENT MARKING LINE</t>
  </si>
  <si>
    <t>TEMPORARY PVMT. MARK LINE, W OR YELLOW</t>
  </si>
  <si>
    <t xml:space="preserve">218 Bids </t>
  </si>
  <si>
    <t>TEMPORARY PAVING MARKINGS - 4 IN. (PAINTED)</t>
  </si>
  <si>
    <t xml:space="preserve">220 Bids </t>
  </si>
  <si>
    <t>TEMPORARY PAVING MARKINGS - 6 IN. (PAINTED)</t>
  </si>
  <si>
    <t xml:space="preserve">297 Bids </t>
  </si>
  <si>
    <t>4 INCH REFLECTORIZED WHITE LINE (THERMOPLASTIC)</t>
  </si>
  <si>
    <t>6 INCH REFLECTORIZED WHITE LINE (THERMOPLASTIC)</t>
  </si>
  <si>
    <t xml:space="preserve">420 Bids </t>
  </si>
  <si>
    <t>4 INCH REFLECTORIZED YELLOW LINE (THERMOPLASTIC)</t>
  </si>
  <si>
    <t xml:space="preserve">266 Bids </t>
  </si>
  <si>
    <t>6 INCH REFLECTORIZED YELLOW LINE (THERMOPLASTIC)</t>
  </si>
  <si>
    <t>4" SOLID LINE WHITE-PAINT</t>
  </si>
  <si>
    <t>6" SOLID LINE WHITE-PAINT</t>
  </si>
  <si>
    <t>4" SOLID LINE YELLOW-PAINT</t>
  </si>
  <si>
    <t>4" BROKEN LINE YELLOW-PAINT</t>
  </si>
  <si>
    <t xml:space="preserve">143 Bids </t>
  </si>
  <si>
    <t>4" SOLID LINE WHITE-EPOXY</t>
  </si>
  <si>
    <t xml:space="preserve">610 Bids </t>
  </si>
  <si>
    <t>4" SOLID LINE YELLOW-EPOXY</t>
  </si>
  <si>
    <t xml:space="preserve">538 Bids </t>
  </si>
  <si>
    <t>4" WHITE PREFORMED PAVEMENT MARKING, TYPE 4, GROOVED</t>
  </si>
  <si>
    <t>4" YELLOW PREFORMED PAVEMENT MARKING, TYPE 4, GROOVED</t>
  </si>
  <si>
    <t>TRAFFIC STRIPES, LONG LIFE, EPOXY RESIN 4"</t>
  </si>
  <si>
    <t xml:space="preserve">719 Bids </t>
  </si>
  <si>
    <t>TRAFFIC STRIPE(PAINT)(4" WIDE)</t>
  </si>
  <si>
    <t xml:space="preserve">208 Bids </t>
  </si>
  <si>
    <t>(SP)TRAFFIC STRIPE(MULTI-POLYMER)(4" WIDE)</t>
  </si>
  <si>
    <t xml:space="preserve">172 Bids </t>
  </si>
  <si>
    <t>4" WHITE SOLID LINES (PVT. EDGE LINES)-FAST DRY PAINT 4" WH. SLD. LNS. - PVMT. EDGE - F. D. PNT.</t>
  </si>
  <si>
    <t xml:space="preserve">856 Bids </t>
  </si>
  <si>
    <t>PAVEMENT MARKING EPOXY 4-INCH</t>
  </si>
  <si>
    <t xml:space="preserve">1303 Bids </t>
  </si>
  <si>
    <t xml:space="preserve">900 Bids </t>
  </si>
  <si>
    <t>PAVEMENT MARKING EPOXY 8-INCH</t>
  </si>
  <si>
    <t xml:space="preserve">460 Bids </t>
  </si>
  <si>
    <t>Install Narrow Lane Striping</t>
  </si>
  <si>
    <t>Assume Block = 330 X 330</t>
  </si>
  <si>
    <t>Adding striped shoulders or bike lanes (not replacing old paint)</t>
  </si>
  <si>
    <t>Restriping for bike lanes or reducing number of lanes for on-street parking</t>
  </si>
  <si>
    <t xml:space="preserve">Restripe 'road diet,' Add Bike Lane </t>
  </si>
  <si>
    <t>Bike Lane</t>
  </si>
  <si>
    <t>B-5</t>
  </si>
  <si>
    <t>BIKEWAY CENTERLINE</t>
  </si>
  <si>
    <t>Striping for raised crosswalk</t>
  </si>
  <si>
    <t>North Reading Article</t>
  </si>
  <si>
    <t>http://reading-northreading.patch.com/articles/costs-in-for-raised-crosswalks-in-north-reading</t>
  </si>
  <si>
    <t>Symbol</t>
  </si>
  <si>
    <t>Plastic Pavement Legends and Symbols (Pedestrian Crossing)</t>
  </si>
  <si>
    <t>Intersection Crossing Marking</t>
  </si>
  <si>
    <t>Install Speed Limit Pavement Legend</t>
  </si>
  <si>
    <t>TB-7</t>
  </si>
  <si>
    <t>Speed Limit Pavement Markings</t>
  </si>
  <si>
    <t>Stop Marking</t>
  </si>
  <si>
    <t>Shared Lane Marking</t>
  </si>
  <si>
    <t>Bicycle Loop Detector Stencil Marking, per intersection leg</t>
  </si>
  <si>
    <t>A-45</t>
  </si>
  <si>
    <t>Bicycle Arrow</t>
  </si>
  <si>
    <t>Bicycle Symbol</t>
  </si>
  <si>
    <t>Shared Lane Marking (Sharrow)</t>
  </si>
  <si>
    <t>Bike Lane Symbol</t>
  </si>
  <si>
    <t>Bicycle Stencil at Intersections</t>
  </si>
  <si>
    <t>Sharrows</t>
  </si>
  <si>
    <t>B-13</t>
  </si>
  <si>
    <t>THERMOPLASTIC PAVEMENT MARKING (BIKE EMBLEMS)</t>
  </si>
  <si>
    <t>PAVEMENT MARKING, HANDICAP SYMBOL</t>
  </si>
  <si>
    <t>EA</t>
  </si>
  <si>
    <t>THERMOPLASTIC PVMT MARKING, ARROW, TP 1</t>
  </si>
  <si>
    <t xml:space="preserve">289 Bids </t>
  </si>
  <si>
    <t>THERMOPLASTIC PVMT MARKING, ARROW, TP 2</t>
  </si>
  <si>
    <t xml:space="preserve">1103 Bids </t>
  </si>
  <si>
    <t>THERMOPLASTIC PVMT MARKING, ARROW, TP 3</t>
  </si>
  <si>
    <t xml:space="preserve">263 Bids </t>
  </si>
  <si>
    <t>THERMOPLASTIC PVMT MARKING, WORD, TP 1</t>
  </si>
  <si>
    <t xml:space="preserve">437 Bids </t>
  </si>
  <si>
    <t>PAVEMENT MRK SYM (INTERSECTION GRADE) (WHITE) (BICYCLE)</t>
  </si>
  <si>
    <t>PAVE MARK HANDICAP SYMBOL</t>
  </si>
  <si>
    <t>PAVE MARKING THERMO-BIKE</t>
  </si>
  <si>
    <t>TEMPORARY PAVEMENT MARKINGS - 4 IN. (REMOVABLE TAPE)</t>
  </si>
  <si>
    <t>TEMPORARY PAVEMENT MARKINGS - 6 IN. (REMOVABLE TAPE)</t>
  </si>
  <si>
    <t xml:space="preserve">284 Bids </t>
  </si>
  <si>
    <t>PAVEMENT MESSAGE (PED XING) PAINT</t>
  </si>
  <si>
    <t>PAVEMENT MESSAGE (PED XING) POLY PREFORM-GROUND IN</t>
  </si>
  <si>
    <t>PAVEMENT MESSAGE (BIKE SYMBOL) EPOXY</t>
  </si>
  <si>
    <t>PAVEMENT MESSAGE (BIKE LANE ARROW) EPOXY</t>
  </si>
  <si>
    <t>PAVEMENT MESSAGE (PED XING) EPOXY</t>
  </si>
  <si>
    <t>HANDICAPPED SYMBOL</t>
  </si>
  <si>
    <t>HANDICAPPED SYMBOL PREFORMED PAVEMENT MARKING, TYPE 4, GROOVED</t>
  </si>
  <si>
    <t>BIKE SYMBOL, PREFORMED PAVEMENT MARKING, TYPE 4, GROOVED</t>
  </si>
  <si>
    <t>BIKE ARROW, PREFORMED PAVEMENT MARKING, TYPE 4, GROOVED</t>
  </si>
  <si>
    <t>RETROREFLECTORIZED PAINTED MARKINGS</t>
  </si>
  <si>
    <t>L.F.</t>
  </si>
  <si>
    <t xml:space="preserve">506 Bids </t>
  </si>
  <si>
    <t>RETROREFLECTIVE PREFORMED PATTERNED PAVEMENT MARKING BIKE SYMBOL (BIKEWAY)</t>
  </si>
  <si>
    <t>SCHOOL SYMBOL MARKING, 72", TYPE 1 (WT: 45)</t>
  </si>
  <si>
    <t>SCHOOL SYMBOL MARKING, 96" (WT: 45)</t>
  </si>
  <si>
    <t>SCHOOL SYMBOL MARKING, 96", TYPE 1 (WT: 45)</t>
  </si>
  <si>
    <t>SCHOOL SYMBOL MARKING, 96", TYPE 1, AS PER PLAN (WT: 45)</t>
  </si>
  <si>
    <t>SCHOOL SYMBOL MARKING, 120", TYPE 1 (WT: 45)</t>
  </si>
  <si>
    <t>BIKE LANE SYMBOL MARKING, TYPE 1 (WT: 45)</t>
  </si>
  <si>
    <t>HANDICAP SYMBOL MARKING (WT: 45)</t>
  </si>
  <si>
    <t>SCHOOL SYMBOL MARKING, 72" (WT: 45)</t>
  </si>
  <si>
    <t>PAVEMENT MARKING, MISC.: BIKE LANE SYMBOL MARKING (WT: 45)</t>
  </si>
  <si>
    <t>SCHOOL SYMBOL MARKING, 120" (WT: 45) (WT: 45)</t>
  </si>
  <si>
    <t>BIKE CROSSING SYMBOL (WT: 45)</t>
  </si>
  <si>
    <t>BIKE LANE SYMBOL MARKING (WT: 45)</t>
  </si>
  <si>
    <t>PAVEMENT MARKING, MISC.: BIKEWAY STOP LINE, 12" (WT: 45)</t>
  </si>
  <si>
    <t>SCHOOL SYMBOL MARKING, 72", TYPE B125 (WT: 45)</t>
  </si>
  <si>
    <t>SCHOOL SYMBOL MARKING, 96", TYPE B (WT: 45)</t>
  </si>
  <si>
    <t>SCHOOL SYMBOL MARKING, 96", TYPE B125 (WT: 45)</t>
  </si>
  <si>
    <t>PAVEMENT LEGEND, TYPE B: "SCHOOL" </t>
  </si>
  <si>
    <r>
      <t>14.00 </t>
    </r>
    <r>
      <rPr>
        <b/>
        <sz val="11"/>
        <color theme="1"/>
        <rFont val="Calibri"/>
        <family val="2"/>
        <scheme val="minor"/>
      </rPr>
      <t>EACH</t>
    </r>
  </si>
  <si>
    <t>5 Proposals / 26 Overall Bids</t>
  </si>
  <si>
    <t>PAVEMENT LEGEND, TYPE B-HS: "SCHOOL" </t>
  </si>
  <si>
    <r>
      <t>10.00 </t>
    </r>
    <r>
      <rPr>
        <b/>
        <sz val="11"/>
        <color theme="1"/>
        <rFont val="Calibri"/>
        <family val="2"/>
        <scheme val="minor"/>
      </rPr>
      <t>EACH</t>
    </r>
  </si>
  <si>
    <t>3 Proposals / 25 Overall Bids</t>
  </si>
  <si>
    <t>PAVEMENT LEGEND, TYPE B: "SCHOOL" LARGE </t>
  </si>
  <si>
    <r>
      <t>3.00 </t>
    </r>
    <r>
      <rPr>
        <b/>
        <sz val="11"/>
        <color theme="1"/>
        <rFont val="Calibri"/>
        <family val="2"/>
        <scheme val="minor"/>
      </rPr>
      <t>EACH</t>
    </r>
  </si>
  <si>
    <t>PAVEMENT LEGEND, TYPE B: PEDESTRIAN SYMBOL </t>
  </si>
  <si>
    <r>
      <t>464.00 </t>
    </r>
    <r>
      <rPr>
        <b/>
        <sz val="11"/>
        <color theme="1"/>
        <rFont val="Calibri"/>
        <family val="2"/>
        <scheme val="minor"/>
      </rPr>
      <t>EACH</t>
    </r>
  </si>
  <si>
    <t>43 Proposals / 314 Overall Bids</t>
  </si>
  <si>
    <t>PAVEMENT LEGEND, TYPE B: "XING" </t>
  </si>
  <si>
    <r>
      <t>18.00 </t>
    </r>
    <r>
      <rPr>
        <b/>
        <sz val="11"/>
        <color theme="1"/>
        <rFont val="Calibri"/>
        <family val="2"/>
        <scheme val="minor"/>
      </rPr>
      <t>EACH</t>
    </r>
  </si>
  <si>
    <t>5 Proposals / 25 Overall Bids</t>
  </si>
  <si>
    <t>PAVEMENT LEGEND, TYPE B-HS: "XING" </t>
  </si>
  <si>
    <r>
      <t>19.00 </t>
    </r>
    <r>
      <rPr>
        <b/>
        <sz val="11"/>
        <color theme="1"/>
        <rFont val="Calibri"/>
        <family val="2"/>
        <scheme val="minor"/>
      </rPr>
      <t>EACH</t>
    </r>
  </si>
  <si>
    <t>HANDICAP SYMBOL - FAST DRY PAINT HANDICAP SYMBOL - F. D. PNT.</t>
  </si>
  <si>
    <t>BIKE LANE SYMBOL - FAST DRY PAINT BIKE LANE SYMBOL - F. D. PNT.</t>
  </si>
  <si>
    <t>WHITE WORD MESSAGE "SCHOOL" -THERMOPLASTIC - 125 MIL. WH. WORD MSG. - "SCHOOL" - 125 MIL</t>
  </si>
  <si>
    <t>PAINTED BICYCLE LANE SYMBOL </t>
  </si>
  <si>
    <r>
      <t>4.00 </t>
    </r>
    <r>
      <rPr>
        <b/>
        <sz val="11"/>
        <color theme="1"/>
        <rFont val="Calibri"/>
        <family val="2"/>
        <scheme val="minor"/>
      </rPr>
      <t>EACH</t>
    </r>
  </si>
  <si>
    <t>PAVEMENT MARKING ARROWS BIKE LANE PAINT</t>
  </si>
  <si>
    <t>PAVEMENT MARKING ARROWS BIKE LANE EPOXY</t>
  </si>
  <si>
    <t>PAVEMENT MARKING ARROWS BIKE LANE PREFORMED THERMOPLASTIC</t>
  </si>
  <si>
    <t>PAVEMENT MARKING ARROWS BIKE LANE PREFORMED PLASTIC</t>
  </si>
  <si>
    <t>PAVEMENT MARKING SYMBOLS BIKE LANE PAINT</t>
  </si>
  <si>
    <t>PAVEMENT MARKING SYMBOLS BIKE LANE EPOXY</t>
  </si>
  <si>
    <t xml:space="preserve">112 Bids </t>
  </si>
  <si>
    <t>PAVEMENT MARKING SYMBOLS BIKE LANE PREFORMED THERMOPLASTIC</t>
  </si>
  <si>
    <t>PAVEMENT MARKING SYMBOLS BIKE LANE PREFORMED PLASTIC</t>
  </si>
  <si>
    <t>PAVEMENT MARKING WORDS BIKE LANE EPOXY</t>
  </si>
  <si>
    <t>PAVEMENT MARKING WORDS BIKE LANE PREFORMED PLASTIC</t>
  </si>
  <si>
    <t xml:space="preserve">81 Bids </t>
  </si>
  <si>
    <t>Pavement Message - School Crossing - Poly Pref-GR IN</t>
  </si>
  <si>
    <t>Pavement Message - Pedestrian Crossing - Poly Pref-GR IN</t>
  </si>
  <si>
    <t>Pavement Message - School Crossing - Epoxy</t>
  </si>
  <si>
    <t>Pavement Message - Pedestrian Crossing - Epoxy</t>
  </si>
  <si>
    <t>Methyl Methacrylate Pavement Marking (Inlaid)</t>
  </si>
  <si>
    <t>Symbol Removal</t>
  </si>
  <si>
    <t>PAVEMENT MARKING REMOVAL - THERMOPLASTIC</t>
  </si>
  <si>
    <t>Temporary Symbol</t>
  </si>
  <si>
    <t>PAVEMENT MARKINGS(TEMP-PAINT) 4" WHITE BROKEN LINES PVMT. MRKS. (TEMP. - PNT.) - 4" WH. BRK. LNS.</t>
  </si>
  <si>
    <t xml:space="preserve">186 Bids </t>
  </si>
  <si>
    <t>PAVEMENT MARKINGS(TEMPORARY-PAINT)-4" WHITE SOLID LINES PVMT. MRKS. (TEMP. - PNT.) - 4" WH. SLD. LNS.</t>
  </si>
  <si>
    <t>PAVEMENT MARKINGS(TEMPORARY-PAINT)-4" YELLOW SOLID LINES PVMT. MRKS. (TEMP. - PNT.) - 4" YEL. SLD. LNS.</t>
  </si>
  <si>
    <t xml:space="preserve">270 Bids </t>
  </si>
  <si>
    <t>PAVEMENT MARKINGS(TEMPORARY-PAINT)-24"WHITE SOLID LINES PVMT. MRKS. (TEMP. - PNT.) - 24" WH. SLD. LNS.</t>
  </si>
  <si>
    <t>PAVEMENT MARKINGS(TEMPORARY-PAINT)-WHITE SINGLE ARROW PVMT. MRKS. (TEMP. - PNT.) - WH. S. ARWS.</t>
  </si>
  <si>
    <t>Textured Pavement</t>
  </si>
  <si>
    <t>TB-28</t>
  </si>
  <si>
    <t xml:space="preserve">Signal </t>
  </si>
  <si>
    <t>Audible Pedestrian Signal</t>
  </si>
  <si>
    <t>Pedestrian sound unit</t>
  </si>
  <si>
    <t>11 of 12</t>
  </si>
  <si>
    <t>signal</t>
  </si>
  <si>
    <t>AUDIBLE PEDESTRIAN SIGNAL</t>
  </si>
  <si>
    <t>PEDESTRIAN SOUND UNIT</t>
  </si>
  <si>
    <t>Signal</t>
  </si>
  <si>
    <t>Bicycle Signal</t>
  </si>
  <si>
    <t>Countdown Timer Module</t>
  </si>
  <si>
    <t>Countdown Pedestrian LED Lens (16 inch x 18 inch)</t>
  </si>
  <si>
    <t>LED Pedestrian Signal Module, Type Countdown</t>
  </si>
  <si>
    <t xml:space="preserve">NE </t>
  </si>
  <si>
    <t>Pedestrian countdown signal (LED)</t>
  </si>
  <si>
    <t>Pedestrian Signal HD (16" 1 SECT W/ CNTDWN)</t>
  </si>
  <si>
    <t>2 Way Pedestal Mounted L.E.D. Pedestrian Signal Head with Countdown Timer - 12 inch</t>
  </si>
  <si>
    <t>1 Way Bracket Mounted L.E.D. Pedestrian Signal Head with Countdown Timer - 12 inch</t>
  </si>
  <si>
    <t>2 Way Bracket Mounted L.E.D. Pedestrian Signal Head with Countdown Timer - 12 inch</t>
  </si>
  <si>
    <t>3 Way Pedestal Mounted L.E.D. Pedestrian Signal Head with Countdown Timer - 12 inch</t>
  </si>
  <si>
    <t xml:space="preserve"> 12" Countdown LED (double row) Pedestrian Signal,Model:Dialight 430‐773‐001X</t>
  </si>
  <si>
    <t>City of St. Peters, MO, Bid/Quotation Tabulation</t>
  </si>
  <si>
    <t>http://www.stpetersmo.net/12-133PedSigPedCountdownSig041212.pdf</t>
  </si>
  <si>
    <t>12" Countdown LED (double row) Pedestrian Signal, Model: DuralightJXM200‐VIE               </t>
  </si>
  <si>
    <t>12" Countdown LED (double row) Pedestrian Signal, Model:    Dialight 430‐7773‐001X             </t>
  </si>
  <si>
    <t>12" Countdown LED (double row) Pedestrian Signal,Model: GELCORE PS6‐PFD1‐26A  </t>
  </si>
  <si>
    <t>12" Countdown LED (double row) Pedestrian Signal,Model:EXCELLENCE OPTO ‐ TRP‐030D32E3</t>
  </si>
  <si>
    <t xml:space="preserve"> 12" Countdown LED (double row) Pedestrian Signal,Model:TP12N‐CD  ITE PTCSI‐STD Part 2  </t>
  </si>
  <si>
    <t>Signal Countdown Timer</t>
  </si>
  <si>
    <t>Countdown Pedestrian Signal</t>
  </si>
  <si>
    <t>Pedestrian Signal Face (16) </t>
  </si>
  <si>
    <r>
      <t>166.00 </t>
    </r>
    <r>
      <rPr>
        <b/>
        <sz val="11"/>
        <rFont val="Calibri"/>
        <family val="2"/>
        <scheme val="minor"/>
      </rPr>
      <t>EACH</t>
    </r>
  </si>
  <si>
    <t>5 Proposals / 24 Overall Bids</t>
  </si>
  <si>
    <t>Pedestrian Signal Face (16) (Countdown) </t>
  </si>
  <si>
    <r>
      <t>281.00 </t>
    </r>
    <r>
      <rPr>
        <b/>
        <sz val="11"/>
        <rFont val="Calibri"/>
        <family val="2"/>
        <scheme val="minor"/>
      </rPr>
      <t>EACH</t>
    </r>
  </si>
  <si>
    <t>27 Proposals / 135 Overall Bids</t>
  </si>
  <si>
    <t>PEDESTRIAN SIGNAL, F&amp;I, LED - COUNT DOWN, 1 DIRECTION </t>
  </si>
  <si>
    <r>
      <t>2150.00 </t>
    </r>
    <r>
      <rPr>
        <b/>
        <sz val="11"/>
        <color theme="1"/>
        <rFont val="Calibri"/>
        <family val="2"/>
        <scheme val="minor"/>
      </rPr>
      <t>AS</t>
    </r>
  </si>
  <si>
    <t>143 Proposals / 155 Overall Bids</t>
  </si>
  <si>
    <t>PEDESTRIAN SIGNAL, F&amp;I, LED - COUNT DOWN, 2 DIRECTIONS </t>
  </si>
  <si>
    <r>
      <t>484.00 </t>
    </r>
    <r>
      <rPr>
        <b/>
        <sz val="11"/>
        <color theme="1"/>
        <rFont val="Calibri"/>
        <family val="2"/>
        <scheme val="minor"/>
      </rPr>
      <t>AS</t>
    </r>
  </si>
  <si>
    <t>94 Proposals / 96 Overall Bids</t>
  </si>
  <si>
    <t>LED COUNTDOWN PEDESTRIAN SIGNAL HEAD</t>
  </si>
  <si>
    <t>PEDESTRIAN INDICATION - COUNTDOWN</t>
  </si>
  <si>
    <t>LED PEDESTRIAN SIGNAL MODULE, TYPE COUNTDOWN</t>
  </si>
  <si>
    <t>PEDESTRIAN COUNTDOWN SIGNAL (LED)</t>
  </si>
  <si>
    <t>PEDESTRIAN SIGNAL HEAD (LED) , (COUNTDOWN), TYPE D2 (WT: 44)</t>
  </si>
  <si>
    <t>PEDESTRIAN SIGNAL HEAD (LED) , (COUNTDOWN), TYPE D2, AS PER PLAN (WT: 44)</t>
  </si>
  <si>
    <t>LED MODULES PEDESTRIAN COUNTDOWN TIMER 16-INCH</t>
  </si>
  <si>
    <t>Pedestrian Signal</t>
  </si>
  <si>
    <t>Provide Pedestrian Signal</t>
  </si>
  <si>
    <t>http://safety.transportation.org/htmlguides/peds/assets/App08.pdf</t>
  </si>
  <si>
    <t>Install LED Pedestrian Signal Module</t>
  </si>
  <si>
    <t>Pedestrian Signal Section (many types)</t>
  </si>
  <si>
    <t>SIG-PEDESTRIAN TYPE 3</t>
  </si>
  <si>
    <t>PEDESTRIAN SIGNAL, F&amp;I, LED, 1 DIRECT</t>
  </si>
  <si>
    <t>06/11-05/12</t>
  </si>
  <si>
    <t>PEDESTRIAN SIGNAL, F&amp;I, LED-COUNT DWN, 3</t>
  </si>
  <si>
    <t>INSTALL SIGNAL-PEDESTRIAN COUNTDOWN</t>
  </si>
  <si>
    <t>Kentucky's BAMS/DSS Statistical Analysis   2011</t>
  </si>
  <si>
    <t>Traffic Signal, Pedestrian, One Way Bracket Arm Mounted</t>
  </si>
  <si>
    <t>Traffic Signal, Pedestrian, Two Way Bracket Arm Mounted</t>
  </si>
  <si>
    <t>Traffic Signal, Pedestrian, Two Way Bracket Arm Mounted, Salvage</t>
  </si>
  <si>
    <t>Traffic Signal, Pedestrian, One Way Bracket Arm Mounted, Salvage</t>
  </si>
  <si>
    <t>Traffic Signal, Pedestrian, One Way Pedestal Mounted</t>
  </si>
  <si>
    <t>Traffic Signal, Pedestrian, One Way Pedestal Mounted, Salvage</t>
  </si>
  <si>
    <t>Traffic Signal, Pedestrian, Two Way Pedestal Mounted</t>
  </si>
  <si>
    <t>Traffic Signal, Pedestrian, Two Way Pedestal Mounted, Salvage</t>
  </si>
  <si>
    <t>Pedestrian Signal System, Accessible</t>
  </si>
  <si>
    <t>Traffic Signal, Pedestrian, one Way Pedestal Mounted (LED)</t>
  </si>
  <si>
    <t>Traffic Signal, Pedestrian, Two Way Pedestal Mounted (LED)</t>
  </si>
  <si>
    <t>Pedestrian Signal, Type PS-2</t>
  </si>
  <si>
    <t>Install pedestrian Signal, Type PS-2</t>
  </si>
  <si>
    <t>Pedestrian Signal (LED)</t>
  </si>
  <si>
    <t>Accessible Pedestrian Signal</t>
  </si>
  <si>
    <t>10 of 11</t>
  </si>
  <si>
    <t>Pedestrian Signal HD (16" W/ CNTDWN)</t>
  </si>
  <si>
    <t>Install Pedestrian Signal Section Module</t>
  </si>
  <si>
    <t>Install traffic signal</t>
  </si>
  <si>
    <t>Pedestrian/Pelican Signal</t>
  </si>
  <si>
    <t>Pedestrian Traffic Signal</t>
  </si>
  <si>
    <t>8 of 8</t>
  </si>
  <si>
    <t>Install Pedestrian Countdown Signal</t>
  </si>
  <si>
    <t>Pedestrian Activated Signal</t>
  </si>
  <si>
    <t>Fixed Time Pedestrian Signal</t>
  </si>
  <si>
    <t>4-Way Pedestrian Signals</t>
  </si>
  <si>
    <t>per unit</t>
  </si>
  <si>
    <t>Puffin/Toucan/Pelican Signal</t>
  </si>
  <si>
    <t>The City Fix</t>
  </si>
  <si>
    <t>http://thecityfix.com/blog/zebras-puffins-pelicans-or-hawks-for-pedestrians/</t>
  </si>
  <si>
    <t>Install new traffic signal with pedestrian phasing and push buttons</t>
  </si>
  <si>
    <t>Spot Safety Project Evaluation</t>
  </si>
  <si>
    <t>5 of 10</t>
  </si>
  <si>
    <t>http://www.ncdot.org/doh/preconstruct/traffic/safety/Reports/completed_files/docs/SS12-01-200.pdf</t>
  </si>
  <si>
    <t>Provide pedestrian activated signal 4 way</t>
  </si>
  <si>
    <t>Florida Preliminary Estimates Section Transportation Costs - Quarterly Raodway Construction Cost - December 2010</t>
  </si>
  <si>
    <t>Provide pedestrian indication - countdown</t>
  </si>
  <si>
    <t>49 of 57</t>
  </si>
  <si>
    <t>http://www.dot.state.mn.us/bidlet/misfiles/pdf/AVGPR052010.pdf</t>
  </si>
  <si>
    <t>Pedestrian Signal Activation - 4 way</t>
  </si>
  <si>
    <t>Pedestrian Signal Activation - 2 way</t>
  </si>
  <si>
    <t>New Pedestrian Signal</t>
  </si>
  <si>
    <t>Furnishing And Installing Pedestal Pole And Foundation With LED Pedestrian Signal Head</t>
  </si>
  <si>
    <t>PEDESTRIAN SIGNAL , INSTALL ONLY </t>
  </si>
  <si>
    <t>INSTALL PEDESTRIAN HEAD-LED</t>
  </si>
  <si>
    <t>ACCESSIBLE PEDESTRIAN SIGNAL</t>
  </si>
  <si>
    <t>PEDESTRIAN SIGNAL, TYPE PS-1</t>
  </si>
  <si>
    <t xml:space="preserve">59 Bids </t>
  </si>
  <si>
    <t>INSTALL PEDESTRIAN SIGNAL, TYPE PS-1</t>
  </si>
  <si>
    <t xml:space="preserve">38 Bids </t>
  </si>
  <si>
    <t>PEDESTRIAN SIGNAL HEAD</t>
  </si>
  <si>
    <t>U</t>
  </si>
  <si>
    <t xml:space="preserve">153 Bids </t>
  </si>
  <si>
    <t>PEDESTRIAN SIGNAL STANDARD</t>
  </si>
  <si>
    <t>PEDESTRIAN SIGNAL (LED)</t>
  </si>
  <si>
    <t>PEDESTRIAN LED MODULE PEDESTRIAN LED MODULE</t>
  </si>
  <si>
    <t>Remove Signal</t>
  </si>
  <si>
    <t>PEDESTRIAN SIGNAL POST REMOVED AND RESET</t>
  </si>
  <si>
    <t>REMOVE AND REINSTALL PEDESTRIAN SIGNAL</t>
  </si>
  <si>
    <t>Signal Assembly</t>
  </si>
  <si>
    <t>Pedestrian Signal Mount Assembly</t>
  </si>
  <si>
    <t>Modify Pedestrian Signal Timing</t>
  </si>
  <si>
    <r>
      <t xml:space="preserve">Sunkari, Srinivasan. (2004, April). </t>
    </r>
    <r>
      <rPr>
        <i/>
        <sz val="11"/>
        <color theme="1"/>
        <rFont val="Calibri"/>
        <family val="2"/>
        <scheme val="minor"/>
      </rPr>
      <t>The Benefits of Retiming Traffic Signals</t>
    </r>
    <r>
      <rPr>
        <sz val="11"/>
        <color theme="1"/>
        <rFont val="Calibri"/>
        <family val="2"/>
        <scheme val="minor"/>
      </rPr>
      <t>. ITE Journal.</t>
    </r>
  </si>
  <si>
    <t>http://www.spcregion.org/downloads/ops/Other%20Studies/BenefitsofRetimingTrafficSignals.pdf</t>
  </si>
  <si>
    <t>Provide pedestrian signal phase</t>
  </si>
  <si>
    <t>PEDESTRIAN SIGNAL ASSEMBLY </t>
  </si>
  <si>
    <r>
      <t>45.00 </t>
    </r>
    <r>
      <rPr>
        <b/>
        <sz val="11"/>
        <color theme="1"/>
        <rFont val="Calibri"/>
        <family val="2"/>
        <scheme val="minor"/>
      </rPr>
      <t>EACH</t>
    </r>
  </si>
  <si>
    <t>2 Proposals / 36 Overall Bids</t>
  </si>
  <si>
    <t>PEDESTRIAN TRAF. SIGNAL HEAD MOUNTING ASSEMBLY FOR POST TOP PEDESTRIAN TRAF. SGNL. HEAD MTG. ASSY. FOR POST TOP</t>
  </si>
  <si>
    <t>PEDESTRIAN TRAF. SIGNAL HEAD MOUNTING ASSEMBLY FOR SIDE POLE PEDESTRIAN TRAF. SGNL. HEAD MTG. ASSY. FOR SIDE POLE</t>
  </si>
  <si>
    <t xml:space="preserve">88 Bids </t>
  </si>
  <si>
    <t>INSTALL 10� PEDESTRIAN PEDESTAL POLE AND BASE INSTALL 10� PEDESTRIAN PEDESTAL POLE AND BASE</t>
  </si>
  <si>
    <t>Signal Face</t>
  </si>
  <si>
    <t>Pedestrian Signal Face (16)</t>
  </si>
  <si>
    <t>Pedestrian Signal Face (16) (Countdown)</t>
  </si>
  <si>
    <t>PEDESTRIAN SIGNAL FACE 12-INCH</t>
  </si>
  <si>
    <t xml:space="preserve">61 Bids </t>
  </si>
  <si>
    <t>PEDESTRIAN SIGNAL FACE 16-INCH</t>
  </si>
  <si>
    <t>PEDESTRIAN SIGNAL FACE - LED STATE FURNISHED</t>
  </si>
  <si>
    <t>Signal head</t>
  </si>
  <si>
    <t>Pedestrian Signal Head (Many Types)</t>
  </si>
  <si>
    <t>148-149</t>
  </si>
  <si>
    <t>LED Pedestrian Countdown Signal Head</t>
  </si>
  <si>
    <t>Pedestrian Signal Head, 18 in</t>
  </si>
  <si>
    <t>Pedestrian Signal Head, 12 in</t>
  </si>
  <si>
    <t>Pedestrian Signal Head w/ International Symbol, 12 In</t>
  </si>
  <si>
    <t>Pedestrian Signal Head w/ International Symbol, 18 In</t>
  </si>
  <si>
    <t>Pedestrian Signal Head</t>
  </si>
  <si>
    <t>Signal Head</t>
  </si>
  <si>
    <t>Countdown PED SIGNAL HEAD, LED</t>
  </si>
  <si>
    <t>AK</t>
  </si>
  <si>
    <t>Arkansas State Highway Weighted Average Unit Prices</t>
  </si>
  <si>
    <t>www.arkansashighways.com/ProgCon/letting/2011WtdAvg.pdf</t>
  </si>
  <si>
    <t>Signal Head, Type 1S, Pedestrian</t>
  </si>
  <si>
    <t>Misc. Countdown Pedestrian Head Signal</t>
  </si>
  <si>
    <t>Install Pedestrian Signal Head, LED</t>
  </si>
  <si>
    <t>Kentucky's BAMS/DSS Statistical Analysis   1/26/12</t>
  </si>
  <si>
    <t>Pedestrian Signal Head, Type LED</t>
  </si>
  <si>
    <t>PEDESTRIAN SIGNAL HEAD - BIMODAL LED UNIVERSAL SIGN</t>
  </si>
  <si>
    <t>PEDESTRIAN SIGNAL HEAD (LED) , TYPE A2 (WT: 44)</t>
  </si>
  <si>
    <t>PEDESTRIAN SIGNAL HEAD (LED) , TYPE A2, AS PER PLAN (WT: 44)</t>
  </si>
  <si>
    <t>PEDESTRIAN SIGNAL HEAD, TYPE D2, AS PER PLAN (WT: 44)</t>
  </si>
  <si>
    <t>PEDESTRIAN SIGNAL HEAD (LED) , TYPE D2 (WT: 44)</t>
  </si>
  <si>
    <t>PEDESTRIAN SIGNAL HEAD (LED) , TYPE D2, AS PER PLAN (WT: 44)</t>
  </si>
  <si>
    <t>1-WAY-1SECT.HAND/MAN EMBLEM PEDESTRIAN SIGNAL HEAD 1-WAY - 1 SECT. HAND WITH MAN EMBLEM PEDESTRIAN SGNL. HEAD</t>
  </si>
  <si>
    <t>2-WAY-1SECT.HAND/MAN EMBLEM PEDESTRIAN SIGNAL HEAD 2-WAY - 1 SECT. HAND WITH MAN EMBLEM PEDESTRIAN SGNL. HEAD</t>
  </si>
  <si>
    <t>1-WAY-1SECT.HAND/MAN COUNTDOWN PEDESTRIAN SIGNAL HEAD 1-WAY-1SECT.HAND/MAN COUNTDOWN PEDESTRIAN SIGNAL HEAD</t>
  </si>
  <si>
    <t>1-WAY-1SECT.(COUNTDOWN HAND/MAN EMBLEM)PED.SIG.HEAD 1-WAY-1SECT.(COUNTDOWN HAND/MAN EMBLEM)PED.SIG.HEAD</t>
  </si>
  <si>
    <t>INSTALL PEDESTRIAN SIGNAL HEAD INSTALL PEDESTRIAN SGNL. HEAD</t>
  </si>
  <si>
    <t>PEDESTRIAN SIGNAL HEAD SP-6</t>
  </si>
  <si>
    <t>PEDESTRIAN SIGNAL HEAD SP-7</t>
  </si>
  <si>
    <t>PEDESTRIAN SIGNAL HEAD SP-8</t>
  </si>
  <si>
    <t xml:space="preserve">74 Bids </t>
  </si>
  <si>
    <t>PEDESTRIAN SIGNAL HEAD SP-9</t>
  </si>
  <si>
    <t>Signal Pedestal</t>
  </si>
  <si>
    <t>Signal Pedestal, 9 FT</t>
  </si>
  <si>
    <t>1 WAY PEDESTAL MOUNTED L.E.D. PEDESTRIAN SIGNAL HEAD  12 INCH</t>
  </si>
  <si>
    <t>2 WAY PEDESTAL MOUNTED L.E.D. PEDESTRIAN SIGNAL HEAD  12 INCH</t>
  </si>
  <si>
    <t>2 WAY BRACKET MOUNTED L.E.D. PEDESTRIAN SIGNAL HEAD  12 INCH</t>
  </si>
  <si>
    <t>PEDESTRIAN SIGNAL PEDESTAL</t>
  </si>
  <si>
    <t>Signal Relocate</t>
  </si>
  <si>
    <t>SIGNAL PEDESTRIAN, RELOCATE </t>
  </si>
  <si>
    <r>
      <t>27.00 </t>
    </r>
    <r>
      <rPr>
        <b/>
        <sz val="11"/>
        <color theme="1"/>
        <rFont val="Calibri"/>
        <family val="2"/>
        <scheme val="minor"/>
      </rPr>
      <t>AS</t>
    </r>
  </si>
  <si>
    <t>11 Proposals / 13 Overall Bids</t>
  </si>
  <si>
    <t>Signal Retrofit</t>
  </si>
  <si>
    <t>Signal, Pedestrian Push Button Retrofit</t>
  </si>
  <si>
    <t>Signal, Pedestrian Retrofit</t>
  </si>
  <si>
    <t>COUNTDOWN PED SIGNAL HEAD, LED RETROFIT</t>
  </si>
  <si>
    <t xml:space="preserve">WEIGHTED AVERAGE UNIT PRICES </t>
  </si>
  <si>
    <t>www.arkansashighways.com/ProgCon/letting/2010WtdAvg.pdf</t>
  </si>
  <si>
    <t>Pedestrian/Bike Detection</t>
  </si>
  <si>
    <t>Actuated Pedestrian Detector</t>
  </si>
  <si>
    <t>Actuated Pedestrian Crossing</t>
  </si>
  <si>
    <t>B-12</t>
  </si>
  <si>
    <t>Bicycle Detector</t>
  </si>
  <si>
    <t>Bicycle Loop Detector</t>
  </si>
  <si>
    <t>Loop Detector</t>
  </si>
  <si>
    <t>Pedestrian Detector</t>
  </si>
  <si>
    <t>Automated Pedestrian Detection: Challenges and
Opportunities</t>
  </si>
  <si>
    <t>http://www.walk21.com/papers/308_Markowitz_Automated%20Pedestrian%20Detection.pdf</t>
  </si>
  <si>
    <t>Passive</t>
  </si>
  <si>
    <t>Pedestrian Safety - Report to Congress</t>
  </si>
  <si>
    <t>http://safety.fhwa.dot.gov/ped_bike/legis_guide/rpts_cngs/pedrpt_0808/chap_3.cfm</t>
  </si>
  <si>
    <t>Detection, Automated Beacon</t>
  </si>
  <si>
    <t>Pedestrian Detector, Furnish &amp; Install, DET STA POLE OR CAB MTD</t>
  </si>
  <si>
    <t>Pedestrian Detector, Furnish &amp; Install, DET STA W/POST</t>
  </si>
  <si>
    <t>Pedestrian Detector, Furnish &amp; Install, DET WITH SIGN ONLY</t>
  </si>
  <si>
    <t>Pedestrian Detector,Accessible Furnish and Install, POLE OR CAB MTD</t>
  </si>
  <si>
    <t>Pedestrian Button Detector</t>
  </si>
  <si>
    <t>Pedestrian Detector - Pushbutton with Sign</t>
  </si>
  <si>
    <t>PEDESTRIAN DETECTOR, F&amp;I, POLE OR CONTROLLER CABINET MOUNTED DETECTOR STATION &amp; SIGN </t>
  </si>
  <si>
    <r>
      <t>1798.00 </t>
    </r>
    <r>
      <rPr>
        <b/>
        <sz val="11"/>
        <color theme="1"/>
        <rFont val="Calibri"/>
        <family val="2"/>
        <scheme val="minor"/>
      </rPr>
      <t>EA</t>
    </r>
  </si>
  <si>
    <t>104 Proposals / 106 Overall Bids</t>
  </si>
  <si>
    <t>PEDESTRIAN DETECTOR, F&amp;I, DETECTOR STATION WITH POST &amp; SIGN </t>
  </si>
  <si>
    <r>
      <t>134.00 </t>
    </r>
    <r>
      <rPr>
        <b/>
        <sz val="11"/>
        <color theme="1"/>
        <rFont val="Calibri"/>
        <family val="2"/>
        <scheme val="minor"/>
      </rPr>
      <t>EA</t>
    </r>
  </si>
  <si>
    <t>24 Proposals / 29 Overall Bids</t>
  </si>
  <si>
    <t>PEDESTRIAN DETECTOR, F&amp;I, DETECTOR WITH SIGN ONLY </t>
  </si>
  <si>
    <r>
      <t>874.00 </t>
    </r>
    <r>
      <rPr>
        <b/>
        <sz val="11"/>
        <color theme="1"/>
        <rFont val="Calibri"/>
        <family val="2"/>
        <scheme val="minor"/>
      </rPr>
      <t>EA</t>
    </r>
  </si>
  <si>
    <t>56 Proposals / 68 Overall Bids</t>
  </si>
  <si>
    <t>PEDESTRIAN DETECTOR, INSTALL </t>
  </si>
  <si>
    <r>
      <t>24.00 </t>
    </r>
    <r>
      <rPr>
        <b/>
        <sz val="11"/>
        <color theme="1"/>
        <rFont val="Calibri"/>
        <family val="2"/>
        <scheme val="minor"/>
      </rPr>
      <t>EA</t>
    </r>
  </si>
  <si>
    <t>PEDESTRIAN DETECTOR, RELOCATE </t>
  </si>
  <si>
    <r>
      <t>3.00 </t>
    </r>
    <r>
      <rPr>
        <b/>
        <sz val="11"/>
        <color theme="1"/>
        <rFont val="Calibri"/>
        <family val="2"/>
        <scheme val="minor"/>
      </rPr>
      <t>EA</t>
    </r>
  </si>
  <si>
    <t>PEDESTRIAN DETECTOR- ACCESSIBLE, F&amp;I, POLE OR CONTROLLER CABINET MOUNTED DETECTOR STATION &amp; SIGN </t>
  </si>
  <si>
    <r>
      <t>14.00 </t>
    </r>
    <r>
      <rPr>
        <b/>
        <sz val="11"/>
        <color theme="1"/>
        <rFont val="Calibri"/>
        <family val="2"/>
        <scheme val="minor"/>
      </rPr>
      <t>EA</t>
    </r>
  </si>
  <si>
    <t>Push Button</t>
  </si>
  <si>
    <t>With Sign</t>
  </si>
  <si>
    <t>MTC Safety Toolbox: Engineering - Pedestrian Pushbutton Treatments</t>
  </si>
  <si>
    <t>http://www.mtc.ca.gov/planning/bicyclespedestrians/tools/pedPushbutton/index.htm</t>
  </si>
  <si>
    <t>Bicycle Push Button</t>
  </si>
  <si>
    <t>A-40</t>
  </si>
  <si>
    <t xml:space="preserve">CO </t>
  </si>
  <si>
    <t>Type PPB</t>
  </si>
  <si>
    <r>
      <t>235.00 </t>
    </r>
    <r>
      <rPr>
        <b/>
        <sz val="11"/>
        <rFont val="Calibri"/>
        <family val="2"/>
        <scheme val="minor"/>
      </rPr>
      <t>EACH</t>
    </r>
  </si>
  <si>
    <t>24 Proposals / 105 Overall Bids</t>
  </si>
  <si>
    <r>
      <t>9.00 </t>
    </r>
    <r>
      <rPr>
        <b/>
        <sz val="11"/>
        <rFont val="Calibri"/>
        <family val="2"/>
        <scheme val="minor"/>
      </rPr>
      <t>EACH</t>
    </r>
  </si>
  <si>
    <t>AUDIBLE AND TACTILE RESPONSE PEDESTRIAN PUSH BUTTON</t>
  </si>
  <si>
    <t>(INCLUDING R3-10 SERIES SIGN)</t>
  </si>
  <si>
    <t>PEDESTRIAN PUSHBUTTON (WT: 44) (WT: 44)</t>
  </si>
  <si>
    <t>PEDESTRIAN PUSHBUTTON, AS PER PLAN (WT: 44)</t>
  </si>
  <si>
    <t>REUSE OF PEDESTRIAN PUSHBUTTON (WT: 44)</t>
  </si>
  <si>
    <t>REUSE OF PEDESTRIAN PUSHBUTTON, AS PER PLAN (WT: 44)</t>
  </si>
  <si>
    <t xml:space="preserve">98 Bids </t>
  </si>
  <si>
    <t>PEDESTRIAN PUSH BUTTON AND SIGN (R-10-4B) PEDESTRIAN PUSH BUTTON AND SIGN (R-10-4B)</t>
  </si>
  <si>
    <t xml:space="preserve">51 Bids </t>
  </si>
  <si>
    <t>PEDESTRIAN PUSH BUTTON AND SIGN (R-10-3E) PEDESTRIAN PUSH BUTTON AND SIGN (R-10-3E)</t>
  </si>
  <si>
    <t xml:space="preserve">108 Bids </t>
  </si>
  <si>
    <t>PEDESTRIAN PUSH BUTTON AND SIGN (CUSTOM MESSAGE) PEDESTRIAN PUSH BUTTON AND SIGN (CUSTOM MSG.)</t>
  </si>
  <si>
    <t>INSTALL PEDESTRIAN PUSH BUTTON STATION ASSEMBLY AND SIGN INSTALL PEDESTRIAN PUSH BUTTON STATION ASSEMBLY AND SIGN</t>
  </si>
  <si>
    <t>PA-1</t>
  </si>
  <si>
    <t>PA-2</t>
  </si>
  <si>
    <t>PA-3</t>
  </si>
  <si>
    <t xml:space="preserve">84 Bids </t>
  </si>
  <si>
    <t>Remove Push Button</t>
  </si>
  <si>
    <r>
      <t>12.00 </t>
    </r>
    <r>
      <rPr>
        <b/>
        <sz val="11"/>
        <rFont val="Calibri"/>
        <family val="2"/>
        <scheme val="minor"/>
      </rPr>
      <t>EACH</t>
    </r>
  </si>
  <si>
    <t>Toucan</t>
  </si>
  <si>
    <t>A-28</t>
  </si>
  <si>
    <t>Pedestrian/Toucan Signal</t>
  </si>
  <si>
    <t>Railing</t>
  </si>
  <si>
    <t>Pedestrian Rail</t>
  </si>
  <si>
    <t>Aluminum</t>
  </si>
  <si>
    <t>PED/BICYCLE RAILING,NS,54"PICKET RAIL</t>
  </si>
  <si>
    <t>PED/BICYCLE RAILING,STEEL,42"PICKET RAIL</t>
  </si>
  <si>
    <t>PED/BICYCLE RAILING,STL,54"PICKET RAIL</t>
  </si>
  <si>
    <t>PED/BICYCLE RAILING, ALUM,42"PICKET RAIL</t>
  </si>
  <si>
    <t>PED/BICYCLE RAILING, ALUM,54"PICKET RAIL</t>
  </si>
  <si>
    <t>PED/BICYCLE RAILING, ALUM,NON-STAND HT</t>
  </si>
  <si>
    <t>PIPE HANDRAIL, ALUMINUM</t>
  </si>
  <si>
    <t>Type B</t>
  </si>
  <si>
    <t>Wyoming Average Unit Bid Prices for 2010</t>
  </si>
  <si>
    <t>4 of 13</t>
  </si>
  <si>
    <t>http://www.dot.state.wy.us/webdav/site/wydot/shared/Contracts%20and%20Estimates/2010%20English.pdf</t>
  </si>
  <si>
    <t>Ornamental</t>
  </si>
  <si>
    <t>Idaho AVERAGE UNIT PRICES FOR STANDARD BID ITEMS</t>
  </si>
  <si>
    <t>3 of 6</t>
  </si>
  <si>
    <t>http://itd.idaho.gov/bridge/manual/16%20Cost%20Estimating/16.2%20Unit%20Costs%20for%20Standard%20Bid%20Items%20&amp;%20Special%20Provision%20Items.pdf</t>
  </si>
  <si>
    <t>Combination Pedestrian/Bicycle &amp; Traffic Rail</t>
  </si>
  <si>
    <t xml:space="preserve">Combination Rail w/Ped Screen </t>
  </si>
  <si>
    <t>7' Chain Link</t>
  </si>
  <si>
    <t>3 of 12</t>
  </si>
  <si>
    <t>5 of 11</t>
  </si>
  <si>
    <t>2-Bar Aluminum</t>
  </si>
  <si>
    <t>Galvanized Steel Pipe</t>
  </si>
  <si>
    <t>Sidewalk</t>
  </si>
  <si>
    <r>
      <t>1421.00 </t>
    </r>
    <r>
      <rPr>
        <b/>
        <sz val="11"/>
        <rFont val="Calibri"/>
        <family val="2"/>
        <scheme val="minor"/>
      </rPr>
      <t>LF</t>
    </r>
  </si>
  <si>
    <t>2 Proposals / 14 Overall Bids</t>
  </si>
  <si>
    <r>
      <t>3840.00 </t>
    </r>
    <r>
      <rPr>
        <b/>
        <sz val="11"/>
        <rFont val="Calibri"/>
        <family val="2"/>
        <scheme val="minor"/>
      </rPr>
      <t>LF</t>
    </r>
  </si>
  <si>
    <t>10 Proposals / 68 Overall Bids</t>
  </si>
  <si>
    <t>Steel - Special</t>
  </si>
  <si>
    <r>
      <t>1520.00 </t>
    </r>
    <r>
      <rPr>
        <b/>
        <sz val="11"/>
        <rFont val="Calibri"/>
        <family val="2"/>
        <scheme val="minor"/>
      </rPr>
      <t>LF</t>
    </r>
  </si>
  <si>
    <t>Bikeway Railing - Steel</t>
  </si>
  <si>
    <r>
      <t>1423.00 </t>
    </r>
    <r>
      <rPr>
        <b/>
        <sz val="11"/>
        <rFont val="Calibri"/>
        <family val="2"/>
        <scheme val="minor"/>
      </rPr>
      <t>LF</t>
    </r>
  </si>
  <si>
    <t>3 Proposals / 22 Overall Bids</t>
  </si>
  <si>
    <t>Guiderail - steel</t>
  </si>
  <si>
    <r>
      <t>13675.17 </t>
    </r>
    <r>
      <rPr>
        <b/>
        <sz val="11"/>
        <color theme="1"/>
        <rFont val="Calibri"/>
        <family val="2"/>
        <scheme val="minor"/>
      </rPr>
      <t>LF</t>
    </r>
  </si>
  <si>
    <t>22 Proposals / 32 Overall Bids</t>
  </si>
  <si>
    <t>Guiderail - Aluminum</t>
  </si>
  <si>
    <r>
      <t>10386.60 </t>
    </r>
    <r>
      <rPr>
        <b/>
        <sz val="11"/>
        <color theme="1"/>
        <rFont val="Calibri"/>
        <family val="2"/>
        <scheme val="minor"/>
      </rPr>
      <t>LF</t>
    </r>
  </si>
  <si>
    <t>46 Proposals / 58 Overall Bids</t>
  </si>
  <si>
    <t>Guiderail - PVC</t>
  </si>
  <si>
    <r>
      <t>200.00 </t>
    </r>
    <r>
      <rPr>
        <b/>
        <sz val="11"/>
        <color theme="1"/>
        <rFont val="Calibri"/>
        <family val="2"/>
        <scheme val="minor"/>
      </rPr>
      <t>LF</t>
    </r>
  </si>
  <si>
    <t>PEDESTRIAN, BICYCLE RAILING, NON SPECIFIED,42" PICKET RAIL </t>
  </si>
  <si>
    <r>
      <t>1034.40 </t>
    </r>
    <r>
      <rPr>
        <b/>
        <sz val="11"/>
        <color theme="1"/>
        <rFont val="Calibri"/>
        <family val="2"/>
        <scheme val="minor"/>
      </rPr>
      <t>LF</t>
    </r>
  </si>
  <si>
    <t>PEDESTRIAN/ BICYCLE RAILING, NON SPECIFIED,54" PICKET RAIL </t>
  </si>
  <si>
    <r>
      <t>53.00 </t>
    </r>
    <r>
      <rPr>
        <b/>
        <sz val="11"/>
        <color theme="1"/>
        <rFont val="Calibri"/>
        <family val="2"/>
        <scheme val="minor"/>
      </rPr>
      <t>LF</t>
    </r>
  </si>
  <si>
    <t>PEDESTRIAN, BICYCLE RAILING, STEEL ONLY,42" PICKET RAIL </t>
  </si>
  <si>
    <r>
      <t>13083.00 </t>
    </r>
    <r>
      <rPr>
        <b/>
        <sz val="11"/>
        <color theme="1"/>
        <rFont val="Calibri"/>
        <family val="2"/>
        <scheme val="minor"/>
      </rPr>
      <t>LF</t>
    </r>
  </si>
  <si>
    <t>22 Proposals / 39 Overall Bids</t>
  </si>
  <si>
    <t>PEDESTRIAN / BICYCLE RAILING, STEEL ONLY, 54" PICKET RAIL </t>
  </si>
  <si>
    <r>
      <t>3359.00 </t>
    </r>
    <r>
      <rPr>
        <b/>
        <sz val="11"/>
        <color theme="1"/>
        <rFont val="Calibri"/>
        <family val="2"/>
        <scheme val="minor"/>
      </rPr>
      <t>LF</t>
    </r>
  </si>
  <si>
    <t>6 Proposals / 12 Overall Bids</t>
  </si>
  <si>
    <t>PEDESTRIAN, BICYCLE RAILING, ALUMINUM ONLY,42" PICKET RAIL </t>
  </si>
  <si>
    <r>
      <t>24379.50 </t>
    </r>
    <r>
      <rPr>
        <b/>
        <sz val="11"/>
        <color theme="1"/>
        <rFont val="Calibri"/>
        <family val="2"/>
        <scheme val="minor"/>
      </rPr>
      <t>LF</t>
    </r>
  </si>
  <si>
    <t>30 Proposals / 34 Overall Bids</t>
  </si>
  <si>
    <t>PEDESTRIAN, BICYCLE RAILING, ALUMINUM ONLY,54" PICKET RAIL </t>
  </si>
  <si>
    <r>
      <t>1442.00 </t>
    </r>
    <r>
      <rPr>
        <b/>
        <sz val="11"/>
        <color theme="1"/>
        <rFont val="Calibri"/>
        <family val="2"/>
        <scheme val="minor"/>
      </rPr>
      <t>LF</t>
    </r>
  </si>
  <si>
    <t>8 Proposals / 12 Overall Bids</t>
  </si>
  <si>
    <t>PEDESTRIAN/ BICYCLE RAILING, ALUMINUM, NON-STANDARD HEIGHT </t>
  </si>
  <si>
    <r>
      <t>686.00 </t>
    </r>
    <r>
      <rPr>
        <b/>
        <sz val="11"/>
        <color theme="1"/>
        <rFont val="Calibri"/>
        <family val="2"/>
        <scheme val="minor"/>
      </rPr>
      <t>LF</t>
    </r>
  </si>
  <si>
    <r>
      <t>1169.00 </t>
    </r>
    <r>
      <rPr>
        <b/>
        <sz val="11"/>
        <color theme="1"/>
        <rFont val="Calibri"/>
        <family val="2"/>
        <scheme val="minor"/>
      </rPr>
      <t>LF</t>
    </r>
  </si>
  <si>
    <t>FERROUS METAL HANDRAIL, ONE PIPE</t>
  </si>
  <si>
    <t>GALV STEEL PIPE HANDRAIL - 50 MM, ROUND, 1 M HT</t>
  </si>
  <si>
    <t>GALV STEEL PIPE HANDRAIL, 2 IN, ROUND</t>
  </si>
  <si>
    <t>ALUM HANDRAIL, STD 3626</t>
  </si>
  <si>
    <r>
      <t>7936.38 </t>
    </r>
    <r>
      <rPr>
        <b/>
        <sz val="11"/>
        <color theme="1"/>
        <rFont val="Calibri"/>
        <family val="2"/>
        <scheme val="minor"/>
      </rPr>
      <t>LF</t>
    </r>
  </si>
  <si>
    <t>24 Proposals / 113 Overall Bids</t>
  </si>
  <si>
    <t>Structural Steel</t>
  </si>
  <si>
    <r>
      <t>5548.10 </t>
    </r>
    <r>
      <rPr>
        <b/>
        <sz val="11"/>
        <color theme="1"/>
        <rFont val="Calibri"/>
        <family val="2"/>
        <scheme val="minor"/>
      </rPr>
      <t>LF</t>
    </r>
  </si>
  <si>
    <t>9 Proposals / 48 Overall Bids</t>
  </si>
  <si>
    <r>
      <t>750.70 </t>
    </r>
    <r>
      <rPr>
        <b/>
        <sz val="11"/>
        <color theme="1"/>
        <rFont val="Calibri"/>
        <family val="2"/>
        <scheme val="minor"/>
      </rPr>
      <t>LF</t>
    </r>
  </si>
  <si>
    <t>BRIDGE HANDRAIL (METAL) (3'- 6")</t>
  </si>
  <si>
    <t>Metal - 1'-4"</t>
  </si>
  <si>
    <t>Metal - 0-10"</t>
  </si>
  <si>
    <t>Metal - 4'-6"</t>
  </si>
  <si>
    <t>Metal  - 6' - 0"</t>
  </si>
  <si>
    <t>Metal  - 2' - 0"</t>
  </si>
  <si>
    <t>HANDRAIL (METAL) (4'- 6")</t>
  </si>
  <si>
    <t>Type A-1</t>
  </si>
  <si>
    <t>Type aA-2</t>
  </si>
  <si>
    <t>7', Chain Link</t>
  </si>
  <si>
    <t>5', Chain Link, Vinyl Coated</t>
  </si>
  <si>
    <r>
      <t>1104.00 </t>
    </r>
    <r>
      <rPr>
        <b/>
        <sz val="11"/>
        <color theme="1"/>
        <rFont val="Calibri"/>
        <family val="2"/>
        <scheme val="minor"/>
      </rPr>
      <t>FOOT</t>
    </r>
  </si>
  <si>
    <t>7 Proposals / 50 Overall Bids</t>
  </si>
  <si>
    <t xml:space="preserve">Wood </t>
  </si>
  <si>
    <r>
      <t>2605.00 </t>
    </r>
    <r>
      <rPr>
        <b/>
        <sz val="11"/>
        <color theme="1"/>
        <rFont val="Calibri"/>
        <family val="2"/>
        <scheme val="minor"/>
      </rPr>
      <t>FOOT</t>
    </r>
  </si>
  <si>
    <t>2 Proposals / 46 Overall Bids</t>
  </si>
  <si>
    <t>HR-1</t>
  </si>
  <si>
    <t xml:space="preserve">44 Bids </t>
  </si>
  <si>
    <t>Tubular Steel 504 Plan</t>
  </si>
  <si>
    <t>Remove/Modify Rail</t>
  </si>
  <si>
    <t>Removal of Pedestrian Rail </t>
  </si>
  <si>
    <r>
      <t>505.00 </t>
    </r>
    <r>
      <rPr>
        <b/>
        <sz val="11"/>
        <rFont val="Calibri"/>
        <family val="2"/>
        <scheme val="minor"/>
      </rPr>
      <t>LF</t>
    </r>
  </si>
  <si>
    <t>Removal of Bridge Railing </t>
  </si>
  <si>
    <r>
      <t>22205.00 </t>
    </r>
    <r>
      <rPr>
        <b/>
        <sz val="11"/>
        <rFont val="Calibri"/>
        <family val="2"/>
        <scheme val="minor"/>
      </rPr>
      <t>LF</t>
    </r>
  </si>
  <si>
    <t>23 Proposals / 115 Overall Bids</t>
  </si>
  <si>
    <t>RETROFIT EXIST GUARDRAIL, PEDESTRIAN/ CYCLE PIPE RAIL </t>
  </si>
  <si>
    <r>
      <t>1102.00 </t>
    </r>
    <r>
      <rPr>
        <b/>
        <sz val="11"/>
        <color theme="1"/>
        <rFont val="Calibri"/>
        <family val="2"/>
        <scheme val="minor"/>
      </rPr>
      <t>LF</t>
    </r>
  </si>
  <si>
    <t>3 Proposals / 3 Overall Bids</t>
  </si>
  <si>
    <t>PEDESTRIAN BRIDGE RAILING - REMOVE AND DISPOSE</t>
  </si>
  <si>
    <t>PEDESTRIAN BRIDGE RAILING - REPLACEMENT</t>
  </si>
  <si>
    <t>PEDESTRIAN BRIDGE RAILING - REMOVE- REFURBISH AND RESET</t>
  </si>
  <si>
    <t>Pedestrain Railing Modification</t>
  </si>
  <si>
    <t>Remove/Modify Rail End Post</t>
  </si>
  <si>
    <t>PEDESTRIAN BRIDGE RAILING - END POST REPLACEMENT</t>
  </si>
  <si>
    <t>Raised Crossing</t>
  </si>
  <si>
    <t>Raised Crosswalk</t>
  </si>
  <si>
    <t>Walkinginfo.org Vertical Devices Web Page</t>
  </si>
  <si>
    <t>http://www.walkinginfo.org/engineering/calming-vertical.cfm#raised-pedestrian-crossings</t>
  </si>
  <si>
    <t>Metropolitan Transportation Commission Safety Toolbox: Engineering - Raised Crosswalks</t>
  </si>
  <si>
    <t>http://www.mtc.ca.gov/planning/bicyclespedestrians/tools/raisedCrosswalks/index.htm</t>
  </si>
  <si>
    <t>New Jersey Smart Growth Gateway</t>
  </si>
  <si>
    <t>http://www.smartgrowthgateway.org/strat_transport3_calm.shtml</t>
  </si>
  <si>
    <t>http://www.portlandonline.com/transportation/index.cfm?a=83924&amp;c=35929</t>
  </si>
  <si>
    <t>TB-29</t>
  </si>
  <si>
    <t>http://trafficcalming.org/measures/raised-crosswalks/</t>
  </si>
  <si>
    <t>Raised Intersection</t>
  </si>
  <si>
    <t>TB-30</t>
  </si>
  <si>
    <t>8'-10' raised, with textured and/or painted pavement surface</t>
  </si>
  <si>
    <t>A-3</t>
  </si>
  <si>
    <t>http://trafficcalming.org/measures/raised-intersections/</t>
  </si>
  <si>
    <t>http://www.ecocitycleveland.org/transportation/traffic/tools/raised_intersection.html</t>
  </si>
  <si>
    <t>Roundabout/ Traffic Circle</t>
  </si>
  <si>
    <t>Mini-Circle</t>
  </si>
  <si>
    <t>http://www.ecocitycleveland.org/transportation/traffic/tools/minicircle.html</t>
  </si>
  <si>
    <t>Asphalt Mini-Circle</t>
  </si>
  <si>
    <t>Construct Roundabout (does not include ROW cost)</t>
  </si>
  <si>
    <t>TB-26</t>
  </si>
  <si>
    <t>Roundabout - Single Lane Rural</t>
  </si>
  <si>
    <t>MD</t>
  </si>
  <si>
    <t>Roundabouts – The Maryland Experience</t>
  </si>
  <si>
    <t>http://safety.fhwa.dot.gov/intersection/resources/casestudies/fhwasa09018/</t>
  </si>
  <si>
    <t>Install Traffic Circle</t>
  </si>
  <si>
    <t>Landscaped</t>
  </si>
  <si>
    <t>http://www.portlandoregon.gov/transportation/article/83341</t>
  </si>
  <si>
    <t>Install roundabout/traffic circle</t>
  </si>
  <si>
    <t>Install Roundabout (convert 4-leg stop to roundabout)</t>
  </si>
  <si>
    <t>Traffic Circle (15'-20')</t>
  </si>
  <si>
    <t>A-7</t>
  </si>
  <si>
    <t>Constructing 2-Lane Roundabout</t>
  </si>
  <si>
    <t>Roundabout Information and Benefits</t>
  </si>
  <si>
    <t>http://www.wsdot.wa.gov/Projects/SR539/TenMileBorder/roundabouts.htm</t>
  </si>
  <si>
    <t>Install traffic circle</t>
  </si>
  <si>
    <t>TB-14</t>
  </si>
  <si>
    <t>25 years</t>
  </si>
  <si>
    <t>Asphalt Concrete Curb</t>
  </si>
  <si>
    <t>ASPHALT CONCRETE CURB, TYPE 1 (WT: 11)</t>
  </si>
  <si>
    <t>Asphalt Paved Shoulder</t>
  </si>
  <si>
    <t>PAVED SHOULDER, HOT MIX ASPHALT MIXTURE, 6 IN. </t>
  </si>
  <si>
    <r>
      <t>823540.87 </t>
    </r>
    <r>
      <rPr>
        <b/>
        <sz val="11"/>
        <color theme="1"/>
        <rFont val="Calibri"/>
        <family val="2"/>
        <scheme val="minor"/>
      </rPr>
      <t>SY</t>
    </r>
  </si>
  <si>
    <t>98 Proposals / 398 Overall Bids</t>
  </si>
  <si>
    <t>PAVED SHOULDER, HOT MIX ASPHALT MIXTURE, 8 IN. </t>
  </si>
  <si>
    <r>
      <t>76186.07 </t>
    </r>
    <r>
      <rPr>
        <b/>
        <sz val="11"/>
        <color theme="1"/>
        <rFont val="Calibri"/>
        <family val="2"/>
        <scheme val="minor"/>
      </rPr>
      <t>SY</t>
    </r>
  </si>
  <si>
    <t>49 Proposals / 199 Overall Bids</t>
  </si>
  <si>
    <t>PAVED SHOULDER, HOT MIX ASPHALT MIXTURE, 9 IN. </t>
  </si>
  <si>
    <r>
      <t>7484.50 </t>
    </r>
    <r>
      <rPr>
        <b/>
        <sz val="11"/>
        <color theme="1"/>
        <rFont val="Calibri"/>
        <family val="2"/>
        <scheme val="minor"/>
      </rPr>
      <t>SY</t>
    </r>
  </si>
  <si>
    <t>PAVED SHOULDER, HOT MIX ASPHALT MIXTURE, 10 IN. </t>
  </si>
  <si>
    <r>
      <t>2323.20 </t>
    </r>
    <r>
      <rPr>
        <b/>
        <sz val="11"/>
        <color theme="1"/>
        <rFont val="Calibri"/>
        <family val="2"/>
        <scheme val="minor"/>
      </rPr>
      <t>SY</t>
    </r>
  </si>
  <si>
    <t>3 Proposals / 9 Overall Bids</t>
  </si>
  <si>
    <t>PAVED SHOULDER, HOT MIX ASPHALT MIXTURE, 12 IN. </t>
  </si>
  <si>
    <r>
      <t>3895.70 </t>
    </r>
    <r>
      <rPr>
        <b/>
        <sz val="11"/>
        <color theme="1"/>
        <rFont val="Calibri"/>
        <family val="2"/>
        <scheme val="minor"/>
      </rPr>
      <t>SY</t>
    </r>
  </si>
  <si>
    <t>4 Proposals / 32 Overall Bids</t>
  </si>
  <si>
    <t>Asphalt Sidewalk</t>
  </si>
  <si>
    <t>12" sub-base, 2" thick lift, 5' wide Bituminous walk with No Curb</t>
  </si>
  <si>
    <t>A-52</t>
  </si>
  <si>
    <t>40+</t>
  </si>
  <si>
    <t>POUROUS ASPHALT SIDEWALK</t>
  </si>
  <si>
    <t>2.5" BITUMINOUS WALK</t>
  </si>
  <si>
    <t>3" BITUMINOUS WALK</t>
  </si>
  <si>
    <t>4" BITUMINOUS WALK</t>
  </si>
  <si>
    <t>HOT MIX ASPHALT SIDEWALK, TEXTURED</t>
  </si>
  <si>
    <t>HOT MIX ASPHALT SIDEWALK, 5 1/2" THICK</t>
  </si>
  <si>
    <t>HOT MIX ASPHALT SIDEWALK, 2" THICK</t>
  </si>
  <si>
    <t>POROUS CONCRETE SIDEWALK </t>
  </si>
  <si>
    <r>
      <t>2200.00 </t>
    </r>
    <r>
      <rPr>
        <b/>
        <sz val="11"/>
        <color theme="1"/>
        <rFont val="Calibri"/>
        <family val="2"/>
        <scheme val="minor"/>
      </rPr>
      <t>SQFT</t>
    </r>
  </si>
  <si>
    <t>Asphalt Sidewalk + Curb</t>
  </si>
  <si>
    <t>12" sub-base, 2" thick lift, 5' wide Bituminous walk with Granite Curb</t>
  </si>
  <si>
    <t>12" sub-base, 2" thick lift, 5' wide Bituminous walk with Concrete Curb</t>
  </si>
  <si>
    <t>Brick Sidewalk</t>
  </si>
  <si>
    <t>Brick Walk</t>
  </si>
  <si>
    <t>Assume Five Foot Sidewalk</t>
  </si>
  <si>
    <t>Brick Paved Sidewalk</t>
  </si>
  <si>
    <t>Sidewalk, Brickwork</t>
  </si>
  <si>
    <t>Sidewalk (Brick)</t>
  </si>
  <si>
    <t>BRICK PAVERS</t>
  </si>
  <si>
    <t>BRICK SIDEWALK WITH BITUMINOUS BASE</t>
  </si>
  <si>
    <t>BRICK SIDEWALK</t>
  </si>
  <si>
    <t>NS SIDEWALK SIDEWALK BRICK SIDEWALK ATTD</t>
  </si>
  <si>
    <t>BRICK WALK</t>
  </si>
  <si>
    <t>BRICK SIDEWALK (MORTARLESS) BRICK SIDEWALK (MORTARLESS)</t>
  </si>
  <si>
    <t>Brick Sidewalk Removal</t>
  </si>
  <si>
    <t>BRICK SIDEWALK, REMOVE AND REBUILD</t>
  </si>
  <si>
    <t>Brick/Stone Sidewalk Removal</t>
  </si>
  <si>
    <t>REMOVE &amp; RELAY BRICK/STONE SIDEWALK</t>
  </si>
  <si>
    <t>Bridge Sidewalk</t>
  </si>
  <si>
    <t>Sidewalk (Bridges)</t>
  </si>
  <si>
    <t>Cobblestone Sidewalk</t>
  </si>
  <si>
    <t>COBBLESTONE WALK</t>
  </si>
  <si>
    <t>COBBLESTONES</t>
  </si>
  <si>
    <t>COBBLE STONE WALK</t>
  </si>
  <si>
    <t>Cobblestone Sidewalk Removal</t>
  </si>
  <si>
    <t>COBBLESTONE WALK REMOVED &amp; DISPOSED</t>
  </si>
  <si>
    <t>COBBLESTONE - REMOVED AND RESET</t>
  </si>
  <si>
    <t>Concrete Barrier Removal</t>
  </si>
  <si>
    <t>REMOVING CONCRETE BARRIER</t>
  </si>
  <si>
    <t>Concrete Paved Shoulder</t>
  </si>
  <si>
    <t>PAVED SHOULDER, P.C. CONCRETE, 6 IN. </t>
  </si>
  <si>
    <r>
      <t>13937.00 </t>
    </r>
    <r>
      <rPr>
        <b/>
        <sz val="11"/>
        <color theme="1"/>
        <rFont val="Calibri"/>
        <family val="2"/>
        <scheme val="minor"/>
      </rPr>
      <t>SY</t>
    </r>
  </si>
  <si>
    <t>PAVED SHOULDER, P.C. CONCRETE, 7 IN. </t>
  </si>
  <si>
    <r>
      <t>66324.18 </t>
    </r>
    <r>
      <rPr>
        <b/>
        <sz val="11"/>
        <color theme="1"/>
        <rFont val="Calibri"/>
        <family val="2"/>
        <scheme val="minor"/>
      </rPr>
      <t>SY</t>
    </r>
  </si>
  <si>
    <t>31 Proposals / 118 Overall Bids</t>
  </si>
  <si>
    <t>PAVED SHOULDER, P.C. CONCRETE, 8 IN. </t>
  </si>
  <si>
    <r>
      <t>8074.23 </t>
    </r>
    <r>
      <rPr>
        <b/>
        <sz val="11"/>
        <color theme="1"/>
        <rFont val="Calibri"/>
        <family val="2"/>
        <scheme val="minor"/>
      </rPr>
      <t>SY</t>
    </r>
  </si>
  <si>
    <t>10 Proposals / 47 Overall Bids</t>
  </si>
  <si>
    <t>PAVED SHOULDER, P.C. CONCRETE, 9 IN. </t>
  </si>
  <si>
    <r>
      <t>923.40 </t>
    </r>
    <r>
      <rPr>
        <b/>
        <sz val="11"/>
        <color theme="1"/>
        <rFont val="Calibri"/>
        <family val="2"/>
        <scheme val="minor"/>
      </rPr>
      <t>SY</t>
    </r>
  </si>
  <si>
    <t>PAVED SHOULDER, P.C. CONCRETE, 10 IN. </t>
  </si>
  <si>
    <r>
      <t>5733.10 </t>
    </r>
    <r>
      <rPr>
        <b/>
        <sz val="11"/>
        <color theme="1"/>
        <rFont val="Calibri"/>
        <family val="2"/>
        <scheme val="minor"/>
      </rPr>
      <t>SY</t>
    </r>
  </si>
  <si>
    <t>4 Proposals / 13 Overall Bids</t>
  </si>
  <si>
    <t>PAVED SHOULDER, P.C. CONCRETE, 12 IN. </t>
  </si>
  <si>
    <r>
      <t>1411.60 </t>
    </r>
    <r>
      <rPr>
        <b/>
        <sz val="11"/>
        <color theme="1"/>
        <rFont val="Calibri"/>
        <family val="2"/>
        <scheme val="minor"/>
      </rPr>
      <t>SY</t>
    </r>
  </si>
  <si>
    <t>3 Proposals / 11 Overall Bids</t>
  </si>
  <si>
    <t>PAVED SHOULDER, P.C. CONCRETE, 7.5 IN. </t>
  </si>
  <si>
    <r>
      <t>145.00 </t>
    </r>
    <r>
      <rPr>
        <b/>
        <sz val="11"/>
        <color theme="1"/>
        <rFont val="Calibri"/>
        <family val="2"/>
        <scheme val="minor"/>
      </rPr>
      <t>SY</t>
    </r>
  </si>
  <si>
    <t>PAVED SHOULDER, P.C. CONCRETE, 8.5 IN. </t>
  </si>
  <si>
    <r>
      <t>699.00 </t>
    </r>
    <r>
      <rPr>
        <b/>
        <sz val="11"/>
        <color theme="1"/>
        <rFont val="Calibri"/>
        <family val="2"/>
        <scheme val="minor"/>
      </rPr>
      <t>SY</t>
    </r>
  </si>
  <si>
    <t>PAVED SHOULDER, P.C. CONCRETE, 11 IN. </t>
  </si>
  <si>
    <r>
      <t>9460.00 </t>
    </r>
    <r>
      <rPr>
        <b/>
        <sz val="11"/>
        <color theme="1"/>
        <rFont val="Calibri"/>
        <family val="2"/>
        <scheme val="minor"/>
      </rPr>
      <t>SY</t>
    </r>
  </si>
  <si>
    <t>3 Proposals / 13 Overall Bids</t>
  </si>
  <si>
    <t>PAVED SHOULDER, P.C. CONCRETE, 11.5 IN. </t>
  </si>
  <si>
    <r>
      <t>1714.00 </t>
    </r>
    <r>
      <rPr>
        <b/>
        <sz val="11"/>
        <color theme="1"/>
        <rFont val="Calibri"/>
        <family val="2"/>
        <scheme val="minor"/>
      </rPr>
      <t>SY</t>
    </r>
  </si>
  <si>
    <t>PAVED SHOULDER, PORTLAND CEMENT CONCRETE (PAVED SHOULDER PANEL FOR BRIDGE END DRAIN) </t>
  </si>
  <si>
    <r>
      <t>5822.37 </t>
    </r>
    <r>
      <rPr>
        <b/>
        <sz val="11"/>
        <color theme="1"/>
        <rFont val="Calibri"/>
        <family val="2"/>
        <scheme val="minor"/>
      </rPr>
      <t>SY</t>
    </r>
  </si>
  <si>
    <t>62 Proposals / 292 Overall Bids</t>
  </si>
  <si>
    <t>Concrete Pavers</t>
  </si>
  <si>
    <t xml:space="preserve">Concrete Paver </t>
  </si>
  <si>
    <t>20+</t>
  </si>
  <si>
    <t>YELLOW CONCRETE PAVER WALK REMOVED AND RELAID</t>
  </si>
  <si>
    <t>Concrete Sidewalk</t>
  </si>
  <si>
    <t>Alabama DOT Tabulation of Bids 2011</t>
  </si>
  <si>
    <t>026-3</t>
  </si>
  <si>
    <t>Install concrete sidewalk</t>
  </si>
  <si>
    <t>CT</t>
  </si>
  <si>
    <t>Connecticut Department of Transportation Preliminary Cost Estimating Guidelines - January 2011</t>
  </si>
  <si>
    <t>http://www.ct.gov/dot/lib/dot/documents/dcontractdev/ESTIMATING_ENGLISH.pdf</t>
  </si>
  <si>
    <t>assume 5 foot sidewalk</t>
  </si>
  <si>
    <t>Sidewalk concrete</t>
  </si>
  <si>
    <t>9 of 13</t>
  </si>
  <si>
    <t>Sidewalk concrete 4 in.</t>
  </si>
  <si>
    <t>Sidewalk concrete 6 in.</t>
  </si>
  <si>
    <t>Sidewalk Concrete Cost</t>
  </si>
  <si>
    <t>17 of 57</t>
  </si>
  <si>
    <t>Sidewalk concrete reinforced</t>
  </si>
  <si>
    <t>Sidewalk, P.C. Concrete, 4 in.</t>
  </si>
  <si>
    <t>Sidewalk, P.C. Concrete, 5 in.</t>
  </si>
  <si>
    <t>Sidewalk, P.C. Concrete, 6 in.</t>
  </si>
  <si>
    <t>Sidewalk, P.C. Concrete, 8 in.</t>
  </si>
  <si>
    <t>Sidewalk, Reinforced P.C. Concrete, 5 in.</t>
  </si>
  <si>
    <t>Sidewalk, Reinforced P.C. Concrete, 6 in.</t>
  </si>
  <si>
    <t>Sidewalk, Reinforced P.C. Concrete, 8 in.</t>
  </si>
  <si>
    <t>Concrete Pavement (4" uniform) (AE)</t>
  </si>
  <si>
    <t>Sidewalk Construction (4") (AE)</t>
  </si>
  <si>
    <t>Concrete Sidewalk, 4 in</t>
  </si>
  <si>
    <t>Concrete Sidewalk, 6 in</t>
  </si>
  <si>
    <t>Concrete Sidewalk, 8 in</t>
  </si>
  <si>
    <t>Sidewalk, 4 1/2 in. concrete</t>
  </si>
  <si>
    <t>Sidewalk, 4 in. concrete</t>
  </si>
  <si>
    <t>Sidewalk, concrete</t>
  </si>
  <si>
    <t xml:space="preserve">IN </t>
  </si>
  <si>
    <t>Sidewalk, Concrete, 6 inch</t>
  </si>
  <si>
    <t>Sidewalk, Concrete, 5 inch</t>
  </si>
  <si>
    <t>Sidewalk, Concrete, 4 inch</t>
  </si>
  <si>
    <t>Sidewalk, Concrete, 3 inch</t>
  </si>
  <si>
    <t>Sidewalk, Concrete, 7 inch</t>
  </si>
  <si>
    <t>SIDEWALK-CONCRETE 4 IN</t>
  </si>
  <si>
    <t>SIDEWALK-CONCRETE 6 IN</t>
  </si>
  <si>
    <t>Concrete Sidewalk (6 inch)</t>
  </si>
  <si>
    <t>CEMENT CONCRETE SIDEWALK</t>
  </si>
  <si>
    <t>Concrete Class 47B-3000 Sidewalk, 5"</t>
  </si>
  <si>
    <t>Concrete Class 47B-3000 Sidewalk, 6"</t>
  </si>
  <si>
    <t>Concrete Class 47BX-3500 Sidewalk, 7"</t>
  </si>
  <si>
    <t>Concrete sidewalk 4"</t>
  </si>
  <si>
    <t>Concrete sidewalk 6"</t>
  </si>
  <si>
    <t>4" Concrete Sidewalk</t>
  </si>
  <si>
    <t>Portland Cement Concrete Sidewalk, 5"</t>
  </si>
  <si>
    <t>Portland Cement Concrete Sidewalk, 8"</t>
  </si>
  <si>
    <t>Concrete Curb and 5' Sidewalk with gravel base</t>
  </si>
  <si>
    <t>Construct Concrete Sidewalk</t>
  </si>
  <si>
    <t>12" sub-base, 5" thick concrete, 5' wide Concrete Sidewalk with No Curb</t>
  </si>
  <si>
    <t>12" sub-base, 3" compacted material, 5' wide Aggregate sidewalk with No Curb</t>
  </si>
  <si>
    <t>6' wide, 6" Concrete Sidewalk</t>
  </si>
  <si>
    <t>4" Sidewalk</t>
  </si>
  <si>
    <t>Connecticut Avenue Pedestrian Action 
Pedestrian Safety Audit: 
Cleveland Park</t>
  </si>
  <si>
    <t>http://www.google.com/url?sa=t&amp;rct=j&amp;q=&amp;esrc=s&amp;source=web&amp;cd=13&amp;ved=0CFoQFjACOAo&amp;url=http%3A%2F%2Fcapa-dc.org%2Fdocuments%2FCAPA-Audit-Report%2FPhaseII_ClevelandParkOct20.pdf&amp;ei=nggkUOveH4bs9ASO5IDQAg&amp;usg=AFQjCNF6ocrU-Yksjcdz8N_ue6GHy7wUGA&amp;sig2=DviDpQ9TJU-HmuYz6wVTtA</t>
  </si>
  <si>
    <t>5' wide Sidewalk</t>
  </si>
  <si>
    <t>A-50</t>
  </si>
  <si>
    <t>75+</t>
  </si>
  <si>
    <t>Concrete Sidewalk, 4" Thick</t>
  </si>
  <si>
    <t>Concrete Sidewalk, 100 mm Thick</t>
  </si>
  <si>
    <t>Concrete Sidewalk, 6" Thick</t>
  </si>
  <si>
    <t>Concrete Sidewalk, 4" Thick (Includes Brick Paver)</t>
  </si>
  <si>
    <t>CONCRETE WALKS</t>
  </si>
  <si>
    <t xml:space="preserve">80 Bids </t>
  </si>
  <si>
    <t>CONCRETE WALKS (TYPE SPECIAL)</t>
  </si>
  <si>
    <t>Concrete Sidewalk City of GWS </t>
  </si>
  <si>
    <r>
      <t>34797.00 </t>
    </r>
    <r>
      <rPr>
        <b/>
        <sz val="11"/>
        <rFont val="Calibri"/>
        <family val="2"/>
        <scheme val="minor"/>
      </rPr>
      <t>SY</t>
    </r>
  </si>
  <si>
    <t>39 Proposals / 200 Overall Bids</t>
  </si>
  <si>
    <t>Concrete Sidewalk (Special) </t>
  </si>
  <si>
    <r>
      <t>77.00 </t>
    </r>
    <r>
      <rPr>
        <b/>
        <sz val="11"/>
        <rFont val="Calibri"/>
        <family val="2"/>
        <scheme val="minor"/>
      </rPr>
      <t>SY</t>
    </r>
  </si>
  <si>
    <t>Concrete Sidewalk (6 Inch) </t>
  </si>
  <si>
    <r>
      <t>35075.60 </t>
    </r>
    <r>
      <rPr>
        <b/>
        <sz val="11"/>
        <rFont val="Calibri"/>
        <family val="2"/>
        <scheme val="minor"/>
      </rPr>
      <t>SY</t>
    </r>
  </si>
  <si>
    <t>21 Proposals / 147 Overall Bids</t>
  </si>
  <si>
    <t>Concrete Sidewalk (Colored) </t>
  </si>
  <si>
    <r>
      <t>2248.00 </t>
    </r>
    <r>
      <rPr>
        <b/>
        <sz val="11"/>
        <rFont val="Calibri"/>
        <family val="2"/>
        <scheme val="minor"/>
      </rPr>
      <t>SY</t>
    </r>
  </si>
  <si>
    <t>SIDEWALK CONCRETE, 4" THICK </t>
  </si>
  <si>
    <r>
      <t>532940.00 </t>
    </r>
    <r>
      <rPr>
        <b/>
        <sz val="11"/>
        <color theme="1"/>
        <rFont val="Calibri"/>
        <family val="2"/>
        <scheme val="minor"/>
      </rPr>
      <t>SY</t>
    </r>
  </si>
  <si>
    <t>222 Proposals / 244 Overall Bids</t>
  </si>
  <si>
    <t>SIDEWALK CONCRETE, 6" THICK </t>
  </si>
  <si>
    <r>
      <t>110778.09 </t>
    </r>
    <r>
      <rPr>
        <b/>
        <sz val="11"/>
        <color theme="1"/>
        <rFont val="Calibri"/>
        <family val="2"/>
        <scheme val="minor"/>
      </rPr>
      <t>SY</t>
    </r>
  </si>
  <si>
    <t>174 Proposals / 186 Overall Bids</t>
  </si>
  <si>
    <t>CONC SIDEWALK, 100 MM</t>
  </si>
  <si>
    <t>CONC SIDEWALK, 4 IN</t>
  </si>
  <si>
    <t xml:space="preserve">516 Bids </t>
  </si>
  <si>
    <t>CONC SIDEWALK, 6 IN</t>
  </si>
  <si>
    <t>CONC SIDEWALK, 8 IN</t>
  </si>
  <si>
    <t xml:space="preserve">221 Bids </t>
  </si>
  <si>
    <t>SIDEWALK, P.C. CONCRETE, 4 IN. </t>
  </si>
  <si>
    <r>
      <t>54818.80 </t>
    </r>
    <r>
      <rPr>
        <b/>
        <sz val="11"/>
        <color theme="1"/>
        <rFont val="Calibri"/>
        <family val="2"/>
        <scheme val="minor"/>
      </rPr>
      <t>SY</t>
    </r>
  </si>
  <si>
    <t>98 Proposals / 468 Overall Bids</t>
  </si>
  <si>
    <t>SIDEWALK, P.C. CONCRETE, 5 IN. </t>
  </si>
  <si>
    <r>
      <t>21650.10 </t>
    </r>
    <r>
      <rPr>
        <b/>
        <sz val="11"/>
        <color theme="1"/>
        <rFont val="Calibri"/>
        <family val="2"/>
        <scheme val="minor"/>
      </rPr>
      <t>SY</t>
    </r>
  </si>
  <si>
    <t>20 Proposals / 101 Overall Bids</t>
  </si>
  <si>
    <t>SIDEWALK, P.C. CONCRETE, 6 IN. </t>
  </si>
  <si>
    <r>
      <t>20036.32 </t>
    </r>
    <r>
      <rPr>
        <b/>
        <sz val="11"/>
        <color theme="1"/>
        <rFont val="Calibri"/>
        <family val="2"/>
        <scheme val="minor"/>
      </rPr>
      <t>SY</t>
    </r>
  </si>
  <si>
    <t>140 Proposals / 642 Overall Bids</t>
  </si>
  <si>
    <t>SIDEWALK, P.C. CONCRETE, 8 IN. </t>
  </si>
  <si>
    <r>
      <t>774.73 </t>
    </r>
    <r>
      <rPr>
        <b/>
        <sz val="11"/>
        <color theme="1"/>
        <rFont val="Calibri"/>
        <family val="2"/>
        <scheme val="minor"/>
      </rPr>
      <t>SY</t>
    </r>
  </si>
  <si>
    <t>8 Proposals / 34 Overall Bids</t>
  </si>
  <si>
    <t>SIDEWALK, REINFORCED P.C. CONCRETE, 5 IN. </t>
  </si>
  <si>
    <r>
      <t>2104.40 </t>
    </r>
    <r>
      <rPr>
        <b/>
        <sz val="11"/>
        <color theme="1"/>
        <rFont val="Calibri"/>
        <family val="2"/>
        <scheme val="minor"/>
      </rPr>
      <t>SY</t>
    </r>
  </si>
  <si>
    <t>3 Proposals / 7 Overall Bids</t>
  </si>
  <si>
    <t>SIDEWALK, REINFORCED P.C. CONCRETE, 6 IN. </t>
  </si>
  <si>
    <r>
      <t>457.30 </t>
    </r>
    <r>
      <rPr>
        <b/>
        <sz val="11"/>
        <color theme="1"/>
        <rFont val="Calibri"/>
        <family val="2"/>
        <scheme val="minor"/>
      </rPr>
      <t>SY</t>
    </r>
  </si>
  <si>
    <t>4 Proposals / 28 Overall Bids</t>
  </si>
  <si>
    <t>SIDEWALK, REINFORCED P.C. CONCRETE, 8 IN. </t>
  </si>
  <si>
    <r>
      <t>787.70 </t>
    </r>
    <r>
      <rPr>
        <b/>
        <sz val="11"/>
        <color theme="1"/>
        <rFont val="Calibri"/>
        <family val="2"/>
        <scheme val="minor"/>
      </rPr>
      <t>SY</t>
    </r>
  </si>
  <si>
    <t>SIDEWALK-4 1/2 INCH CONCRETE</t>
  </si>
  <si>
    <t>SIDEWALK-4 IN CONCRETE</t>
  </si>
  <si>
    <t xml:space="preserve">179 Bids </t>
  </si>
  <si>
    <t>SIDEWALK-6 IN CONCRETE</t>
  </si>
  <si>
    <t>REINFORCED CONCRETE SIDEWALK</t>
  </si>
  <si>
    <t>REINFORCED CONCRETE DRIVEWAYS WALKWAYS</t>
  </si>
  <si>
    <t xml:space="preserve">468 Bids </t>
  </si>
  <si>
    <t>CEMENT CONCRETE SIDEWALK AT DRIVEWAYS</t>
  </si>
  <si>
    <t>SIDEWALK CONCRETE (3Y46)</t>
  </si>
  <si>
    <t>SIDEWALK CONCRETE (3Y46A)</t>
  </si>
  <si>
    <t>3" CONCRETE WALK</t>
  </si>
  <si>
    <t>4" CONCRETE WALK</t>
  </si>
  <si>
    <t xml:space="preserve">229 Bids </t>
  </si>
  <si>
    <t>4" CONCRETE WALK SPECIAL</t>
  </si>
  <si>
    <t>5" CONCRETE WALK</t>
  </si>
  <si>
    <t>5" CONCRETE WALK-SPECIAL</t>
  </si>
  <si>
    <t>6" CONCRETE WALK</t>
  </si>
  <si>
    <t xml:space="preserve">197 Bids </t>
  </si>
  <si>
    <t>6" CONCRETE WALK SPECIAL</t>
  </si>
  <si>
    <t>8" CONCRETE WALK</t>
  </si>
  <si>
    <t>CONCRETE CLASS 47B-3000 SIDEWALK 5"</t>
  </si>
  <si>
    <t>6" CONCRETE CLASS 47B-3000 SIDEWALKS</t>
  </si>
  <si>
    <t>CONCRETE CLASS 47B-3000 SIDEWALK 5" COLORED</t>
  </si>
  <si>
    <t>CONCRETE CLASS 47B-3000 SIDEWALKS</t>
  </si>
  <si>
    <t>CONCRETE CLASS 47B-3500 SIDEWALK 6"</t>
  </si>
  <si>
    <t>CONCRETE CLASS 47B-3000 SIDEWALK</t>
  </si>
  <si>
    <t>CONCRETE CLASS 47BX-3000 SIDEWALK</t>
  </si>
  <si>
    <t>CONCRETE CLASS 47BX-3500 SIDEWALK</t>
  </si>
  <si>
    <t>CONCRETE CLASS 47B-4000 SIDEWALK</t>
  </si>
  <si>
    <t>CONCRETE CLASS 47BX-4000 SIDEWALK</t>
  </si>
  <si>
    <t>CONCRETE CLASS 47BX-3500 SIDEWALK 6"</t>
  </si>
  <si>
    <t>CONCRETE CLASS 47BX-4001</t>
  </si>
  <si>
    <t>4" CONCRETE SURFACING</t>
  </si>
  <si>
    <t>CONCRETE SIDEWALK, REINFORCED, 8" THICK</t>
  </si>
  <si>
    <t>CONCRETE SIDEWALK, REINFORCED, 6" THICK</t>
  </si>
  <si>
    <t>CONCRETE SIDEWALK, 8" THICK</t>
  </si>
  <si>
    <t>CONCRETE SIDEWALK, 6" THICK</t>
  </si>
  <si>
    <t xml:space="preserve">56 Bids </t>
  </si>
  <si>
    <t>CONCRETE SIDEWALK, 4" THICK</t>
  </si>
  <si>
    <t xml:space="preserve">582 Bids </t>
  </si>
  <si>
    <t>CONCRETE SIDEWALK 4"</t>
  </si>
  <si>
    <t>CONCRETE SIDEWALK 6"</t>
  </si>
  <si>
    <t>4" CONCRETE SIDEWALK</t>
  </si>
  <si>
    <t xml:space="preserve">494 Bids </t>
  </si>
  <si>
    <t>5" CONCRETE SIDEWALK</t>
  </si>
  <si>
    <t>6" CONCRETE SIDEWALK</t>
  </si>
  <si>
    <t>(PL)4" DECORATIVE CONCRETE SIDEWALK</t>
  </si>
  <si>
    <t>(PL)5" DECORATIVE CONCRETE SIDEWALK</t>
  </si>
  <si>
    <t>(PL)6" DECORATIVE CONCRETE SIDEWALK</t>
  </si>
  <si>
    <t>100MM CONCRETE SIDEWALK</t>
  </si>
  <si>
    <t>CONCRETE WALKS </t>
  </si>
  <si>
    <r>
      <t>514587.93 </t>
    </r>
    <r>
      <rPr>
        <b/>
        <sz val="11"/>
        <color theme="1"/>
        <rFont val="Calibri"/>
        <family val="2"/>
        <scheme val="minor"/>
      </rPr>
      <t>SQFT</t>
    </r>
  </si>
  <si>
    <t>63 Proposals / 521 Overall Bids</t>
  </si>
  <si>
    <t>CONCRETE WALKS, REINFORCED </t>
  </si>
  <si>
    <r>
      <t>1388.54 </t>
    </r>
    <r>
      <rPr>
        <b/>
        <sz val="11"/>
        <color theme="1"/>
        <rFont val="Calibri"/>
        <family val="2"/>
        <scheme val="minor"/>
      </rPr>
      <t>SQYD</t>
    </r>
  </si>
  <si>
    <t>5 Proposals / 39 Overall Bids</t>
  </si>
  <si>
    <t>CONCRETE SIDEWALK(4" UNIFORM) CONCRETE SIDEWALK (4" UNIF.)</t>
  </si>
  <si>
    <t xml:space="preserve">632 Bids </t>
  </si>
  <si>
    <t>CONCRETE SIDEWALK(6" UNIFORM) CONCRETE SIDEWALK (6" UNIF.)</t>
  </si>
  <si>
    <t>CONCRETE SIDEWALK(6" UNIFORM) WITH INTEGRAL CUT-OFF WALL CONC. SIDEWALK (6" UNIF.) WITH INTEGRAL CUT OFF WALL</t>
  </si>
  <si>
    <t>PORTLAND CEMENT CONCRETE SIDEWALK, 200 MM</t>
  </si>
  <si>
    <t>PORTLAND CEMENT CONCRETE SIDEWALK, 8 INCH</t>
  </si>
  <si>
    <t>PORTLAND CEMENT CONCRETE SIDEWALK, 125 MM</t>
  </si>
  <si>
    <t>PORTLAND CEMENT CONCRETE SIDEWALK, 5 INCH</t>
  </si>
  <si>
    <t>HYDRAULIC CEMENT CONC. SIDEWALK 100 MM</t>
  </si>
  <si>
    <t>SQ M</t>
  </si>
  <si>
    <t>HYDRAULIC CEMENT CONC. SIDEWALK 4"</t>
  </si>
  <si>
    <t xml:space="preserve">281 Bids </t>
  </si>
  <si>
    <t>HYDRAULIC CEMENT CONC. SIDEWALK 7"</t>
  </si>
  <si>
    <t>HYDRAULIC CEMENT CONC. SIDEWALK 175MM</t>
  </si>
  <si>
    <t>CEMENT CONCRETE SIDEWALK 4"</t>
  </si>
  <si>
    <t>CONCRETE SIDEWALK 4-INCH</t>
  </si>
  <si>
    <t xml:space="preserve">429 Bids </t>
  </si>
  <si>
    <t>CONCRETE SIDEWALK 5-INCH</t>
  </si>
  <si>
    <t xml:space="preserve">441 Bids </t>
  </si>
  <si>
    <t>CONCRETE SIDEWALK 6-INCH</t>
  </si>
  <si>
    <t>CONCRETE SIDEWALK 7-INCH</t>
  </si>
  <si>
    <t xml:space="preserve">251 Bids </t>
  </si>
  <si>
    <t xml:space="preserve">174 Bids </t>
  </si>
  <si>
    <t>3" Concrete Walk</t>
  </si>
  <si>
    <t>4" Concrete Walk</t>
  </si>
  <si>
    <t>4" Concrete Walk Special</t>
  </si>
  <si>
    <t>5" Concrete Walk</t>
  </si>
  <si>
    <t>5" Concrete Walk Special</t>
  </si>
  <si>
    <t>6" Concrete Walk</t>
  </si>
  <si>
    <t>8" Concrete Walk</t>
  </si>
  <si>
    <t>Sawing Concrete Walk</t>
  </si>
  <si>
    <t>6" Concrete Walk Special</t>
  </si>
  <si>
    <t>AGGREGATE WALK (WT: NR)</t>
  </si>
  <si>
    <t xml:space="preserve">Concrete Sidewalk - Colored </t>
  </si>
  <si>
    <t>Concrete Sidewalk (colored)</t>
  </si>
  <si>
    <t>TINTED CONCRETE SIDEWALK, 4" THICK</t>
  </si>
  <si>
    <t>Concrete Sidewalk - Patterned</t>
  </si>
  <si>
    <t>SIDEWALK-PATTERNED CONC 4 IN</t>
  </si>
  <si>
    <t>Patterned Pavement, Non-Vehicular Areas</t>
  </si>
  <si>
    <t>2' wide, 4" Pattern Concrete</t>
  </si>
  <si>
    <t>PATTERNED / TEXTURED PAVEMENT, ASPHALT </t>
  </si>
  <si>
    <r>
      <t>15461.75 </t>
    </r>
    <r>
      <rPr>
        <b/>
        <sz val="11"/>
        <color theme="1"/>
        <rFont val="Calibri"/>
        <family val="2"/>
        <scheme val="minor"/>
      </rPr>
      <t>SY</t>
    </r>
  </si>
  <si>
    <t>14 Proposals / 14 Overall Bids</t>
  </si>
  <si>
    <t>PATTERNED / TEXTURED PAVEMENT, CONCRETE </t>
  </si>
  <si>
    <r>
      <t>7264.00 </t>
    </r>
    <r>
      <rPr>
        <b/>
        <sz val="11"/>
        <color theme="1"/>
        <rFont val="Calibri"/>
        <family val="2"/>
        <scheme val="minor"/>
      </rPr>
      <t>SY</t>
    </r>
  </si>
  <si>
    <t>Concrete Sidewalk - Stamped</t>
  </si>
  <si>
    <t>Stamped concrete</t>
  </si>
  <si>
    <t>Stamped Concrete Sidewalk</t>
  </si>
  <si>
    <t>Stamped Concrete</t>
  </si>
  <si>
    <t>4" Stamped Concrete</t>
  </si>
  <si>
    <t>2' wide Scored/Stamped Concrete</t>
  </si>
  <si>
    <t>STAMPED CONCRETE</t>
  </si>
  <si>
    <t>STAMPED COLORED CONDITIONED CONCRETE IN SIDEWALK AREAS</t>
  </si>
  <si>
    <t>COLORED IMPRINTED CONCRETE 47B-3000 SIDEWALKS</t>
  </si>
  <si>
    <t>CONCRETE CLASS 47BX-3500 SIDEWALK, 7" IMPRINTED</t>
  </si>
  <si>
    <t>CONCRETE CLASS 47BX-3500 SIDEWALK 9" IMPRINTED</t>
  </si>
  <si>
    <t>IMPRINTED CONCRETE CLASS 47BX-4000 SIDEWALK 7"</t>
  </si>
  <si>
    <t>CONCRETE SIDEWALK(4" UNIFORM) WITH BRICK PATTERN CONCRETE SIDEWALK (4" UNIF.) WITH BRICK PATTERN</t>
  </si>
  <si>
    <t>IMPRINTED CONCRETE SIDEWALK(4" UNIFORM) IMPRINTED CONCRETE SIDEWALK(4" UNIFORM)</t>
  </si>
  <si>
    <t>IMPRINTED CONCRETE DRIVEWAY(6" UNIFORM) IMPRINTED CONCRETE DRIVEWAY(6" UNIFORM)</t>
  </si>
  <si>
    <t>STAMPED COLORED CONDITIONED CONCRETE IN PAVED AREAS</t>
  </si>
  <si>
    <t>CONCRETE CLASS 47B-3500 9" IMPRINTED</t>
  </si>
  <si>
    <t>DECORATIVE PAVED BOULEVARD</t>
  </si>
  <si>
    <t>Concrete Sidewalk + Curb</t>
  </si>
  <si>
    <t>5' Concrete Sidewalk with Granite Curb</t>
  </si>
  <si>
    <t xml:space="preserve">6' Sidewalk with Curb </t>
  </si>
  <si>
    <t>12" sub-base, 5" thick concrete, 5' wide Concrete Sidewalk with Granite Curb</t>
  </si>
  <si>
    <t>12" sub-base, 5" thick concrete, 5' wide Concrete Sidewalk with Concrete Curb</t>
  </si>
  <si>
    <t>12" sub-base, 3" compacted material, 5' wide Aggregate sidewalk with Granite Curb</t>
  </si>
  <si>
    <t>12" sub-base, 3" compacted material, 5' wide Aggregate sidewalk with Concrete Curb</t>
  </si>
  <si>
    <t>6" CONCRETE CLASS 47B-3000 SIDEWALKS WITH CURB</t>
  </si>
  <si>
    <t>Concrete Sidewalk Removal</t>
  </si>
  <si>
    <t>Removal of Concrete Pavement </t>
  </si>
  <si>
    <r>
      <t>175643.00 </t>
    </r>
    <r>
      <rPr>
        <b/>
        <sz val="11"/>
        <rFont val="Calibri"/>
        <family val="2"/>
        <scheme val="minor"/>
      </rPr>
      <t>SY</t>
    </r>
  </si>
  <si>
    <t>32 Proposals / 219 Overall Bids</t>
  </si>
  <si>
    <t>Removal of Concrete Pavement (Special) </t>
  </si>
  <si>
    <r>
      <t>5273.00 </t>
    </r>
    <r>
      <rPr>
        <b/>
        <sz val="11"/>
        <rFont val="Calibri"/>
        <family val="2"/>
        <scheme val="minor"/>
      </rPr>
      <t>SY</t>
    </r>
  </si>
  <si>
    <t>REMOVE CONCRETE SIDEWALK</t>
  </si>
  <si>
    <t>REMOVE CONCRETE WALK</t>
  </si>
  <si>
    <t xml:space="preserve">188 Bids </t>
  </si>
  <si>
    <t>S Y</t>
  </si>
  <si>
    <t xml:space="preserve">78 Bids </t>
  </si>
  <si>
    <t>REMOVE WALK</t>
  </si>
  <si>
    <t xml:space="preserve">292 Bids </t>
  </si>
  <si>
    <t>CONCRETE STEPS</t>
  </si>
  <si>
    <t>Curb and Gutter Removal</t>
  </si>
  <si>
    <t>REMOVAL AND DISPOSAL OF CURB AND GUTTER</t>
  </si>
  <si>
    <t>REMOVE AND REPLACE CURB AND GUTTER</t>
  </si>
  <si>
    <t>REMOVING TRAFFIC CURB </t>
  </si>
  <si>
    <r>
      <t>1271.00 </t>
    </r>
    <r>
      <rPr>
        <b/>
        <sz val="11"/>
        <color theme="1"/>
        <rFont val="Calibri"/>
        <family val="2"/>
        <scheme val="minor"/>
      </rPr>
      <t>LIN.</t>
    </r>
  </si>
  <si>
    <t>3 Proposals / 17 Overall Bids</t>
  </si>
  <si>
    <t>Curb Removal</t>
  </si>
  <si>
    <t>REMOVAL AND DISPOSAL OF CURB</t>
  </si>
  <si>
    <t>REMOVAL AND DISPOSAL OF CONCRETE CURB</t>
  </si>
  <si>
    <t>PEDESTRIAN WAYFINDING PAVER </t>
  </si>
  <si>
    <r>
      <t>26.00 </t>
    </r>
    <r>
      <rPr>
        <b/>
        <sz val="11"/>
        <color theme="1"/>
        <rFont val="Calibri"/>
        <family val="2"/>
        <scheme val="minor"/>
      </rPr>
      <t>EACH</t>
    </r>
  </si>
  <si>
    <t>Remove and replace sidewalk</t>
  </si>
  <si>
    <t>2 of 2</t>
  </si>
  <si>
    <t>REMOVE BRICK WALK</t>
  </si>
  <si>
    <t>REMOVE CONCRETE BARRIER</t>
  </si>
  <si>
    <t>Remove sidewalk</t>
  </si>
  <si>
    <t>REMOVAL OF SIDEWALK AND ENTRANCE</t>
  </si>
  <si>
    <t xml:space="preserve">33 Bids </t>
  </si>
  <si>
    <t>Replace Existing Sidewalk</t>
  </si>
  <si>
    <t>SAW CUT SIDEWALK</t>
  </si>
  <si>
    <t>SAWING CONCRETE WALK</t>
  </si>
  <si>
    <t xml:space="preserve">119 Bids </t>
  </si>
  <si>
    <t>1 Side</t>
  </si>
  <si>
    <t>Both Sides</t>
  </si>
  <si>
    <t>Install Sidewalk - Both Sides</t>
  </si>
  <si>
    <t>Install Sidewalk - One side</t>
  </si>
  <si>
    <t>Provide sidewalk (Urban) per linear feet</t>
  </si>
  <si>
    <t>6" Sidewalk (Non-reinforced)</t>
  </si>
  <si>
    <t>12" Sidewalk (Reinforced)</t>
  </si>
  <si>
    <t>Install New Sidewalk</t>
  </si>
  <si>
    <t xml:space="preserve"> 5' Sidewalk with gravel base (no curb)</t>
  </si>
  <si>
    <t>5' Wide Sidewalk (Total Cost: includes grading allowance, concrete, base material, design, etc.)</t>
  </si>
  <si>
    <t>Construct Sidewalk</t>
  </si>
  <si>
    <t>Pedestrian and Bicycle Projects, City of Edmonds</t>
  </si>
  <si>
    <t>Project 16</t>
  </si>
  <si>
    <t>http://www.ci.edmonds.wa.us/transBDTransProjectsRank16.stm</t>
  </si>
  <si>
    <t>6' Sidewalk</t>
  </si>
  <si>
    <t>8' wide Sidewalk</t>
  </si>
  <si>
    <t>Can use cost for concrete pads also.</t>
  </si>
  <si>
    <t>SIDEWALK CONSTRUCTION ( 8") (AE)</t>
  </si>
  <si>
    <t>SIDEWALK CONSTRUCTION ( 4")</t>
  </si>
  <si>
    <t>SIDEWALK CONSTRUCTION ( 100mm) (AE)</t>
  </si>
  <si>
    <t>sq m</t>
  </si>
  <si>
    <t>SIDEWALK CONSTRUCTION ( 4") (AE)</t>
  </si>
  <si>
    <t>SIDEWALK CONSTRUCTION ( 6") (AE)</t>
  </si>
  <si>
    <t>CONSTRUCTION SIDEWALK</t>
  </si>
  <si>
    <t>SAWING PAVEMENT AND SIDEWALK</t>
  </si>
  <si>
    <t>SIDEWALK</t>
  </si>
  <si>
    <t>Sidewalk + Other</t>
  </si>
  <si>
    <t>Install concrete sidewalk and driveways</t>
  </si>
  <si>
    <t>Sidewalk with curb and gutter and drainage</t>
  </si>
  <si>
    <t>Rural</t>
  </si>
  <si>
    <t>Sidewalk Pavers</t>
  </si>
  <si>
    <t>Bluestone Sidewalk Pavers</t>
  </si>
  <si>
    <t>Precast Concrete Pavers</t>
  </si>
  <si>
    <t>CONCRETE PAVER WALK</t>
  </si>
  <si>
    <t>Sidewalk Removal</t>
  </si>
  <si>
    <t>REMOVAL OF SIDEWALK </t>
  </si>
  <si>
    <r>
      <t>54375.06 </t>
    </r>
    <r>
      <rPr>
        <b/>
        <sz val="11"/>
        <color theme="1"/>
        <rFont val="Calibri"/>
        <family val="2"/>
        <scheme val="minor"/>
      </rPr>
      <t>SY</t>
    </r>
  </si>
  <si>
    <t>140 Proposals / 619 Overall Bids</t>
  </si>
  <si>
    <t>REMOVING OF CONCRETE SIDEWALK</t>
  </si>
  <si>
    <t>REMOVING CEMENT CONC. SIDEWALK </t>
  </si>
  <si>
    <r>
      <t>1695.60 </t>
    </r>
    <r>
      <rPr>
        <b/>
        <sz val="11"/>
        <color theme="1"/>
        <rFont val="Calibri"/>
        <family val="2"/>
        <scheme val="minor"/>
      </rPr>
      <t xml:space="preserve">SQ. </t>
    </r>
  </si>
  <si>
    <t>9 Proposals / 59 Overall Bids</t>
  </si>
  <si>
    <t>REMOVING CONCRETE SIDEWALK</t>
  </si>
  <si>
    <t xml:space="preserve">321 Bids </t>
  </si>
  <si>
    <t>Sidewalk, Curb and Gutter</t>
  </si>
  <si>
    <t>Curb, Gutter and Sidewalk Type 2 (Section MS) </t>
  </si>
  <si>
    <r>
      <t>77.00 </t>
    </r>
    <r>
      <rPr>
        <b/>
        <sz val="11"/>
        <rFont val="Calibri"/>
        <family val="2"/>
        <scheme val="minor"/>
      </rPr>
      <t>LF</t>
    </r>
  </si>
  <si>
    <t>MONOLITHIC CURB AND SIDEWALKS </t>
  </si>
  <si>
    <r>
      <t>31812.49 </t>
    </r>
    <r>
      <rPr>
        <b/>
        <sz val="11"/>
        <color theme="1"/>
        <rFont val="Calibri"/>
        <family val="2"/>
        <scheme val="minor"/>
      </rPr>
      <t>SQFT</t>
    </r>
  </si>
  <si>
    <t>11 Proposals / 99 Overall Bids</t>
  </si>
  <si>
    <t>Stone Sidewalk</t>
  </si>
  <si>
    <t>NS SIDEWALK SIDEWALK STONE WALK PLAN</t>
  </si>
  <si>
    <t>Wooden Bridge</t>
  </si>
  <si>
    <t>Sign</t>
  </si>
  <si>
    <t>Bike Route Signage</t>
  </si>
  <si>
    <t>Bike Use Full Lane Signs</t>
  </si>
  <si>
    <t>Install Bike Use Full Lane Signs</t>
  </si>
  <si>
    <t>Furnishing And Installing Pedestal Pole And Foundation With Illuminated School Zone Sign</t>
  </si>
  <si>
    <t>High Visibility Sign</t>
  </si>
  <si>
    <t>In-Pavement Yield Paddles</t>
  </si>
  <si>
    <t>A-59</t>
  </si>
  <si>
    <t>In-Street Sign</t>
  </si>
  <si>
    <t>IN STREET PEDESTRIAN CROSSING SIGN</t>
  </si>
  <si>
    <t>No Turn on Red Sign</t>
  </si>
  <si>
    <t>Electronic</t>
  </si>
  <si>
    <t>3_8</t>
  </si>
  <si>
    <t>Path Crossing Sign</t>
  </si>
  <si>
    <t>A-26</t>
  </si>
  <si>
    <t>sign</t>
  </si>
  <si>
    <t>Pedestrian Warning Sign</t>
  </si>
  <si>
    <t>PEDESTRIAN WARNING CROSSING SIGN &amp; SUPPLEMENTAL ARROW SIGN</t>
  </si>
  <si>
    <t>Regulatory Sign</t>
  </si>
  <si>
    <t>Regulatory/Interpretive Sign</t>
  </si>
  <si>
    <t>3+</t>
  </si>
  <si>
    <t>10+</t>
  </si>
  <si>
    <t>School Zone/Crossing Sign</t>
  </si>
  <si>
    <t>SCHOOL CROSSING &amp; BICYCLE WARNING SIGN &amp; ASSOCIATED SUP SIGN</t>
  </si>
  <si>
    <t>Sign with Post</t>
  </si>
  <si>
    <t>Speed Limit Sign</t>
  </si>
  <si>
    <t>TB-6</t>
  </si>
  <si>
    <t>per sign installation</t>
  </si>
  <si>
    <t>SCHOOL SPEED LIMIT SIGN ASSEMBLY, MISC.: SOLAR POWERED SCHOOL FLASHER ASSEMBLY, 24" X 48" (WT: 43)</t>
  </si>
  <si>
    <t>Stop/Yield Signs</t>
  </si>
  <si>
    <t>Install stop sign</t>
  </si>
  <si>
    <t>per approach</t>
  </si>
  <si>
    <t>Stop Sign</t>
  </si>
  <si>
    <t>Trail Sign</t>
  </si>
  <si>
    <t>Trail Regulation Sign</t>
  </si>
  <si>
    <t>A-17</t>
  </si>
  <si>
    <t>Trail Wayfinding/Information Sign</t>
  </si>
  <si>
    <t>Path Regulation</t>
  </si>
  <si>
    <t>Warning Sign</t>
  </si>
  <si>
    <t>Install Warning Sign</t>
  </si>
  <si>
    <t>TB-8</t>
  </si>
  <si>
    <t xml:space="preserve">Wayfinding Signage </t>
  </si>
  <si>
    <t>Speed Trailer</t>
  </si>
  <si>
    <t>Speed Limit Radar Unit Signs</t>
  </si>
  <si>
    <t>Speed Reader Board</t>
  </si>
  <si>
    <t>Permanent Speed Reader Board</t>
  </si>
  <si>
    <t>Install Speed Feedback Sign</t>
  </si>
  <si>
    <t>Lakota Contracting Product Page</t>
  </si>
  <si>
    <t>http://www.lakotalawproducts.com/speedawareness.html</t>
  </si>
  <si>
    <t>Speed Monitor Trailer</t>
  </si>
  <si>
    <t>NH</t>
  </si>
  <si>
    <t xml:space="preserve">Greenland Police Department </t>
  </si>
  <si>
    <t>http://www.greenlandpd.us/Speed%20Trailer.html</t>
  </si>
  <si>
    <t>MOBILE SPEED NOTIFICATION SYSTEM</t>
  </si>
  <si>
    <t>Speed Bump/Hump/Cushion/Table</t>
  </si>
  <si>
    <t>Speed bump</t>
  </si>
  <si>
    <t>Speed Bump</t>
  </si>
  <si>
    <t>Install Speed Bump</t>
  </si>
  <si>
    <t>1500 (Islands for split speed bumps add 5,000)</t>
  </si>
  <si>
    <t>http://www.portlandoregon.gov/transportation/article/83338</t>
  </si>
  <si>
    <t>Speed Cushions</t>
  </si>
  <si>
    <t>Neighborhood Traffic Calming Program, Austin, TX</t>
  </si>
  <si>
    <t>www.ci.austin.tx.us/roadworks/tc.htm</t>
  </si>
  <si>
    <t>Install speed Cushion</t>
  </si>
  <si>
    <t>Speed Hump</t>
  </si>
  <si>
    <t>Provide Speed Hump</t>
  </si>
  <si>
    <t>VDOT Traffic Calming Web Resource</t>
  </si>
  <si>
    <t>http://www.virginiadot.org/programs/faq-traffic-calming.asp</t>
  </si>
  <si>
    <t xml:space="preserve">City of Los Angeles Department of Transportation  NEIGHBORHOOD TRAFFIC MANAGEMENT TOOLS </t>
  </si>
  <si>
    <t>http://www.tract7260.org/pdfs/ntmtoolbox%20matrix%20070110.pdf</t>
  </si>
  <si>
    <t>Speed hump</t>
  </si>
  <si>
    <t>Install speed hump</t>
  </si>
  <si>
    <t>http://www.ecocitycleveland.org/transportation/traffic/tools/speed_humps.html</t>
  </si>
  <si>
    <t>County of Humboldt Speed Hump Policy</t>
  </si>
  <si>
    <t>http://co.humboldt.ca.us/pubworks/speed_hump_policy.pdf</t>
  </si>
  <si>
    <t>AZ</t>
  </si>
  <si>
    <t>City of Phoenix Speed Hump Program</t>
  </si>
  <si>
    <t>http://phoenix.gov/streets/neighborhood/speedhump/index.html</t>
  </si>
  <si>
    <t>City of Corpus Christi Speed Hump Residential Traffic Management Program</t>
  </si>
  <si>
    <t>http://www.cctexas.com/?fuseaction=main.view&amp;page=201</t>
  </si>
  <si>
    <t>City of Pleasant Hill Speed Hump Placement Criteria</t>
  </si>
  <si>
    <t>http://www.pleasanthill.ca.gov/DocumentCenter/Home/View/451</t>
  </si>
  <si>
    <t>per set</t>
  </si>
  <si>
    <t>http://trafficcalming.org/measures/speed-humps/</t>
  </si>
  <si>
    <t>Speed Table</t>
  </si>
  <si>
    <t>Install Speed Table</t>
  </si>
  <si>
    <t>http://trafficcalming.org/measures/speed-tables/</t>
  </si>
  <si>
    <t>Street Furniture</t>
  </si>
  <si>
    <t>Bench</t>
  </si>
  <si>
    <t>(6' Recycled Plastic Slats 57PL Bench by DuMor)</t>
  </si>
  <si>
    <t>(RB-28 6' Ribbon Series Bench manufactured by Victor Stanley)</t>
  </si>
  <si>
    <t>Site Furnishings ( Benches)</t>
  </si>
  <si>
    <t>BENCHES, PRE-FABRICATED </t>
  </si>
  <si>
    <r>
      <t>6.00 </t>
    </r>
    <r>
      <rPr>
        <b/>
        <sz val="11"/>
        <color theme="1"/>
        <rFont val="Calibri"/>
        <family val="2"/>
        <scheme val="minor"/>
      </rPr>
      <t>EA</t>
    </r>
  </si>
  <si>
    <t>PARK BENCH</t>
  </si>
  <si>
    <t>BENCH</t>
  </si>
  <si>
    <t>BENCH BACKLESS</t>
  </si>
  <si>
    <t>SUPPLEMENTAL DESCRIPTION INSTALL BENCH</t>
  </si>
  <si>
    <t>BENCHES, TYPE FAIRWEATHER </t>
  </si>
  <si>
    <t>BENCH, STEEL (OUTSIDE) BENCH, STEEL (OUTSIDE)</t>
  </si>
  <si>
    <t>NS BENCH BENCH PARK ATTD PLAN</t>
  </si>
  <si>
    <t>Bench Removal</t>
  </si>
  <si>
    <t>PARK BENCH REMOVED AND RESET</t>
  </si>
  <si>
    <t>Bench </t>
  </si>
  <si>
    <r>
      <t>2.00 </t>
    </r>
    <r>
      <rPr>
        <b/>
        <sz val="11"/>
        <rFont val="Calibri"/>
        <family val="2"/>
        <scheme val="minor"/>
      </rPr>
      <t>EACH</t>
    </r>
  </si>
  <si>
    <t>Bus Shelter</t>
  </si>
  <si>
    <t>A-53</t>
  </si>
  <si>
    <t>BUS PAVILION</t>
  </si>
  <si>
    <t>FARE SYSTEM SHELTER BUILDING</t>
  </si>
  <si>
    <t>BUS SHELTER</t>
  </si>
  <si>
    <t>PEDESTRIAN BUS SHELTER</t>
  </si>
  <si>
    <t>SPECIAL PROVISION (BUS SHELTER)</t>
  </si>
  <si>
    <t xml:space="preserve">1064 Bids </t>
  </si>
  <si>
    <t>Bus Shelter Removal</t>
  </si>
  <si>
    <t>PEDESTRIAN BUS SHELTER REMOVED AND STACKED</t>
  </si>
  <si>
    <t>GAZEBO</t>
  </si>
  <si>
    <t>HISTORICAL MARKER</t>
  </si>
  <si>
    <t>INTERPRETIVE HISTORIC SIGN SUPPORT</t>
  </si>
  <si>
    <t>RESTRORATION OF HISTORICAL MARKER</t>
  </si>
  <si>
    <t>Information Kiosk</t>
  </si>
  <si>
    <t>Newspaper Rack</t>
  </si>
  <si>
    <t>(Rak Systems Incorporated)</t>
  </si>
  <si>
    <t>PICNIC TABLE</t>
  </si>
  <si>
    <t>Shade Shelter </t>
  </si>
  <si>
    <t>Shelter</t>
  </si>
  <si>
    <t>Shrubs</t>
  </si>
  <si>
    <t>Street Trees</t>
  </si>
  <si>
    <t xml:space="preserve"> (Bradford Pear, Crape Myrtle, Sycamore)</t>
  </si>
  <si>
    <t>Street trees</t>
  </si>
  <si>
    <t>Deciduous Ornamental Tree</t>
  </si>
  <si>
    <t>each, installed</t>
  </si>
  <si>
    <t>(24" box specimen trees, Chinese hackberry and scarlet oak)</t>
  </si>
  <si>
    <t>Trash Can Removal</t>
  </si>
  <si>
    <t>TRASH RECEPTACLE REMOVED AND RESET</t>
  </si>
  <si>
    <t>Trash/Recycling Receptacle</t>
  </si>
  <si>
    <t>Receptacle 152 with Recycled Slats by DuMor</t>
  </si>
  <si>
    <t>Site Furnishings ( Trash Receptacles)</t>
  </si>
  <si>
    <t>TRASH RECEPTACLE, PRE-FABRICATED </t>
  </si>
  <si>
    <r>
      <t>4.00 </t>
    </r>
    <r>
      <rPr>
        <b/>
        <sz val="11"/>
        <color theme="1"/>
        <rFont val="Calibri"/>
        <family val="2"/>
        <scheme val="minor"/>
      </rPr>
      <t>EA</t>
    </r>
  </si>
  <si>
    <t>SP TRASH RECEPTACLE</t>
  </si>
  <si>
    <t>TRASH RECEPTACLE</t>
  </si>
  <si>
    <t>LITTER RECEPTACLE</t>
  </si>
  <si>
    <t>LITTER RECEPTACLES </t>
  </si>
  <si>
    <r>
      <t>11.00 </t>
    </r>
    <r>
      <rPr>
        <b/>
        <sz val="11"/>
        <color theme="1"/>
        <rFont val="Calibri"/>
        <family val="2"/>
        <scheme val="minor"/>
      </rPr>
      <t>EACH</t>
    </r>
  </si>
  <si>
    <t>TRASH RECEPTACLE (OUTSIDE) TRASH RECEPTACLE (OUTSIDE)</t>
  </si>
  <si>
    <t>NS TRASH RECEPTACLE TRASH RECEPTACLE (ON PROJECT) ATTD PLAN</t>
  </si>
  <si>
    <t>TREE GRATE</t>
  </si>
  <si>
    <t>Tree Grate Removal</t>
  </si>
  <si>
    <t>TREE GRATE REMOVED AND RESET</t>
  </si>
  <si>
    <t>Tree Grates</t>
  </si>
  <si>
    <t>(4' x 4')</t>
  </si>
  <si>
    <t>DE</t>
  </si>
  <si>
    <t>DC</t>
  </si>
  <si>
    <t>HI</t>
  </si>
  <si>
    <t>MS</t>
  </si>
  <si>
    <t>NV</t>
  </si>
  <si>
    <t>PA</t>
  </si>
  <si>
    <t>SD</t>
  </si>
  <si>
    <t>TN</t>
  </si>
  <si>
    <t>UT</t>
  </si>
  <si>
    <t>WV</t>
  </si>
  <si>
    <t>WI</t>
  </si>
  <si>
    <t>State</t>
  </si>
  <si>
    <t>Number of Treatments</t>
  </si>
  <si>
    <t>Unknown</t>
  </si>
  <si>
    <t>Total</t>
  </si>
  <si>
    <r>
      <t xml:space="preserve">Sunkari, Srinivasan. (2004, April). </t>
    </r>
    <r>
      <rPr>
        <i/>
        <sz val="10"/>
        <color theme="1"/>
        <rFont val="Calibri"/>
        <family val="2"/>
        <scheme val="minor"/>
      </rPr>
      <t>The Benefits of Retiming Traffic Signals</t>
    </r>
    <r>
      <rPr>
        <sz val="10"/>
        <color theme="1"/>
        <rFont val="Calibri"/>
        <family val="2"/>
        <scheme val="minor"/>
      </rPr>
      <t>. ITE Journal.</t>
    </r>
  </si>
  <si>
    <t>per square meter</t>
  </si>
  <si>
    <t>per meter</t>
  </si>
  <si>
    <t>per  foot</t>
  </si>
  <si>
    <t>Sample Size</t>
  </si>
  <si>
    <t>5 to 7 year service live</t>
  </si>
  <si>
    <t>Prefabricated. Service life: Ipe wood: 30-40 years</t>
  </si>
  <si>
    <t>Prefabricated. Service life: Treated wood: 15-20</t>
  </si>
  <si>
    <t>Materials and labor.  Service life: 7-15 years.</t>
  </si>
  <si>
    <t>Materials and Labor. Service Life: 7-20 years</t>
  </si>
  <si>
    <t>Materials and Labor. Service Life: 20+ years</t>
  </si>
  <si>
    <t>Materials and Labor. Service Life: 7-10 years</t>
  </si>
  <si>
    <t>Materials and Labor. Service Life: 1-3 years</t>
  </si>
  <si>
    <t>Materials and Labor. Service Life: 5-7 years</t>
  </si>
  <si>
    <t>Cost estimates cited in the document reflect 2008 dollars and are included for reference only. All costs 
are for equipment and materials, and do not include labor. Service life: 40+ years.</t>
  </si>
  <si>
    <t>Cost estimates cited in the document reflect 2008 dollars and are included for reference only. All costs 
are for equipment and materials, and do not include labor. Service life: 20+ years.</t>
  </si>
  <si>
    <t>Cost estimates cited in the document reflect 2008 dollars and are included for reference only. All costs 
are for equipment and materials, and do not include labor. Service life: 75+ years.</t>
  </si>
  <si>
    <t xml:space="preserve">Service life: 20 years if asphalt, 40 if concrete  </t>
  </si>
  <si>
    <t>Signed Bicycle Route and Improvements</t>
  </si>
  <si>
    <t>Infrastructure</t>
  </si>
  <si>
    <t xml:space="preserve">unknown </t>
  </si>
  <si>
    <t xml:space="preserve"> </t>
  </si>
  <si>
    <t xml:space="preserve">3 units 8 Bids </t>
  </si>
  <si>
    <t>28.00 EACH 1 Proposals / 5 Overall Bids</t>
  </si>
  <si>
    <t>1.00 EA 1 Proposals / 1 Overall Bids</t>
  </si>
  <si>
    <t xml:space="preserve"> 6 Bids </t>
  </si>
  <si>
    <t xml:space="preserve"> 7 Bids </t>
  </si>
  <si>
    <t xml:space="preserve"> 24 Bids </t>
  </si>
  <si>
    <t>12.00 EACH 4 Proposals / 89 Overall Bids</t>
  </si>
  <si>
    <t xml:space="preserve"> 2 Bids </t>
  </si>
  <si>
    <t xml:space="preserve"> 3 Bids </t>
  </si>
  <si>
    <t xml:space="preserve"> 13 Bids </t>
  </si>
  <si>
    <t xml:space="preserve">1 mile </t>
  </si>
  <si>
    <t xml:space="preserve">2.55 miles </t>
  </si>
  <si>
    <t>6760.00 SY 4 Proposals / 25 Overall Bids</t>
  </si>
  <si>
    <t xml:space="preserve"> 12 Bids </t>
  </si>
  <si>
    <t xml:space="preserve"> 10 Bids </t>
  </si>
  <si>
    <t xml:space="preserve"> 39 Bids </t>
  </si>
  <si>
    <t xml:space="preserve">7.06 miles </t>
  </si>
  <si>
    <t xml:space="preserve">1.24 miles </t>
  </si>
  <si>
    <t xml:space="preserve">41.69 miles </t>
  </si>
  <si>
    <t xml:space="preserve">4.79 miles </t>
  </si>
  <si>
    <t xml:space="preserve">2+ acres </t>
  </si>
  <si>
    <t xml:space="preserve">2 acres </t>
  </si>
  <si>
    <t xml:space="preserve"> 4 Bids </t>
  </si>
  <si>
    <t xml:space="preserve">20 units </t>
  </si>
  <si>
    <t xml:space="preserve">2 units </t>
  </si>
  <si>
    <t xml:space="preserve">1 units </t>
  </si>
  <si>
    <t xml:space="preserve">37 units </t>
  </si>
  <si>
    <t xml:space="preserve">276 units </t>
  </si>
  <si>
    <t xml:space="preserve">209 units </t>
  </si>
  <si>
    <t xml:space="preserve">33 units </t>
  </si>
  <si>
    <t xml:space="preserve">14 units </t>
  </si>
  <si>
    <t xml:space="preserve">15 units </t>
  </si>
  <si>
    <t xml:space="preserve">17 units </t>
  </si>
  <si>
    <t xml:space="preserve">60 units </t>
  </si>
  <si>
    <t xml:space="preserve">4 units </t>
  </si>
  <si>
    <t xml:space="preserve">10 units </t>
  </si>
  <si>
    <t xml:space="preserve">6 units </t>
  </si>
  <si>
    <t xml:space="preserve">25+ units </t>
  </si>
  <si>
    <t>6.00 EACH 3 Proposals / 27 Overall Bids</t>
  </si>
  <si>
    <t>156.00 EA 11 Proposals / 11 Overall Bids</t>
  </si>
  <si>
    <t xml:space="preserve"> 14 Bids </t>
  </si>
  <si>
    <t xml:space="preserve"> 8 Bids </t>
  </si>
  <si>
    <t xml:space="preserve"> 9 Bids </t>
  </si>
  <si>
    <t xml:space="preserve"> 20 Bids </t>
  </si>
  <si>
    <t xml:space="preserve">4 2 Bids </t>
  </si>
  <si>
    <t xml:space="preserve"> 21 Bids </t>
  </si>
  <si>
    <t xml:space="preserve"> 26 Bids </t>
  </si>
  <si>
    <t xml:space="preserve"> 1 Bid </t>
  </si>
  <si>
    <t>52.00 EACH 7 Proposals / 64 Overall Bids</t>
  </si>
  <si>
    <t>20.00 EACH 1 Proposals / 44 Overall Bids</t>
  </si>
  <si>
    <t xml:space="preserve"> 17 Bids </t>
  </si>
  <si>
    <t xml:space="preserve"> 5 Bids </t>
  </si>
  <si>
    <t xml:space="preserve">7326 square feet 4 Bids </t>
  </si>
  <si>
    <t xml:space="preserve">2664 square feet 5 Bids </t>
  </si>
  <si>
    <t>12973 square feet 18 bids</t>
  </si>
  <si>
    <t xml:space="preserve"> 11 Bids </t>
  </si>
  <si>
    <t xml:space="preserve"> 46 Bids </t>
  </si>
  <si>
    <t xml:space="preserve"> 41 Bids </t>
  </si>
  <si>
    <t xml:space="preserve"> 245 Bids </t>
  </si>
  <si>
    <t xml:space="preserve">36 square feet </t>
  </si>
  <si>
    <t xml:space="preserve"> 15 Bids </t>
  </si>
  <si>
    <t xml:space="preserve">1 unit </t>
  </si>
  <si>
    <t xml:space="preserve">125 unit </t>
  </si>
  <si>
    <t xml:space="preserve">21705 unit </t>
  </si>
  <si>
    <t xml:space="preserve">7533 unit </t>
  </si>
  <si>
    <t xml:space="preserve">15247 unit </t>
  </si>
  <si>
    <t xml:space="preserve">1311 unit </t>
  </si>
  <si>
    <t xml:space="preserve">29 unit </t>
  </si>
  <si>
    <t xml:space="preserve">7 unit </t>
  </si>
  <si>
    <t xml:space="preserve">9 unit </t>
  </si>
  <si>
    <t xml:space="preserve">24 unit </t>
  </si>
  <si>
    <t xml:space="preserve">10405.5 linear feet </t>
  </si>
  <si>
    <t xml:space="preserve"> 27 Bids </t>
  </si>
  <si>
    <t xml:space="preserve"> 89 Bids </t>
  </si>
  <si>
    <t xml:space="preserve"> 104 Bids </t>
  </si>
  <si>
    <t xml:space="preserve"> 60 Bids </t>
  </si>
  <si>
    <t xml:space="preserve"> 207 Bids </t>
  </si>
  <si>
    <t xml:space="preserve"> 30 Bids </t>
  </si>
  <si>
    <t xml:space="preserve"> 40 Bids </t>
  </si>
  <si>
    <t xml:space="preserve"> 25 Bids </t>
  </si>
  <si>
    <t xml:space="preserve"> 35 Bids </t>
  </si>
  <si>
    <t>120.00 SQ.  1 Proposals / 12 Overall Bids</t>
  </si>
  <si>
    <t>1040.00 SQ.  1 Proposals / 5 Overall Bids</t>
  </si>
  <si>
    <t xml:space="preserve"> 171 Bids </t>
  </si>
  <si>
    <t xml:space="preserve"> 49 Bids </t>
  </si>
  <si>
    <t xml:space="preserve"> 443 Bids </t>
  </si>
  <si>
    <t xml:space="preserve"> 145 Bids </t>
  </si>
  <si>
    <t xml:space="preserve"> 87 Bids </t>
  </si>
  <si>
    <t xml:space="preserve"> 278 Bids </t>
  </si>
  <si>
    <t xml:space="preserve"> 52 Bids </t>
  </si>
  <si>
    <t xml:space="preserve"> 19 Bids </t>
  </si>
  <si>
    <t>287.00 LF 1 Proposals / 5 Overall Bids</t>
  </si>
  <si>
    <t>665.00 LF 3 Proposals / 16 Overall Bids</t>
  </si>
  <si>
    <t>682.00 LF 1 Proposals / 6 Overall Bids</t>
  </si>
  <si>
    <t>3338.00 LF 1 Proposals / 7 Overall Bids</t>
  </si>
  <si>
    <t>62702.00 LF 40 Proposals / 208 Overall Bids</t>
  </si>
  <si>
    <t>2704.00 LF 6 Proposals / 6 Overall Bids</t>
  </si>
  <si>
    <t>12006.00 LF 18 Proposals / 18 Overall Bids</t>
  </si>
  <si>
    <t>60860.00 LF 82 Proposals / 94 Overall Bids</t>
  </si>
  <si>
    <t>233.00 LF 1 Proposals / 1 Overall Bids</t>
  </si>
  <si>
    <t>353.10 LF 2 Proposals / 2 Overall Bids</t>
  </si>
  <si>
    <t xml:space="preserve"> 31 Bids </t>
  </si>
  <si>
    <t xml:space="preserve"> 195 Bids </t>
  </si>
  <si>
    <t xml:space="preserve"> 57 Bids </t>
  </si>
  <si>
    <t xml:space="preserve"> 23 Bids </t>
  </si>
  <si>
    <t>3556.00 LF 2 Proposals / 4 Overall Bids</t>
  </si>
  <si>
    <t xml:space="preserve"> 22 Bids </t>
  </si>
  <si>
    <t xml:space="preserve"> 75 Bids </t>
  </si>
  <si>
    <t xml:space="preserve"> 157 Bids </t>
  </si>
  <si>
    <t xml:space="preserve"> 79 Bids </t>
  </si>
  <si>
    <t xml:space="preserve"> 29 Bids </t>
  </si>
  <si>
    <t xml:space="preserve"> 155 Bids </t>
  </si>
  <si>
    <t xml:space="preserve"> 67 Bids </t>
  </si>
  <si>
    <t xml:space="preserve"> 92 Bids </t>
  </si>
  <si>
    <t xml:space="preserve"> 36 Bids </t>
  </si>
  <si>
    <t xml:space="preserve"> 28 Bids </t>
  </si>
  <si>
    <t xml:space="preserve"> 234 Bids </t>
  </si>
  <si>
    <t xml:space="preserve"> 34 Bids </t>
  </si>
  <si>
    <t>10350.90 FOOT 12 Proposals / 109 Overall Bids</t>
  </si>
  <si>
    <t>16598.30 FOOT 12 Proposals / 131 Overall Bids</t>
  </si>
  <si>
    <t>1160.00 FOOT 1 Proposals / 7 Overall Bids</t>
  </si>
  <si>
    <t>42894.35 FOOT 36 Proposals / 259 Overall Bids</t>
  </si>
  <si>
    <t>850.00 FOOT 1 Proposals / 12 Overall Bids</t>
  </si>
  <si>
    <t>2172.00 FOOT 5 Proposals / 34 Overall Bids</t>
  </si>
  <si>
    <t>9745.00 FOOT 1 Proposals / 5 Overall Bids</t>
  </si>
  <si>
    <t xml:space="preserve"> 70 Bids </t>
  </si>
  <si>
    <t xml:space="preserve"> 73 Bids </t>
  </si>
  <si>
    <t>91.00 LIN. 1 Proposals / 5 Overall Bids</t>
  </si>
  <si>
    <t xml:space="preserve"> 140 Bids </t>
  </si>
  <si>
    <t xml:space="preserve"> 45 Bids </t>
  </si>
  <si>
    <t xml:space="preserve"> 285 Bids </t>
  </si>
  <si>
    <t xml:space="preserve"> 168 Bids </t>
  </si>
  <si>
    <t>16936.00 LF 12 Proposals / 64 Overall Bids</t>
  </si>
  <si>
    <t>112581.00 LF 56 Proposals / 317 Overall Bids</t>
  </si>
  <si>
    <t>59591.00 LF 13 Proposals / 84 Overall Bids</t>
  </si>
  <si>
    <t>3085.00 LF 1 Proposals / 10 Overall Bids</t>
  </si>
  <si>
    <t>30576.00 LF 5 Proposals / 33 Overall Bids</t>
  </si>
  <si>
    <t>132.00 LF 1 Proposals / 4 Overall Bids</t>
  </si>
  <si>
    <t>1235.00 LF 1 Proposals / 4 Overall Bids</t>
  </si>
  <si>
    <t>5968.00 LF 2 Proposals / 10 Overall Bids</t>
  </si>
  <si>
    <t>4323.60 LF 8 Proposals / 8 Overall Bids</t>
  </si>
  <si>
    <t xml:space="preserve"> 48 Bids </t>
  </si>
  <si>
    <t xml:space="preserve"> 118 Bids </t>
  </si>
  <si>
    <t xml:space="preserve"> 109 Bids </t>
  </si>
  <si>
    <t>5246.40 LF 9 Proposals / 49 Overall Bids</t>
  </si>
  <si>
    <t>4007.00 LF 16 Proposals / 76 Overall Bids</t>
  </si>
  <si>
    <t>51850.50 LF 48 Proposals / 204 Overall Bids</t>
  </si>
  <si>
    <t>15107.00 LF 13 Proposals / 52 Overall Bids</t>
  </si>
  <si>
    <t>1853.80 LF 2 Proposals / 7 Overall Bids</t>
  </si>
  <si>
    <t>827.00 LF 1 Proposals / 3 Overall Bids</t>
  </si>
  <si>
    <t>6895.00 LF 2 Proposals / 10 Overall Bids</t>
  </si>
  <si>
    <t>223.00 LF 1 Proposals / 3 Overall Bids</t>
  </si>
  <si>
    <t>19209.00 LF 2 Proposals / 7 Overall Bids</t>
  </si>
  <si>
    <t>768.70 LF 6 Proposals / 21 Overall Bids</t>
  </si>
  <si>
    <t xml:space="preserve"> 32 Bids </t>
  </si>
  <si>
    <t xml:space="preserve"> 180 Bids </t>
  </si>
  <si>
    <t xml:space="preserve"> 16 Bids </t>
  </si>
  <si>
    <t xml:space="preserve"> 54 Bids </t>
  </si>
  <si>
    <t xml:space="preserve"> 248 Bids </t>
  </si>
  <si>
    <t xml:space="preserve"> 103 Bids </t>
  </si>
  <si>
    <t xml:space="preserve"> 97 Bids </t>
  </si>
  <si>
    <t xml:space="preserve"> 37 Bids </t>
  </si>
  <si>
    <t xml:space="preserve"> 122 Bids </t>
  </si>
  <si>
    <t xml:space="preserve"> 42 Bids </t>
  </si>
  <si>
    <t xml:space="preserve"> 55 Bids </t>
  </si>
  <si>
    <t xml:space="preserve"> 125 Bids </t>
  </si>
  <si>
    <t xml:space="preserve"> 64 Bids </t>
  </si>
  <si>
    <t xml:space="preserve"> 146 Bids </t>
  </si>
  <si>
    <t xml:space="preserve"> 138 Bids </t>
  </si>
  <si>
    <t>51140.22 FOOT 34 Proposals / 266 Overall Bids</t>
  </si>
  <si>
    <t>1668.30 FOOT 4 Proposals / 41 Overall Bids</t>
  </si>
  <si>
    <t>921.00 FOOT 1 Proposals / 11 Overall Bids</t>
  </si>
  <si>
    <t xml:space="preserve"> 63 Bids </t>
  </si>
  <si>
    <t xml:space="preserve"> 151 Bids </t>
  </si>
  <si>
    <t xml:space="preserve"> 86 Bids </t>
  </si>
  <si>
    <t xml:space="preserve"> 130 Bids </t>
  </si>
  <si>
    <t xml:space="preserve"> 310 Bids </t>
  </si>
  <si>
    <t xml:space="preserve"> 608 Bids </t>
  </si>
  <si>
    <t xml:space="preserve"> 50 Bids </t>
  </si>
  <si>
    <t xml:space="preserve"> 115 Bids </t>
  </si>
  <si>
    <t xml:space="preserve"> 204 Bids </t>
  </si>
  <si>
    <t xml:space="preserve"> 96 Bids </t>
  </si>
  <si>
    <t xml:space="preserve">3325 LF 41 Bids </t>
  </si>
  <si>
    <t>7033.60 LF 24 Proposals / 24 Overall Bids</t>
  </si>
  <si>
    <t xml:space="preserve">170 LF 6 Bids </t>
  </si>
  <si>
    <t xml:space="preserve"> 76 Bids </t>
  </si>
  <si>
    <t xml:space="preserve">5 units </t>
  </si>
  <si>
    <t xml:space="preserve">1 square yard </t>
  </si>
  <si>
    <t xml:space="preserve">1 sq ft </t>
  </si>
  <si>
    <t xml:space="preserve">2 sq ft </t>
  </si>
  <si>
    <t xml:space="preserve">1087.5 sq yard </t>
  </si>
  <si>
    <t xml:space="preserve">7 sq yard </t>
  </si>
  <si>
    <t xml:space="preserve">1813 sq yard </t>
  </si>
  <si>
    <t xml:space="preserve"> 275 Bids </t>
  </si>
  <si>
    <t xml:space="preserve">2024 sq ft </t>
  </si>
  <si>
    <t xml:space="preserve">81 SF </t>
  </si>
  <si>
    <t>4562.60 SF 19 Proposals / 110 Overall Bids</t>
  </si>
  <si>
    <t xml:space="preserve">601 units </t>
  </si>
  <si>
    <t xml:space="preserve">unknown units </t>
  </si>
  <si>
    <t xml:space="preserve">443 units </t>
  </si>
  <si>
    <t xml:space="preserve">408 units </t>
  </si>
  <si>
    <t xml:space="preserve">800.39 units </t>
  </si>
  <si>
    <t xml:space="preserve">3047 units </t>
  </si>
  <si>
    <t xml:space="preserve">75 units </t>
  </si>
  <si>
    <t xml:space="preserve">123 units </t>
  </si>
  <si>
    <t xml:space="preserve">7206 units </t>
  </si>
  <si>
    <t xml:space="preserve">406 units </t>
  </si>
  <si>
    <t xml:space="preserve">10021 units </t>
  </si>
  <si>
    <t xml:space="preserve">137 units </t>
  </si>
  <si>
    <t xml:space="preserve">9141 units </t>
  </si>
  <si>
    <t xml:space="preserve">336 units </t>
  </si>
  <si>
    <t xml:space="preserve">201 units </t>
  </si>
  <si>
    <t xml:space="preserve">43 units </t>
  </si>
  <si>
    <t xml:space="preserve">11 units </t>
  </si>
  <si>
    <t xml:space="preserve">400 units </t>
  </si>
  <si>
    <t xml:space="preserve">42 units </t>
  </si>
  <si>
    <t xml:space="preserve">23 units 5 Bids </t>
  </si>
  <si>
    <t xml:space="preserve">200 units 11 Bids </t>
  </si>
  <si>
    <t xml:space="preserve">1574 units 66 Bids </t>
  </si>
  <si>
    <t xml:space="preserve">357 units 31 Bids </t>
  </si>
  <si>
    <t xml:space="preserve">31 units 7 Bids </t>
  </si>
  <si>
    <t xml:space="preserve">32 units 5 Bids </t>
  </si>
  <si>
    <t>6704.40 SY 49 Proposals / 283 Overall Bids</t>
  </si>
  <si>
    <t>75.00 SY 1 Proposals / 4 Overall Bids</t>
  </si>
  <si>
    <t>133.00 SY 2 Proposals / 16 Overall Bids</t>
  </si>
  <si>
    <t xml:space="preserve"> 173 Bids </t>
  </si>
  <si>
    <t xml:space="preserve"> 53 Bids </t>
  </si>
  <si>
    <t>133.00 EACH 5 Proposals / 56 Overall Bids</t>
  </si>
  <si>
    <t xml:space="preserve">364 units </t>
  </si>
  <si>
    <t xml:space="preserve">180 units </t>
  </si>
  <si>
    <t xml:space="preserve">924 units </t>
  </si>
  <si>
    <t xml:space="preserve">258 units </t>
  </si>
  <si>
    <t>1 units 1</t>
  </si>
  <si>
    <t>26.00 EACH 3 Proposals / 14 Overall Bids</t>
  </si>
  <si>
    <t>72.00 AS 17 Proposals / 19 Overall Bids</t>
  </si>
  <si>
    <t>7.00 AS 2 Proposals / 4 Overall Bids</t>
  </si>
  <si>
    <t>5.00 AS 3 Proposals / 5 Overall Bids</t>
  </si>
  <si>
    <t xml:space="preserve">35 units </t>
  </si>
  <si>
    <t xml:space="preserve">3 units </t>
  </si>
  <si>
    <t xml:space="preserve">13 units </t>
  </si>
  <si>
    <t xml:space="preserve">200 units </t>
  </si>
  <si>
    <t xml:space="preserve">115 units </t>
  </si>
  <si>
    <t xml:space="preserve">2 units 2 Bids </t>
  </si>
  <si>
    <t>57.00 EACH 12 Proposals / 65 Overall Bids</t>
  </si>
  <si>
    <t>27.00 EACH 6 Proposals / 32 Overall Bids</t>
  </si>
  <si>
    <t xml:space="preserve">3 6 Bids </t>
  </si>
  <si>
    <t xml:space="preserve">192 units </t>
  </si>
  <si>
    <t xml:space="preserve">1 5 Bids </t>
  </si>
  <si>
    <t>12.00 AS 9 Proposals / 11 Overall Bids</t>
  </si>
  <si>
    <t>17.00 AS 8 Proposals / 8 Overall Bids</t>
  </si>
  <si>
    <t>22.00 AS 10 Proposals / 10 Overall Bids</t>
  </si>
  <si>
    <t>1.00 AS 1 Proposals / 2 Overall Bids</t>
  </si>
  <si>
    <t>7.00 AS 2 Proposals / 2 Overall Bids</t>
  </si>
  <si>
    <t xml:space="preserve">12 units </t>
  </si>
  <si>
    <t xml:space="preserve">24 units </t>
  </si>
  <si>
    <t>1.00 EACH 1 Proposals / 5 Overall Bids</t>
  </si>
  <si>
    <t xml:space="preserve">32.8 units </t>
  </si>
  <si>
    <t xml:space="preserve">820 units </t>
  </si>
  <si>
    <t xml:space="preserve">8801 units </t>
  </si>
  <si>
    <t xml:space="preserve">28485 units </t>
  </si>
  <si>
    <t xml:space="preserve">11980 units 91 Bids </t>
  </si>
  <si>
    <t xml:space="preserve"> 271 Bids </t>
  </si>
  <si>
    <t>769.00 SQ.  4 Proposals / 35 Overall Bids</t>
  </si>
  <si>
    <t xml:space="preserve">84 units </t>
  </si>
  <si>
    <t>97.00 EACH 3 Proposals / 12 Overall Bids</t>
  </si>
  <si>
    <t xml:space="preserve"> 120 Bids </t>
  </si>
  <si>
    <t xml:space="preserve"> 249 Bids </t>
  </si>
  <si>
    <t xml:space="preserve"> 47 Bids </t>
  </si>
  <si>
    <t>3099.50 SY 9 Proposals / 32 Overall Bids</t>
  </si>
  <si>
    <t>3522.00 SY 8 Proposals / 37 Overall Bids</t>
  </si>
  <si>
    <t>68.00 SY 2 Proposals / 7 Overall Bids</t>
  </si>
  <si>
    <t>249.00 SY 2 Proposals / 8 Overall Bids</t>
  </si>
  <si>
    <t>10002.00 SY 35 Proposals / 187 Overall Bids</t>
  </si>
  <si>
    <t>76.00 SY 1 Proposals / 3 Overall Bids</t>
  </si>
  <si>
    <t xml:space="preserve">3825 units 4 Bids </t>
  </si>
  <si>
    <t>1 24</t>
  </si>
  <si>
    <t>1.00 L S 1 Proposals / 15 Overall Bids</t>
  </si>
  <si>
    <t xml:space="preserve">100 4 Bids </t>
  </si>
  <si>
    <t xml:space="preserve"> 246 Bids </t>
  </si>
  <si>
    <t>3070.00 SQFT 2 Proposals / 6 Overall Bids</t>
  </si>
  <si>
    <t xml:space="preserve">5280 units </t>
  </si>
  <si>
    <t xml:space="preserve">11880 units </t>
  </si>
  <si>
    <t>16551.00 SY 3 Proposals / 16 Overall Bids</t>
  </si>
  <si>
    <t>63119.86 SY 8 Proposals / 28 Overall Bids</t>
  </si>
  <si>
    <t>21824.00 SY 4 Proposals / 10 Overall Bids</t>
  </si>
  <si>
    <t>37142.38 SY 10 Proposals / 40 Overall Bids</t>
  </si>
  <si>
    <t>112.00 SY 1 Proposals / 5 Overall Bids</t>
  </si>
  <si>
    <t>14422.60 SY 3 Proposals / 20 Overall Bids</t>
  </si>
  <si>
    <t>105698.88 SY 32 Proposals / 195 Overall Bids</t>
  </si>
  <si>
    <t>148629.31 SY 38 Proposals / 230 Overall Bids</t>
  </si>
  <si>
    <t>11300.10 SY 2 Proposals / 12 Overall Bids</t>
  </si>
  <si>
    <t>852.65 SY 6 Proposals / 38 Overall Bids</t>
  </si>
  <si>
    <t>1348.00 SF 4 Proposals / 18 Overall Bids</t>
  </si>
  <si>
    <t>100.00 SF 1 Proposals / 6 Overall Bids</t>
  </si>
  <si>
    <t>53206.00 SF 27 Proposals / 169 Overall Bids</t>
  </si>
  <si>
    <t>350560.00 SF 40 Proposals / 182 Overall Bids</t>
  </si>
  <si>
    <t xml:space="preserve"> 100 Bids </t>
  </si>
  <si>
    <t xml:space="preserve">12322.6375 units </t>
  </si>
  <si>
    <t xml:space="preserve"> 343 Bids </t>
  </si>
  <si>
    <t xml:space="preserve"> 276 Bids </t>
  </si>
  <si>
    <t xml:space="preserve"> 479 Bids </t>
  </si>
  <si>
    <t xml:space="preserve"> 587 Bids </t>
  </si>
  <si>
    <t xml:space="preserve"> 994 Bids </t>
  </si>
  <si>
    <t xml:space="preserve"> 995 Bids </t>
  </si>
  <si>
    <t xml:space="preserve"> 279 Bids </t>
  </si>
  <si>
    <t xml:space="preserve"> 334 Bids </t>
  </si>
  <si>
    <t xml:space="preserve"> 336 Bids </t>
  </si>
  <si>
    <t xml:space="preserve"> 568 Bids </t>
  </si>
  <si>
    <t xml:space="preserve">20650 units 21 Bids </t>
  </si>
  <si>
    <t xml:space="preserve"> 166 Bids </t>
  </si>
  <si>
    <t xml:space="preserve"> 499 Bids </t>
  </si>
  <si>
    <t xml:space="preserve"> 72 Bids </t>
  </si>
  <si>
    <t xml:space="preserve"> 307 Bids </t>
  </si>
  <si>
    <t xml:space="preserve"> 1117 Bids </t>
  </si>
  <si>
    <t xml:space="preserve"> 420 Bids </t>
  </si>
  <si>
    <t xml:space="preserve"> 143 Bids </t>
  </si>
  <si>
    <t xml:space="preserve"> 610 Bids </t>
  </si>
  <si>
    <t xml:space="preserve"> 538 Bids </t>
  </si>
  <si>
    <t xml:space="preserve"> 719 Bids </t>
  </si>
  <si>
    <t xml:space="preserve"> 208 Bids </t>
  </si>
  <si>
    <t xml:space="preserve"> 172 Bids </t>
  </si>
  <si>
    <t xml:space="preserve"> 1303 Bids </t>
  </si>
  <si>
    <t xml:space="preserve"> 900 Bids </t>
  </si>
  <si>
    <t xml:space="preserve"> 460 Bids </t>
  </si>
  <si>
    <t xml:space="preserve">18164 units </t>
  </si>
  <si>
    <t xml:space="preserve">16 units </t>
  </si>
  <si>
    <t xml:space="preserve">50 units </t>
  </si>
  <si>
    <t xml:space="preserve">44 units </t>
  </si>
  <si>
    <t xml:space="preserve">20 units 10 Bids </t>
  </si>
  <si>
    <t xml:space="preserve"> 289 Bids </t>
  </si>
  <si>
    <t xml:space="preserve"> 263 Bids </t>
  </si>
  <si>
    <t>14.00 EACH 5 Proposals / 26 Overall Bids</t>
  </si>
  <si>
    <t>10.00 EACH 3 Proposals / 25 Overall Bids</t>
  </si>
  <si>
    <t>3.00 EACH 1 Proposals / 7 Overall Bids</t>
  </si>
  <si>
    <t>18.00 EACH 5 Proposals / 25 Overall Bids</t>
  </si>
  <si>
    <t>19.00 EACH 3 Proposals / 25 Overall Bids</t>
  </si>
  <si>
    <t xml:space="preserve">15 units 14 Bids </t>
  </si>
  <si>
    <t>4.00 EACH 1 Proposals / 12 Overall Bids</t>
  </si>
  <si>
    <t xml:space="preserve"> 126 Bids </t>
  </si>
  <si>
    <t xml:space="preserve"> 112 Bids </t>
  </si>
  <si>
    <t xml:space="preserve"> 81 Bids </t>
  </si>
  <si>
    <t xml:space="preserve">2 units 1 Bid </t>
  </si>
  <si>
    <t xml:space="preserve">7 units 3 Bids </t>
  </si>
  <si>
    <t xml:space="preserve"> 257 Bids </t>
  </si>
  <si>
    <t xml:space="preserve"> 186 Bids </t>
  </si>
  <si>
    <t xml:space="preserve"> 270 Bids </t>
  </si>
  <si>
    <t xml:space="preserve">58 units </t>
  </si>
  <si>
    <t xml:space="preserve">172 units </t>
  </si>
  <si>
    <t xml:space="preserve">26 units </t>
  </si>
  <si>
    <t xml:space="preserve">270 units </t>
  </si>
  <si>
    <t xml:space="preserve">228 units </t>
  </si>
  <si>
    <t xml:space="preserve">140 units </t>
  </si>
  <si>
    <t>166.00 EACH 5 Proposals / 24 Overall Bids</t>
  </si>
  <si>
    <t>281.00 EACH 27 Proposals / 135 Overall Bids</t>
  </si>
  <si>
    <t xml:space="preserve">384 units </t>
  </si>
  <si>
    <t xml:space="preserve">1061 units </t>
  </si>
  <si>
    <t xml:space="preserve">187 units </t>
  </si>
  <si>
    <t xml:space="preserve">28 units </t>
  </si>
  <si>
    <t xml:space="preserve">105 units </t>
  </si>
  <si>
    <t xml:space="preserve">678 units </t>
  </si>
  <si>
    <t xml:space="preserve">290 units </t>
  </si>
  <si>
    <t xml:space="preserve">129 units </t>
  </si>
  <si>
    <t xml:space="preserve">139 units </t>
  </si>
  <si>
    <t xml:space="preserve">68 units </t>
  </si>
  <si>
    <t xml:space="preserve">8 units </t>
  </si>
  <si>
    <t xml:space="preserve">126 units </t>
  </si>
  <si>
    <t xml:space="preserve">196 units </t>
  </si>
  <si>
    <t xml:space="preserve">1 units 7 Bids </t>
  </si>
  <si>
    <t xml:space="preserve"> 59 Bids </t>
  </si>
  <si>
    <t xml:space="preserve"> 38 Bids </t>
  </si>
  <si>
    <t xml:space="preserve"> 153 Bids </t>
  </si>
  <si>
    <t xml:space="preserve">148 units </t>
  </si>
  <si>
    <t>45.00 EACH 2 Proposals / 36 Overall Bids</t>
  </si>
  <si>
    <t xml:space="preserve"> 88 Bids </t>
  </si>
  <si>
    <t xml:space="preserve">117 units </t>
  </si>
  <si>
    <t xml:space="preserve"> 61 Bids </t>
  </si>
  <si>
    <t xml:space="preserve">1023 units </t>
  </si>
  <si>
    <t xml:space="preserve">193 units </t>
  </si>
  <si>
    <t xml:space="preserve">39 units </t>
  </si>
  <si>
    <t xml:space="preserve">1510 units </t>
  </si>
  <si>
    <t xml:space="preserve">86 units </t>
  </si>
  <si>
    <t xml:space="preserve">18 units </t>
  </si>
  <si>
    <t xml:space="preserve">106 units 21 Bids </t>
  </si>
  <si>
    <t xml:space="preserve"> 74 Bids </t>
  </si>
  <si>
    <t xml:space="preserve">162 units </t>
  </si>
  <si>
    <t xml:space="preserve">34 units </t>
  </si>
  <si>
    <t xml:space="preserve">757 units </t>
  </si>
  <si>
    <t xml:space="preserve">46 units </t>
  </si>
  <si>
    <t xml:space="preserve">361 units </t>
  </si>
  <si>
    <t xml:space="preserve">77 units </t>
  </si>
  <si>
    <t>1798.00 EA 104 Proposals / 106 Overall Bids</t>
  </si>
  <si>
    <t>134.00 EA 24 Proposals / 29 Overall Bids</t>
  </si>
  <si>
    <t>874.00 EA 56 Proposals / 68 Overall Bids</t>
  </si>
  <si>
    <t>14.00 EA 2 Proposals / 2 Overall Bids</t>
  </si>
  <si>
    <t xml:space="preserve">602 units </t>
  </si>
  <si>
    <t xml:space="preserve">93 units </t>
  </si>
  <si>
    <t xml:space="preserve">156 units </t>
  </si>
  <si>
    <t xml:space="preserve">45 units </t>
  </si>
  <si>
    <t xml:space="preserve">22 units </t>
  </si>
  <si>
    <t>235.00 EACH 24 Proposals / 105 Overall Bids</t>
  </si>
  <si>
    <t>9.00 EACH 1 Proposals / 2 Overall Bids</t>
  </si>
  <si>
    <t xml:space="preserve"> 98 Bids </t>
  </si>
  <si>
    <t xml:space="preserve"> 51 Bids </t>
  </si>
  <si>
    <t xml:space="preserve"> 108 Bids </t>
  </si>
  <si>
    <t xml:space="preserve"> 84 Bids </t>
  </si>
  <si>
    <t>12.00 EACH 2 Proposals / 8 Overall Bids</t>
  </si>
  <si>
    <t xml:space="preserve">3887 units </t>
  </si>
  <si>
    <t xml:space="preserve">1434 units </t>
  </si>
  <si>
    <t xml:space="preserve">379.4 units </t>
  </si>
  <si>
    <t xml:space="preserve">1310 units </t>
  </si>
  <si>
    <t xml:space="preserve">12065 units </t>
  </si>
  <si>
    <t xml:space="preserve">1411 units </t>
  </si>
  <si>
    <t xml:space="preserve">12620 units </t>
  </si>
  <si>
    <t xml:space="preserve">1835 units </t>
  </si>
  <si>
    <t xml:space="preserve">586 units </t>
  </si>
  <si>
    <t xml:space="preserve">718 units </t>
  </si>
  <si>
    <t xml:space="preserve">4911 units </t>
  </si>
  <si>
    <t xml:space="preserve">3002.58 units </t>
  </si>
  <si>
    <t xml:space="preserve">854.5 units </t>
  </si>
  <si>
    <t xml:space="preserve">799 units </t>
  </si>
  <si>
    <t xml:space="preserve">2551.87 units </t>
  </si>
  <si>
    <t xml:space="preserve">217 units </t>
  </si>
  <si>
    <t xml:space="preserve">1389 units </t>
  </si>
  <si>
    <t xml:space="preserve">472 units </t>
  </si>
  <si>
    <t xml:space="preserve">422 units </t>
  </si>
  <si>
    <t xml:space="preserve">4700.7 units </t>
  </si>
  <si>
    <t xml:space="preserve">103 units </t>
  </si>
  <si>
    <t xml:space="preserve">2606 units </t>
  </si>
  <si>
    <t xml:space="preserve">3746 units </t>
  </si>
  <si>
    <t xml:space="preserve">102.4 units </t>
  </si>
  <si>
    <t>154 units 6</t>
  </si>
  <si>
    <t xml:space="preserve">154 units 8 Bids </t>
  </si>
  <si>
    <t xml:space="preserve">113 units 6 Bids </t>
  </si>
  <si>
    <t xml:space="preserve">313 units 13 Bids </t>
  </si>
  <si>
    <t xml:space="preserve">1591 units 11 Bids </t>
  </si>
  <si>
    <t xml:space="preserve">1193 units 3 Bids </t>
  </si>
  <si>
    <t>1421.00 LF 2 Proposals / 14 Overall Bids</t>
  </si>
  <si>
    <t>3840.00 LF 10 Proposals / 68 Overall Bids</t>
  </si>
  <si>
    <t>1520.00 LF 4 Proposals / 25 Overall Bids</t>
  </si>
  <si>
    <t>1423.00 LF 3 Proposals / 22 Overall Bids</t>
  </si>
  <si>
    <t>13675.17 LF 22 Proposals / 32 Overall Bids</t>
  </si>
  <si>
    <t>200.00 LF 1 Proposals / 7 Overall Bids</t>
  </si>
  <si>
    <t>1034.40 LF 8 Proposals / 8 Overall Bids</t>
  </si>
  <si>
    <t>53.00 LF 1 Proposals / 1 Overall Bids</t>
  </si>
  <si>
    <t>13083.00 LF 22 Proposals / 39 Overall Bids</t>
  </si>
  <si>
    <t>3359.00 LF 6 Proposals / 12 Overall Bids</t>
  </si>
  <si>
    <t>686.00 LF 2 Proposals / 2 Overall Bids</t>
  </si>
  <si>
    <t>1169.00 LF 1 Proposals / 1 Overall Bids</t>
  </si>
  <si>
    <t xml:space="preserve"> 91 Bids </t>
  </si>
  <si>
    <t xml:space="preserve"> 18 Bids </t>
  </si>
  <si>
    <t>7936.38 LF 24 Proposals / 113 Overall Bids</t>
  </si>
  <si>
    <t>5548.10 LF 9 Proposals / 48 Overall Bids</t>
  </si>
  <si>
    <t>750.70 LF 2 Proposals / 10 Overall Bids</t>
  </si>
  <si>
    <t xml:space="preserve">855.8 units 19 Bids </t>
  </si>
  <si>
    <t>1104.00 FOOT 7 Proposals / 50 Overall Bids</t>
  </si>
  <si>
    <t>2605.00 FOOT 2 Proposals / 46 Overall Bids</t>
  </si>
  <si>
    <t xml:space="preserve"> 44 Bids </t>
  </si>
  <si>
    <t>505.00 LF 4 Proposals / 25 Overall Bids</t>
  </si>
  <si>
    <t>22205.00 LF 23 Proposals / 115 Overall Bids</t>
  </si>
  <si>
    <t>1102.00 LF 3 Proposals / 3 Overall Bids</t>
  </si>
  <si>
    <t xml:space="preserve"> http://www.mtc.ca.gov/planning/bicyclespedestrians/tools/raisedCrosswalks/index.htm</t>
  </si>
  <si>
    <t xml:space="preserve"> http://www.smartgrowthgateway.org/strat_transport3_calm.shtml</t>
  </si>
  <si>
    <t xml:space="preserve"> http://www.portlandonline.com/transportation/index.cfm?a=83924&amp;c=35929</t>
  </si>
  <si>
    <t xml:space="preserve"> http://www.virginiadot.org/info/resources/TrafficCalming.pdf</t>
  </si>
  <si>
    <t xml:space="preserve"> http://www.metrocouncil.org/planning/transportation/AccessToTransitStudy.pdf</t>
  </si>
  <si>
    <t xml:space="preserve"> http://www.cityoflamesa.com/DocumentView.aspx?DID=1954</t>
  </si>
  <si>
    <t xml:space="preserve"> http://www.townofsananselmo.org/documents/9/SanAnselmoTrafficCalmingGuidebook.PDF</t>
  </si>
  <si>
    <t xml:space="preserve"> https://scholarsbank.uoregon.edu/xmlui/bitstream/handle/1794/10518/Design_Toolkit.pdf?sequence=1</t>
  </si>
  <si>
    <t xml:space="preserve"> http://www.cityofsanmateo.org/documentview.aspx?DID=1211</t>
  </si>
  <si>
    <t xml:space="preserve"> http://reading-northreading.patch.com/articles/costs-in-for-raised-crosswalks-in-north-reading</t>
  </si>
  <si>
    <t xml:space="preserve"> http://www.greenvillecounty.org/public_works/pdf/traffic_calming_policy.pdf</t>
  </si>
  <si>
    <t xml:space="preserve"> http://www.ncdot.gov/bikeped/download/bikeped_planning_Norwood_Part4.pdf</t>
  </si>
  <si>
    <t xml:space="preserve"> http://trafficcalming.org/measures/raised-crosswalks/</t>
  </si>
  <si>
    <t xml:space="preserve"> http://www.sanantonio.gov/publicworks/pdf/TCHandbook2012.pdf</t>
  </si>
  <si>
    <t xml:space="preserve"> http://trafficcalming.org/measures/raised-intersections/</t>
  </si>
  <si>
    <t xml:space="preserve"> http://www.ecocitycleveland.org/transportation/traffic/tools/raised_intersection.html</t>
  </si>
  <si>
    <t xml:space="preserve"> http://www.ecocitycleveland.org/transportation/traffic/tools/minicircle.html</t>
  </si>
  <si>
    <t xml:space="preserve"> http://safety.fhwa.dot.gov/intersection/resources/casestudies/fhwasa09018/</t>
  </si>
  <si>
    <t xml:space="preserve"> http://www.minneapolismn.gov/www/groups/public/@publicworks/documents/webcontent/convert_274501.pdf</t>
  </si>
  <si>
    <t xml:space="preserve"> http://www.portlandoregon.gov/transportation/article/83341</t>
  </si>
  <si>
    <t xml:space="preserve"> http://www.modot.org/tsc/documents/MissouriLowCost.pdf</t>
  </si>
  <si>
    <t xml:space="preserve"> http://www.wsdot.wa.gov/Projects/SR539/TenMileBorder/roundabouts.htm</t>
  </si>
  <si>
    <t xml:space="preserve"> http://www.seattle.gov/transportation/docs/am/Section%2013%20Traffic%20Safety%20Structures%20and%20Devices.pdf</t>
  </si>
  <si>
    <t>823540.87 SY 98 Proposals / 398 Overall Bids</t>
  </si>
  <si>
    <t>7484.50 SY 2 Proposals / 8 Overall Bids</t>
  </si>
  <si>
    <t>2323.20 SY 3 Proposals / 9 Overall Bids</t>
  </si>
  <si>
    <t>3895.70 SY 4 Proposals / 32 Overall Bids</t>
  </si>
  <si>
    <t>2200.00 SQFT 1 Proposals / 11 Overall Bids</t>
  </si>
  <si>
    <t xml:space="preserve">50616 units 1 Bid </t>
  </si>
  <si>
    <t xml:space="preserve">8686 units </t>
  </si>
  <si>
    <t xml:space="preserve">72505 units </t>
  </si>
  <si>
    <t xml:space="preserve">1562 units </t>
  </si>
  <si>
    <t xml:space="preserve">255 units </t>
  </si>
  <si>
    <t xml:space="preserve">2093 units </t>
  </si>
  <si>
    <t>13937.00 SY 1 Proposals / 7 Overall Bids</t>
  </si>
  <si>
    <t>66324.18 SY 31 Proposals / 118 Overall Bids</t>
  </si>
  <si>
    <t>8074.23 SY 10 Proposals / 47 Overall Bids</t>
  </si>
  <si>
    <t>923.40 SY 2 Proposals / 14 Overall Bids</t>
  </si>
  <si>
    <t>5733.10 SY 4 Proposals / 13 Overall Bids</t>
  </si>
  <si>
    <t>1411.60 SY 3 Proposals / 11 Overall Bids</t>
  </si>
  <si>
    <t>145.00 SY 1 Proposals / 2 Overall Bids</t>
  </si>
  <si>
    <t>699.00 SY 1 Proposals / 1 Overall Bids</t>
  </si>
  <si>
    <t>9460.00 SY 3 Proposals / 13 Overall Bids</t>
  </si>
  <si>
    <t>1714.00 SY 1 Proposals / 9 Overall Bids</t>
  </si>
  <si>
    <t>5822.37 SY 62 Proposals / 292 Overall Bids</t>
  </si>
  <si>
    <t xml:space="preserve">69 units </t>
  </si>
  <si>
    <t xml:space="preserve">3725 units </t>
  </si>
  <si>
    <t xml:space="preserve">8122 units </t>
  </si>
  <si>
    <t xml:space="preserve">341943.61 units </t>
  </si>
  <si>
    <t xml:space="preserve">73643.62 units </t>
  </si>
  <si>
    <t xml:space="preserve">24097 units </t>
  </si>
  <si>
    <t xml:space="preserve">33902.1 units </t>
  </si>
  <si>
    <t xml:space="preserve">4859.4 units </t>
  </si>
  <si>
    <t xml:space="preserve">9422.85 units </t>
  </si>
  <si>
    <t xml:space="preserve">220.788 units </t>
  </si>
  <si>
    <t xml:space="preserve">99.4 units </t>
  </si>
  <si>
    <t xml:space="preserve">35.4 units </t>
  </si>
  <si>
    <t xml:space="preserve">96.5 units </t>
  </si>
  <si>
    <t xml:space="preserve">788 units </t>
  </si>
  <si>
    <t xml:space="preserve">163 units </t>
  </si>
  <si>
    <t xml:space="preserve">101190 units </t>
  </si>
  <si>
    <t xml:space="preserve">4280 units </t>
  </si>
  <si>
    <t xml:space="preserve">8589 units </t>
  </si>
  <si>
    <t xml:space="preserve">2909 units </t>
  </si>
  <si>
    <t xml:space="preserve">49129 units </t>
  </si>
  <si>
    <t xml:space="preserve">7841 units </t>
  </si>
  <si>
    <t xml:space="preserve">21510 units </t>
  </si>
  <si>
    <t xml:space="preserve">5464 units </t>
  </si>
  <si>
    <t xml:space="preserve">5786 units </t>
  </si>
  <si>
    <t xml:space="preserve">85681.23 units </t>
  </si>
  <si>
    <t xml:space="preserve">9022107 units </t>
  </si>
  <si>
    <t xml:space="preserve">1896479 units </t>
  </si>
  <si>
    <t xml:space="preserve">84470 units </t>
  </si>
  <si>
    <t xml:space="preserve">480581 units </t>
  </si>
  <si>
    <t xml:space="preserve">21250 units </t>
  </si>
  <si>
    <t xml:space="preserve">71 units </t>
  </si>
  <si>
    <t xml:space="preserve">172.9 units </t>
  </si>
  <si>
    <t xml:space="preserve">7022 units </t>
  </si>
  <si>
    <t xml:space="preserve">664410 units </t>
  </si>
  <si>
    <t xml:space="preserve">1040.09 units </t>
  </si>
  <si>
    <t xml:space="preserve">3718 units </t>
  </si>
  <si>
    <t xml:space="preserve">191 units </t>
  </si>
  <si>
    <t xml:space="preserve">31179 units </t>
  </si>
  <si>
    <t xml:space="preserve">850 units </t>
  </si>
  <si>
    <t xml:space="preserve">26355 units </t>
  </si>
  <si>
    <t xml:space="preserve">660 units </t>
  </si>
  <si>
    <t xml:space="preserve">76202 units </t>
  </si>
  <si>
    <t xml:space="preserve">64 units </t>
  </si>
  <si>
    <t xml:space="preserve">8279 units </t>
  </si>
  <si>
    <t xml:space="preserve">59437 units 270 Bids </t>
  </si>
  <si>
    <t xml:space="preserve">624 units 7 Bids </t>
  </si>
  <si>
    <t xml:space="preserve">2363 units 12 Bids </t>
  </si>
  <si>
    <t xml:space="preserve">67175 units 80 Bids </t>
  </si>
  <si>
    <t xml:space="preserve">116 units 10 Bids </t>
  </si>
  <si>
    <t xml:space="preserve">115 units 3 Bids </t>
  </si>
  <si>
    <t>34797.00 SY 39 Proposals / 200 Overall Bids</t>
  </si>
  <si>
    <t>77.00 SY 1 Proposals / 5 Overall Bids</t>
  </si>
  <si>
    <t>35075.60 SY 21 Proposals / 147 Overall Bids</t>
  </si>
  <si>
    <t>2248.00 SY 3 Proposals / 20 Overall Bids</t>
  </si>
  <si>
    <t>532940.00 SY 222 Proposals / 244 Overall Bids</t>
  </si>
  <si>
    <t>110778.09 SY 174 Proposals / 186 Overall Bids</t>
  </si>
  <si>
    <t xml:space="preserve">7563 units 6 Bids </t>
  </si>
  <si>
    <t xml:space="preserve"> 221 Bids </t>
  </si>
  <si>
    <t>54818.80 SY 98 Proposals / 468 Overall Bids</t>
  </si>
  <si>
    <t>21650.10 SY 20 Proposals / 101 Overall Bids</t>
  </si>
  <si>
    <t>774.73 SY 8 Proposals / 34 Overall Bids</t>
  </si>
  <si>
    <t>2104.40 SY 3 Proposals / 7 Overall Bids</t>
  </si>
  <si>
    <t>457.30 SY 4 Proposals / 28 Overall Bids</t>
  </si>
  <si>
    <t>787.70 SY 3 Proposals / 13 Overall Bids</t>
  </si>
  <si>
    <t xml:space="preserve"> 179 Bids </t>
  </si>
  <si>
    <t xml:space="preserve"> 197 Bids </t>
  </si>
  <si>
    <t xml:space="preserve"> 56 Bids </t>
  </si>
  <si>
    <t xml:space="preserve"> 582 Bids </t>
  </si>
  <si>
    <t xml:space="preserve"> 494 Bids </t>
  </si>
  <si>
    <t xml:space="preserve"> 95 Bids </t>
  </si>
  <si>
    <t xml:space="preserve"> 632 Bids </t>
  </si>
  <si>
    <t xml:space="preserve"> 281 Bids </t>
  </si>
  <si>
    <t xml:space="preserve"> 429 Bids </t>
  </si>
  <si>
    <t xml:space="preserve"> 441 Bids </t>
  </si>
  <si>
    <t xml:space="preserve"> 251 Bids </t>
  </si>
  <si>
    <t xml:space="preserve"> 174 Bids </t>
  </si>
  <si>
    <t xml:space="preserve">18012 units 3 Bids </t>
  </si>
  <si>
    <t>176035 units 30 bids</t>
  </si>
  <si>
    <t xml:space="preserve">3846 units 1 Bid </t>
  </si>
  <si>
    <t xml:space="preserve">3849 units 1 Bid </t>
  </si>
  <si>
    <t xml:space="preserve">913 units 1 Bid </t>
  </si>
  <si>
    <t xml:space="preserve">224914 units 36 Bids </t>
  </si>
  <si>
    <t xml:space="preserve">1514 units 1 Bid </t>
  </si>
  <si>
    <t xml:space="preserve">6978 units 17 Bids </t>
  </si>
  <si>
    <t xml:space="preserve">6944 units 2 Bids </t>
  </si>
  <si>
    <t xml:space="preserve">8350 units 1 Bid </t>
  </si>
  <si>
    <t xml:space="preserve">700 units </t>
  </si>
  <si>
    <t xml:space="preserve">2192 units </t>
  </si>
  <si>
    <t xml:space="preserve">1820 units </t>
  </si>
  <si>
    <t>15461.75 SY 14 Proposals / 14 Overall Bids</t>
  </si>
  <si>
    <t>7264.00 SY 14 Proposals / 14 Overall Bids</t>
  </si>
  <si>
    <t xml:space="preserve">362 units </t>
  </si>
  <si>
    <t xml:space="preserve">1343 units </t>
  </si>
  <si>
    <t xml:space="preserve">170 units </t>
  </si>
  <si>
    <t xml:space="preserve">787 units </t>
  </si>
  <si>
    <t xml:space="preserve">170 units 4 Bids </t>
  </si>
  <si>
    <t xml:space="preserve">750 units </t>
  </si>
  <si>
    <t xml:space="preserve">500 units </t>
  </si>
  <si>
    <t xml:space="preserve">556 units </t>
  </si>
  <si>
    <t xml:space="preserve">4142 units </t>
  </si>
  <si>
    <t xml:space="preserve">450 units </t>
  </si>
  <si>
    <t xml:space="preserve">222280 units </t>
  </si>
  <si>
    <t xml:space="preserve">200 units 9 Bids </t>
  </si>
  <si>
    <t xml:space="preserve">508 units </t>
  </si>
  <si>
    <t>77.00 LF 1 Proposals / 3 Overall Bids</t>
  </si>
  <si>
    <t xml:space="preserve">3+ units </t>
  </si>
  <si>
    <t xml:space="preserve">10+ units </t>
  </si>
  <si>
    <t xml:space="preserve">1 units 6 Bids </t>
  </si>
  <si>
    <t xml:space="preserve">6 units 12 Bids </t>
  </si>
  <si>
    <t xml:space="preserve">14 units 8 Bids </t>
  </si>
  <si>
    <t>6.00 EA 2 Proposals / 2 Overall Bids</t>
  </si>
  <si>
    <t>26.00 EACH 10 Proposals / 155 Overall Bids</t>
  </si>
  <si>
    <t>2.00 EACH 1 Proposals / 5 Overall Bids</t>
  </si>
  <si>
    <t>1.00 EACH 1 Proposals / 6 Overall Bids</t>
  </si>
  <si>
    <t xml:space="preserve">674 units </t>
  </si>
  <si>
    <t xml:space="preserve">7 units 8 Bids </t>
  </si>
  <si>
    <t>4.00 EA 1 Proposals / 1 Overall Bids</t>
  </si>
  <si>
    <t>Union Pacific Railroad Oakland Subdivision Corridor Improvement Study Executive Summary</t>
  </si>
  <si>
    <t>http://www.acgov.org/pwa/documents/Appendix_A_Cost_Estimates.pdf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</si>
</sst>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00_);_(&quot;$&quot;* \(#,##0.00000\);_(&quot;$&quot;* &quot;-&quot;??_);_(@_)"/>
    <numFmt numFmtId="166" formatCode="&quot;$&quot;#,##0.00000"/>
    <numFmt numFmtId="167" formatCode="_(&quot;$&quot;* #,##0.0000_);_(&quot;$&quot;* \(#,##0.0000\);_(&quot;$&quot;* &quot;-&quot;??_);_(@_)"/>
    <numFmt numFmtId="168" formatCode="&quot;$&quot;#,##0.0000"/>
    <numFmt numFmtId="169" formatCode="_(&quot;$&quot;* #,##0.000000_);_(&quot;$&quot;* \(#,##0.000000\);_(&quot;$&quot;* &quot;-&quot;??_);_(@_)"/>
    <numFmt numFmtId="170" formatCode="_(* #,##0.0000_);_(* \(#,##0.0000\);_(* &quot;-&quot;??_);_(@_)"/>
    <numFmt numFmtId="171" formatCode="&quot;$&quot;#,##0.00;\(&quot;$&quot;#,##0.00\)"/>
    <numFmt numFmtId="172" formatCode="#,##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indexed="12"/>
      <name val="Times New Roman"/>
      <family val="1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9"/>
      <color indexed="12"/>
      <name val="Times New Roman"/>
      <family val="1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482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164" fontId="2" fillId="3" borderId="1" xfId="1" applyNumberFormat="1" applyFont="1" applyFill="1" applyBorder="1" applyAlignment="1">
      <alignment wrapText="1"/>
    </xf>
    <xf numFmtId="44" fontId="2" fillId="0" borderId="1" xfId="0" applyNumberFormat="1" applyFont="1" applyFill="1" applyBorder="1" applyAlignment="1">
      <alignment wrapText="1"/>
    </xf>
    <xf numFmtId="4" fontId="2" fillId="0" borderId="1" xfId="1" applyNumberFormat="1" applyFont="1" applyFill="1" applyBorder="1" applyAlignment="1">
      <alignment wrapText="1"/>
    </xf>
    <xf numFmtId="4" fontId="2" fillId="3" borderId="1" xfId="1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0" borderId="1" xfId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0" borderId="1" xfId="2" applyFont="1" applyBorder="1" applyAlignment="1" applyProtection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8" fontId="3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4" fillId="0" borderId="1" xfId="2" applyFont="1" applyFill="1" applyBorder="1" applyAlignment="1" applyProtection="1"/>
    <xf numFmtId="0" fontId="3" fillId="0" borderId="1" xfId="0" applyFont="1" applyFill="1" applyBorder="1" applyAlignment="1">
      <alignment horizontal="left"/>
    </xf>
    <xf numFmtId="0" fontId="3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 vertical="top" wrapText="1"/>
    </xf>
    <xf numFmtId="8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4" fillId="0" borderId="1" xfId="2" applyFont="1" applyFill="1" applyBorder="1" applyAlignment="1" applyProtection="1">
      <alignment wrapText="1"/>
    </xf>
    <xf numFmtId="0" fontId="0" fillId="4" borderId="1" xfId="0" applyFont="1" applyFill="1" applyBorder="1" applyAlignment="1">
      <alignment wrapText="1"/>
    </xf>
    <xf numFmtId="44" fontId="0" fillId="4" borderId="1" xfId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9" fillId="4" borderId="1" xfId="2" applyFont="1" applyFill="1" applyBorder="1" applyAlignment="1" applyProtection="1">
      <alignment wrapText="1"/>
    </xf>
    <xf numFmtId="0" fontId="0" fillId="4" borderId="0" xfId="0" applyFont="1" applyFill="1" applyAlignment="1">
      <alignment wrapText="1"/>
    </xf>
    <xf numFmtId="0" fontId="0" fillId="0" borderId="1" xfId="0" applyFont="1" applyBorder="1" applyAlignment="1">
      <alignment wrapText="1"/>
    </xf>
    <xf numFmtId="44" fontId="0" fillId="0" borderId="1" xfId="1" applyFont="1" applyBorder="1" applyAlignment="1">
      <alignment wrapText="1"/>
    </xf>
    <xf numFmtId="44" fontId="0" fillId="5" borderId="1" xfId="1" applyFont="1" applyFill="1" applyBorder="1" applyAlignment="1">
      <alignment wrapText="1"/>
    </xf>
    <xf numFmtId="166" fontId="0" fillId="3" borderId="1" xfId="1" applyNumberFormat="1" applyFont="1" applyFill="1" applyBorder="1" applyAlignment="1">
      <alignment wrapText="1"/>
    </xf>
    <xf numFmtId="0" fontId="9" fillId="0" borderId="1" xfId="2" applyFont="1" applyBorder="1" applyAlignment="1" applyProtection="1">
      <alignment wrapText="1"/>
    </xf>
    <xf numFmtId="0" fontId="3" fillId="0" borderId="0" xfId="0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65" fontId="0" fillId="3" borderId="1" xfId="1" applyNumberFormat="1" applyFont="1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" fontId="0" fillId="0" borderId="1" xfId="0" applyNumberFormat="1" applyFont="1" applyBorder="1" applyAlignment="1">
      <alignment wrapText="1"/>
    </xf>
    <xf numFmtId="0" fontId="11" fillId="4" borderId="1" xfId="0" applyFont="1" applyFill="1" applyBorder="1" applyAlignment="1">
      <alignment horizontal="left" vertical="top" wrapText="1"/>
    </xf>
    <xf numFmtId="44" fontId="11" fillId="4" borderId="1" xfId="1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center" wrapText="1"/>
    </xf>
    <xf numFmtId="0" fontId="9" fillId="4" borderId="1" xfId="2" applyFont="1" applyFill="1" applyBorder="1" applyAlignment="1" applyProtection="1">
      <alignment horizontal="left"/>
    </xf>
    <xf numFmtId="0" fontId="0" fillId="4" borderId="1" xfId="0" applyFont="1" applyFill="1" applyBorder="1" applyAlignment="1">
      <alignment vertical="center" wrapText="1"/>
    </xf>
    <xf numFmtId="44" fontId="0" fillId="4" borderId="1" xfId="1" applyFont="1" applyFill="1" applyBorder="1" applyAlignment="1">
      <alignment vertical="center" wrapText="1"/>
    </xf>
    <xf numFmtId="0" fontId="11" fillId="4" borderId="1" xfId="0" applyFont="1" applyFill="1" applyBorder="1"/>
    <xf numFmtId="0" fontId="0" fillId="4" borderId="1" xfId="0" applyFont="1" applyFill="1" applyBorder="1"/>
    <xf numFmtId="0" fontId="5" fillId="4" borderId="1" xfId="3" applyFont="1" applyFill="1" applyBorder="1" applyAlignment="1">
      <alignment vertical="center" wrapText="1"/>
    </xf>
    <xf numFmtId="0" fontId="9" fillId="4" borderId="1" xfId="2" applyFont="1" applyFill="1" applyBorder="1" applyAlignment="1" applyProtection="1"/>
    <xf numFmtId="0" fontId="0" fillId="0" borderId="3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9" fillId="0" borderId="0" xfId="2" applyFont="1" applyBorder="1" applyAlignment="1" applyProtection="1">
      <alignment wrapText="1"/>
    </xf>
    <xf numFmtId="0" fontId="4" fillId="0" borderId="1" xfId="2" applyBorder="1" applyAlignment="1" applyProtection="1">
      <alignment wrapText="1"/>
    </xf>
    <xf numFmtId="44" fontId="0" fillId="5" borderId="0" xfId="1" applyFont="1" applyFill="1" applyBorder="1" applyAlignment="1">
      <alignment wrapText="1"/>
    </xf>
    <xf numFmtId="44" fontId="0" fillId="3" borderId="0" xfId="1" applyFont="1" applyFill="1" applyBorder="1" applyAlignment="1">
      <alignment wrapText="1"/>
    </xf>
    <xf numFmtId="16" fontId="0" fillId="0" borderId="3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/>
    <xf numFmtId="44" fontId="0" fillId="0" borderId="1" xfId="1" applyFont="1" applyBorder="1"/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right" vertical="top" wrapText="1"/>
    </xf>
    <xf numFmtId="44" fontId="11" fillId="0" borderId="1" xfId="1" applyFont="1" applyFill="1" applyBorder="1" applyAlignment="1">
      <alignment horizontal="right" vertical="top" wrapText="1"/>
    </xf>
    <xf numFmtId="0" fontId="11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0" xfId="2" applyFont="1" applyFill="1" applyAlignment="1" applyProtection="1"/>
    <xf numFmtId="0" fontId="0" fillId="0" borderId="1" xfId="0" applyFont="1" applyFill="1" applyBorder="1" applyAlignment="1">
      <alignment horizontal="right" vertical="top" wrapText="1"/>
    </xf>
    <xf numFmtId="44" fontId="0" fillId="0" borderId="1" xfId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top" wrapText="1"/>
    </xf>
    <xf numFmtId="44" fontId="0" fillId="0" borderId="1" xfId="1" applyFont="1" applyFill="1" applyBorder="1" applyAlignment="1">
      <alignment vertical="center" wrapText="1"/>
    </xf>
    <xf numFmtId="0" fontId="0" fillId="0" borderId="1" xfId="0" applyFont="1" applyFill="1" applyBorder="1"/>
    <xf numFmtId="0" fontId="5" fillId="0" borderId="1" xfId="3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9" fillId="0" borderId="0" xfId="2" applyFont="1" applyFill="1" applyAlignment="1" applyProtection="1">
      <alignment wrapText="1"/>
    </xf>
    <xf numFmtId="0" fontId="0" fillId="0" borderId="3" xfId="0" applyFont="1" applyFill="1" applyBorder="1" applyAlignment="1">
      <alignment horizontal="right" vertical="top" wrapText="1"/>
    </xf>
    <xf numFmtId="0" fontId="14" fillId="0" borderId="1" xfId="0" applyFont="1" applyBorder="1" applyAlignment="1">
      <alignment wrapText="1"/>
    </xf>
    <xf numFmtId="44" fontId="14" fillId="0" borderId="1" xfId="1" applyFont="1" applyBorder="1" applyAlignment="1">
      <alignment wrapText="1"/>
    </xf>
    <xf numFmtId="165" fontId="14" fillId="3" borderId="1" xfId="1" applyNumberFormat="1" applyFont="1" applyFill="1" applyBorder="1" applyAlignment="1">
      <alignment wrapText="1"/>
    </xf>
    <xf numFmtId="44" fontId="14" fillId="3" borderId="1" xfId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5" fillId="0" borderId="1" xfId="2" applyFont="1" applyBorder="1" applyAlignment="1" applyProtection="1">
      <alignment wrapText="1"/>
    </xf>
    <xf numFmtId="4" fontId="10" fillId="5" borderId="1" xfId="1" applyNumberFormat="1" applyFont="1" applyFill="1" applyBorder="1" applyAlignment="1">
      <alignment wrapText="1"/>
    </xf>
    <xf numFmtId="44" fontId="10" fillId="5" borderId="1" xfId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6" borderId="0" xfId="0" applyFont="1" applyFill="1" applyAlignment="1">
      <alignment wrapText="1"/>
    </xf>
    <xf numFmtId="0" fontId="0" fillId="4" borderId="0" xfId="0" applyFont="1" applyFill="1" applyAlignment="1">
      <alignment horizontal="left"/>
    </xf>
    <xf numFmtId="0" fontId="0" fillId="4" borderId="0" xfId="0" applyFont="1" applyFill="1"/>
    <xf numFmtId="167" fontId="0" fillId="3" borderId="1" xfId="1" applyNumberFormat="1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44" fontId="0" fillId="7" borderId="1" xfId="1" applyFont="1" applyFill="1" applyBorder="1" applyAlignment="1">
      <alignment wrapText="1"/>
    </xf>
    <xf numFmtId="167" fontId="0" fillId="7" borderId="1" xfId="1" applyNumberFormat="1" applyFont="1" applyFill="1" applyBorder="1" applyAlignment="1">
      <alignment wrapText="1"/>
    </xf>
    <xf numFmtId="0" fontId="9" fillId="7" borderId="1" xfId="2" applyFont="1" applyFill="1" applyBorder="1" applyAlignment="1" applyProtection="1">
      <alignment wrapText="1"/>
    </xf>
    <xf numFmtId="0" fontId="0" fillId="6" borderId="1" xfId="0" applyFont="1" applyFill="1" applyBorder="1" applyAlignment="1">
      <alignment vertical="center" wrapText="1"/>
    </xf>
    <xf numFmtId="44" fontId="0" fillId="6" borderId="1" xfId="1" applyFont="1" applyFill="1" applyBorder="1" applyAlignment="1">
      <alignment wrapText="1"/>
    </xf>
    <xf numFmtId="167" fontId="0" fillId="6" borderId="1" xfId="1" applyNumberFormat="1" applyFont="1" applyFill="1" applyBorder="1" applyAlignment="1">
      <alignment wrapText="1"/>
    </xf>
    <xf numFmtId="0" fontId="9" fillId="6" borderId="1" xfId="2" applyFont="1" applyFill="1" applyBorder="1" applyAlignment="1" applyProtection="1">
      <alignment wrapText="1"/>
    </xf>
    <xf numFmtId="0" fontId="0" fillId="7" borderId="0" xfId="0" applyFont="1" applyFill="1" applyAlignment="1">
      <alignment wrapText="1"/>
    </xf>
    <xf numFmtId="0" fontId="0" fillId="0" borderId="0" xfId="0" applyFont="1"/>
    <xf numFmtId="0" fontId="0" fillId="6" borderId="0" xfId="0" applyFont="1" applyFill="1"/>
    <xf numFmtId="44" fontId="0" fillId="6" borderId="1" xfId="1" applyFont="1" applyFill="1" applyBorder="1" applyAlignment="1">
      <alignment vertical="center" wrapText="1"/>
    </xf>
    <xf numFmtId="0" fontId="11" fillId="6" borderId="1" xfId="0" applyFont="1" applyFill="1" applyBorder="1"/>
    <xf numFmtId="0" fontId="5" fillId="6" borderId="1" xfId="3" applyFont="1" applyFill="1" applyBorder="1" applyAlignment="1">
      <alignment vertical="center" wrapText="1"/>
    </xf>
    <xf numFmtId="0" fontId="9" fillId="6" borderId="1" xfId="2" applyFont="1" applyFill="1" applyBorder="1" applyAlignment="1" applyProtection="1"/>
    <xf numFmtId="0" fontId="14" fillId="0" borderId="0" xfId="0" applyFont="1" applyAlignment="1">
      <alignment wrapText="1"/>
    </xf>
    <xf numFmtId="165" fontId="0" fillId="4" borderId="1" xfId="1" applyNumberFormat="1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44" fontId="0" fillId="5" borderId="1" xfId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9" fillId="0" borderId="1" xfId="2" applyFont="1" applyFill="1" applyBorder="1" applyAlignment="1" applyProtection="1"/>
    <xf numFmtId="0" fontId="9" fillId="0" borderId="1" xfId="2" applyFont="1" applyFill="1" applyBorder="1" applyAlignment="1" applyProtection="1">
      <alignment wrapText="1"/>
    </xf>
    <xf numFmtId="0" fontId="4" fillId="4" borderId="1" xfId="2" applyFill="1" applyBorder="1" applyAlignment="1" applyProtection="1">
      <alignment wrapText="1"/>
    </xf>
    <xf numFmtId="44" fontId="16" fillId="5" borderId="1" xfId="1" applyFont="1" applyFill="1" applyBorder="1" applyAlignment="1">
      <alignment horizontal="right" vertical="center" wrapText="1"/>
    </xf>
    <xf numFmtId="44" fontId="16" fillId="0" borderId="1" xfId="1" applyFont="1" applyFill="1" applyBorder="1" applyAlignment="1">
      <alignment horizontal="right" vertical="center" wrapText="1"/>
    </xf>
    <xf numFmtId="44" fontId="0" fillId="5" borderId="1" xfId="1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right" vertical="top" wrapText="1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vertical="center" wrapText="1"/>
    </xf>
    <xf numFmtId="8" fontId="0" fillId="8" borderId="1" xfId="0" applyNumberFormat="1" applyFont="1" applyFill="1" applyBorder="1" applyAlignment="1">
      <alignment vertical="center" wrapText="1"/>
    </xf>
    <xf numFmtId="8" fontId="0" fillId="5" borderId="1" xfId="0" applyNumberFormat="1" applyFont="1" applyFill="1" applyBorder="1" applyAlignment="1">
      <alignment vertical="center" wrapText="1"/>
    </xf>
    <xf numFmtId="168" fontId="0" fillId="3" borderId="1" xfId="0" applyNumberFormat="1" applyFont="1" applyFill="1" applyBorder="1" applyAlignment="1">
      <alignment vertical="center" wrapText="1"/>
    </xf>
    <xf numFmtId="8" fontId="0" fillId="3" borderId="1" xfId="0" applyNumberFormat="1" applyFont="1" applyFill="1" applyBorder="1" applyAlignment="1">
      <alignment vertical="center" wrapText="1"/>
    </xf>
    <xf numFmtId="0" fontId="5" fillId="8" borderId="1" xfId="3" applyFont="1" applyFill="1" applyBorder="1" applyAlignment="1">
      <alignment vertical="center" wrapText="1"/>
    </xf>
    <xf numFmtId="0" fontId="9" fillId="8" borderId="1" xfId="2" applyFont="1" applyFill="1" applyBorder="1" applyAlignment="1" applyProtection="1"/>
    <xf numFmtId="8" fontId="0" fillId="0" borderId="1" xfId="0" applyNumberFormat="1" applyFont="1" applyFill="1" applyBorder="1" applyAlignment="1">
      <alignment vertical="center" wrapText="1"/>
    </xf>
    <xf numFmtId="8" fontId="11" fillId="0" borderId="1" xfId="0" applyNumberFormat="1" applyFont="1" applyFill="1" applyBorder="1" applyAlignment="1">
      <alignment horizontal="right" vertical="top" wrapText="1"/>
    </xf>
    <xf numFmtId="8" fontId="11" fillId="5" borderId="1" xfId="0" applyNumberFormat="1" applyFont="1" applyFill="1" applyBorder="1" applyAlignment="1">
      <alignment horizontal="right" vertical="top" wrapText="1"/>
    </xf>
    <xf numFmtId="8" fontId="0" fillId="0" borderId="1" xfId="0" applyNumberFormat="1" applyFont="1" applyFill="1" applyBorder="1" applyAlignment="1">
      <alignment horizontal="right" vertical="top" wrapText="1"/>
    </xf>
    <xf numFmtId="8" fontId="0" fillId="5" borderId="1" xfId="0" applyNumberFormat="1" applyFont="1" applyFill="1" applyBorder="1" applyAlignment="1">
      <alignment horizontal="right" vertical="top" wrapText="1"/>
    </xf>
    <xf numFmtId="8" fontId="0" fillId="6" borderId="1" xfId="0" applyNumberFormat="1" applyFont="1" applyFill="1" applyBorder="1" applyAlignment="1">
      <alignment vertical="center" wrapText="1"/>
    </xf>
    <xf numFmtId="168" fontId="0" fillId="6" borderId="1" xfId="0" applyNumberFormat="1" applyFont="1" applyFill="1" applyBorder="1" applyAlignment="1">
      <alignment vertical="center" wrapText="1"/>
    </xf>
    <xf numFmtId="0" fontId="0" fillId="6" borderId="0" xfId="0" applyFill="1"/>
    <xf numFmtId="8" fontId="0" fillId="6" borderId="1" xfId="0" applyNumberFormat="1" applyFont="1" applyFill="1" applyBorder="1" applyAlignment="1">
      <alignment horizontal="right" vertical="top" wrapText="1"/>
    </xf>
    <xf numFmtId="0" fontId="11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8" fontId="11" fillId="0" borderId="1" xfId="0" applyNumberFormat="1" applyFont="1" applyFill="1" applyBorder="1" applyAlignment="1">
      <alignment vertical="center" wrapText="1"/>
    </xf>
    <xf numFmtId="8" fontId="11" fillId="5" borderId="1" xfId="0" applyNumberFormat="1" applyFont="1" applyFill="1" applyBorder="1" applyAlignment="1">
      <alignment vertical="center" wrapText="1"/>
    </xf>
    <xf numFmtId="0" fontId="17" fillId="0" borderId="1" xfId="3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right" vertical="top" wrapText="1"/>
    </xf>
    <xf numFmtId="8" fontId="0" fillId="4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11" fillId="0" borderId="1" xfId="5" applyFont="1" applyBorder="1" applyAlignment="1" applyProtection="1">
      <alignment wrapText="1"/>
    </xf>
    <xf numFmtId="44" fontId="11" fillId="5" borderId="1" xfId="1" applyFont="1" applyFill="1" applyBorder="1" applyAlignment="1">
      <alignment horizontal="right" vertical="top" wrapText="1"/>
    </xf>
    <xf numFmtId="164" fontId="1" fillId="4" borderId="1" xfId="1" applyNumberFormat="1" applyFont="1" applyFill="1" applyBorder="1" applyAlignment="1">
      <alignment wrapText="1"/>
    </xf>
    <xf numFmtId="164" fontId="1" fillId="5" borderId="1" xfId="1" applyNumberFormat="1" applyFont="1" applyFill="1" applyBorder="1" applyAlignment="1">
      <alignment wrapText="1"/>
    </xf>
    <xf numFmtId="164" fontId="1" fillId="3" borderId="1" xfId="1" applyNumberFormat="1" applyFont="1" applyFill="1" applyBorder="1" applyAlignment="1">
      <alignment wrapText="1"/>
    </xf>
    <xf numFmtId="4" fontId="1" fillId="3" borderId="1" xfId="1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9" fillId="4" borderId="0" xfId="2" applyFont="1" applyFill="1" applyBorder="1" applyAlignment="1" applyProtection="1">
      <alignment wrapText="1"/>
    </xf>
    <xf numFmtId="44" fontId="11" fillId="0" borderId="1" xfId="1" applyFont="1" applyFill="1" applyBorder="1" applyAlignment="1">
      <alignment vertical="center" wrapText="1"/>
    </xf>
    <xf numFmtId="44" fontId="11" fillId="5" borderId="1" xfId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4" xfId="0" applyFont="1" applyFill="1" applyBorder="1" applyAlignment="1">
      <alignment vertical="center" wrapText="1"/>
    </xf>
    <xf numFmtId="44" fontId="0" fillId="0" borderId="4" xfId="1" applyFont="1" applyFill="1" applyBorder="1" applyAlignment="1">
      <alignment vertical="center" wrapText="1"/>
    </xf>
    <xf numFmtId="44" fontId="0" fillId="5" borderId="4" xfId="1" applyFont="1" applyFill="1" applyBorder="1" applyAlignment="1">
      <alignment vertical="center" wrapText="1"/>
    </xf>
    <xf numFmtId="0" fontId="5" fillId="0" borderId="4" xfId="3" applyFont="1" applyFill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44" fontId="0" fillId="3" borderId="1" xfId="1" applyNumberFormat="1" applyFont="1" applyFill="1" applyBorder="1" applyAlignment="1">
      <alignment wrapText="1"/>
    </xf>
    <xf numFmtId="44" fontId="0" fillId="3" borderId="1" xfId="0" applyNumberFormat="1" applyFont="1" applyFill="1" applyBorder="1" applyAlignment="1">
      <alignment wrapText="1"/>
    </xf>
    <xf numFmtId="0" fontId="0" fillId="0" borderId="0" xfId="0" applyFont="1" applyFill="1"/>
    <xf numFmtId="0" fontId="0" fillId="0" borderId="1" xfId="0" applyBorder="1" applyAlignment="1">
      <alignment wrapText="1"/>
    </xf>
    <xf numFmtId="169" fontId="0" fillId="3" borderId="1" xfId="1" applyNumberFormat="1" applyFont="1" applyFill="1" applyBorder="1" applyAlignment="1">
      <alignment wrapText="1"/>
    </xf>
    <xf numFmtId="169" fontId="0" fillId="6" borderId="1" xfId="1" applyNumberFormat="1" applyFont="1" applyFill="1" applyBorder="1" applyAlignment="1">
      <alignment wrapText="1"/>
    </xf>
    <xf numFmtId="0" fontId="11" fillId="0" borderId="3" xfId="0" applyFont="1" applyFill="1" applyBorder="1" applyAlignment="1">
      <alignment vertical="top" wrapText="1"/>
    </xf>
    <xf numFmtId="165" fontId="0" fillId="0" borderId="1" xfId="1" applyNumberFormat="1" applyFont="1" applyFill="1" applyBorder="1" applyAlignment="1">
      <alignment wrapText="1"/>
    </xf>
    <xf numFmtId="44" fontId="0" fillId="0" borderId="1" xfId="1" applyFont="1" applyFill="1" applyBorder="1" applyAlignment="1">
      <alignment wrapText="1"/>
    </xf>
    <xf numFmtId="4" fontId="9" fillId="0" borderId="1" xfId="2" applyNumberFormat="1" applyFont="1" applyBorder="1" applyAlignment="1" applyProtection="1">
      <alignment wrapText="1"/>
    </xf>
    <xf numFmtId="165" fontId="0" fillId="6" borderId="1" xfId="1" applyNumberFormat="1" applyFont="1" applyFill="1" applyBorder="1" applyAlignment="1">
      <alignment wrapText="1"/>
    </xf>
    <xf numFmtId="44" fontId="0" fillId="6" borderId="1" xfId="1" applyFont="1" applyFill="1" applyBorder="1" applyAlignment="1">
      <alignment horizontal="right" vertical="top" wrapText="1"/>
    </xf>
    <xf numFmtId="44" fontId="0" fillId="5" borderId="3" xfId="1" applyFont="1" applyFill="1" applyBorder="1" applyAlignment="1">
      <alignment wrapText="1"/>
    </xf>
    <xf numFmtId="0" fontId="4" fillId="0" borderId="0" xfId="2" applyBorder="1" applyAlignment="1" applyProtection="1">
      <alignment wrapText="1"/>
    </xf>
    <xf numFmtId="44" fontId="0" fillId="5" borderId="3" xfId="1" applyFont="1" applyFill="1" applyBorder="1" applyAlignment="1">
      <alignment vertical="center" wrapText="1"/>
    </xf>
    <xf numFmtId="166" fontId="0" fillId="6" borderId="1" xfId="1" applyNumberFormat="1" applyFont="1" applyFill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5" borderId="1" xfId="0" applyNumberFormat="1" applyFont="1" applyFill="1" applyBorder="1" applyAlignment="1">
      <alignment wrapText="1"/>
    </xf>
    <xf numFmtId="164" fontId="0" fillId="6" borderId="1" xfId="0" applyNumberFormat="1" applyFont="1" applyFill="1" applyBorder="1" applyAlignment="1">
      <alignment wrapText="1"/>
    </xf>
    <xf numFmtId="0" fontId="4" fillId="6" borderId="1" xfId="2" applyFill="1" applyBorder="1" applyAlignment="1" applyProtection="1">
      <alignment wrapText="1"/>
    </xf>
    <xf numFmtId="0" fontId="0" fillId="5" borderId="1" xfId="0" applyFont="1" applyFill="1" applyBorder="1" applyAlignment="1">
      <alignment wrapText="1"/>
    </xf>
    <xf numFmtId="0" fontId="0" fillId="6" borderId="3" xfId="0" applyFont="1" applyFill="1" applyBorder="1" applyAlignment="1">
      <alignment wrapText="1"/>
    </xf>
    <xf numFmtId="0" fontId="9" fillId="6" borderId="0" xfId="2" applyFont="1" applyFill="1" applyBorder="1" applyAlignment="1" applyProtection="1">
      <alignment wrapText="1"/>
    </xf>
    <xf numFmtId="0" fontId="11" fillId="0" borderId="0" xfId="0" applyFont="1" applyFill="1" applyBorder="1" applyAlignment="1">
      <alignment wrapText="1"/>
    </xf>
    <xf numFmtId="166" fontId="0" fillId="4" borderId="1" xfId="1" applyNumberFormat="1" applyFont="1" applyFill="1" applyBorder="1" applyAlignment="1">
      <alignment wrapText="1"/>
    </xf>
    <xf numFmtId="168" fontId="0" fillId="3" borderId="1" xfId="1" applyNumberFormat="1" applyFont="1" applyFill="1" applyBorder="1" applyAlignment="1">
      <alignment wrapText="1"/>
    </xf>
    <xf numFmtId="44" fontId="0" fillId="0" borderId="1" xfId="1" applyNumberFormat="1" applyFont="1" applyBorder="1" applyAlignment="1">
      <alignment wrapText="1"/>
    </xf>
    <xf numFmtId="44" fontId="0" fillId="5" borderId="1" xfId="1" applyNumberFormat="1" applyFont="1" applyFill="1" applyBorder="1" applyAlignment="1">
      <alignment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168" fontId="0" fillId="6" borderId="1" xfId="1" applyNumberFormat="1" applyFont="1" applyFill="1" applyBorder="1" applyAlignment="1">
      <alignment wrapText="1"/>
    </xf>
    <xf numFmtId="44" fontId="0" fillId="6" borderId="1" xfId="1" applyNumberFormat="1" applyFont="1" applyFill="1" applyBorder="1" applyAlignment="1">
      <alignment wrapText="1"/>
    </xf>
    <xf numFmtId="0" fontId="0" fillId="6" borderId="3" xfId="0" applyFont="1" applyFill="1" applyBorder="1" applyAlignment="1">
      <alignment vertical="center" wrapText="1"/>
    </xf>
    <xf numFmtId="166" fontId="0" fillId="0" borderId="1" xfId="1" applyNumberFormat="1" applyFont="1" applyFill="1" applyBorder="1" applyAlignment="1">
      <alignment wrapText="1"/>
    </xf>
    <xf numFmtId="0" fontId="11" fillId="6" borderId="1" xfId="0" applyFont="1" applyFill="1" applyBorder="1" applyAlignment="1">
      <alignment vertical="center" wrapText="1"/>
    </xf>
    <xf numFmtId="44" fontId="11" fillId="6" borderId="1" xfId="1" applyFont="1" applyFill="1" applyBorder="1" applyAlignment="1">
      <alignment vertical="center" wrapText="1"/>
    </xf>
    <xf numFmtId="8" fontId="11" fillId="6" borderId="1" xfId="0" applyNumberFormat="1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7" fillId="6" borderId="1" xfId="3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14" fillId="3" borderId="1" xfId="4" applyNumberFormat="1" applyFont="1" applyFill="1" applyBorder="1" applyAlignment="1">
      <alignment wrapText="1"/>
    </xf>
    <xf numFmtId="0" fontId="0" fillId="3" borderId="1" xfId="1" applyNumberFormat="1" applyFont="1" applyFill="1" applyBorder="1" applyAlignment="1">
      <alignment wrapText="1"/>
    </xf>
    <xf numFmtId="0" fontId="14" fillId="6" borderId="0" xfId="0" applyFont="1" applyFill="1" applyAlignment="1">
      <alignment wrapText="1"/>
    </xf>
    <xf numFmtId="0" fontId="0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left" vertical="center" wrapText="1"/>
    </xf>
    <xf numFmtId="44" fontId="0" fillId="5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8" fontId="0" fillId="4" borderId="1" xfId="1" applyNumberFormat="1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6" borderId="0" xfId="0" applyFill="1" applyAlignment="1">
      <alignment wrapText="1"/>
    </xf>
    <xf numFmtId="44" fontId="0" fillId="4" borderId="3" xfId="1" applyFont="1" applyFill="1" applyBorder="1" applyAlignment="1">
      <alignment wrapText="1"/>
    </xf>
    <xf numFmtId="0" fontId="19" fillId="4" borderId="0" xfId="0" applyFont="1" applyFill="1"/>
    <xf numFmtId="0" fontId="19" fillId="0" borderId="0" xfId="0" applyFont="1"/>
    <xf numFmtId="44" fontId="0" fillId="6" borderId="3" xfId="1" applyFont="1" applyFill="1" applyBorder="1" applyAlignment="1">
      <alignment wrapText="1"/>
    </xf>
    <xf numFmtId="0" fontId="19" fillId="0" borderId="0" xfId="0" applyFont="1" applyAlignment="1">
      <alignment wrapText="1"/>
    </xf>
    <xf numFmtId="44" fontId="0" fillId="5" borderId="1" xfId="1" applyFont="1" applyFill="1" applyBorder="1"/>
    <xf numFmtId="44" fontId="0" fillId="5" borderId="1" xfId="0" applyNumberFormat="1" applyFont="1" applyFill="1" applyBorder="1"/>
    <xf numFmtId="0" fontId="0" fillId="8" borderId="0" xfId="0" applyFont="1" applyFill="1" applyAlignment="1">
      <alignment wrapText="1"/>
    </xf>
    <xf numFmtId="44" fontId="0" fillId="5" borderId="0" xfId="1" applyFont="1" applyFill="1" applyBorder="1" applyAlignment="1">
      <alignment horizontal="right" vertical="top" wrapText="1"/>
    </xf>
    <xf numFmtId="44" fontId="0" fillId="6" borderId="0" xfId="1" applyFont="1" applyFill="1" applyBorder="1" applyAlignment="1">
      <alignment vertical="center" wrapText="1"/>
    </xf>
    <xf numFmtId="44" fontId="0" fillId="0" borderId="0" xfId="1" applyFont="1" applyBorder="1" applyAlignment="1">
      <alignment wrapText="1"/>
    </xf>
    <xf numFmtId="44" fontId="0" fillId="8" borderId="1" xfId="1" applyFont="1" applyFill="1" applyBorder="1" applyAlignment="1">
      <alignment wrapText="1"/>
    </xf>
    <xf numFmtId="0" fontId="9" fillId="8" borderId="1" xfId="2" applyFont="1" applyFill="1" applyBorder="1" applyAlignment="1" applyProtection="1">
      <alignment wrapText="1"/>
    </xf>
    <xf numFmtId="0" fontId="0" fillId="6" borderId="0" xfId="0" applyFont="1" applyFill="1" applyBorder="1" applyAlignment="1">
      <alignment wrapText="1"/>
    </xf>
    <xf numFmtId="0" fontId="11" fillId="4" borderId="1" xfId="0" applyFont="1" applyFill="1" applyBorder="1" applyAlignment="1">
      <alignment horizontal="right" vertical="top" wrapText="1"/>
    </xf>
    <xf numFmtId="44" fontId="11" fillId="4" borderId="1" xfId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center" vertical="top" wrapText="1"/>
    </xf>
    <xf numFmtId="166" fontId="0" fillId="8" borderId="1" xfId="1" applyNumberFormat="1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right" vertical="top" wrapText="1"/>
    </xf>
    <xf numFmtId="44" fontId="11" fillId="6" borderId="1" xfId="1" applyFont="1" applyFill="1" applyBorder="1" applyAlignment="1">
      <alignment horizontal="right"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center" wrapText="1"/>
    </xf>
    <xf numFmtId="44" fontId="11" fillId="4" borderId="1" xfId="1" applyFont="1" applyFill="1" applyBorder="1" applyAlignment="1">
      <alignment vertical="center" wrapText="1"/>
    </xf>
    <xf numFmtId="0" fontId="17" fillId="4" borderId="1" xfId="3" applyFont="1" applyFill="1" applyBorder="1" applyAlignment="1">
      <alignment vertical="center" wrapText="1"/>
    </xf>
    <xf numFmtId="44" fontId="0" fillId="4" borderId="1" xfId="1" applyFont="1" applyFill="1" applyBorder="1" applyAlignment="1">
      <alignment horizontal="right" vertical="top" wrapText="1"/>
    </xf>
    <xf numFmtId="0" fontId="9" fillId="0" borderId="0" xfId="2" applyFont="1" applyFill="1" applyBorder="1" applyAlignment="1" applyProtection="1">
      <alignment wrapText="1"/>
    </xf>
    <xf numFmtId="43" fontId="0" fillId="0" borderId="1" xfId="1" applyNumberFormat="1" applyFont="1" applyBorder="1" applyAlignment="1">
      <alignment wrapText="1"/>
    </xf>
    <xf numFmtId="43" fontId="0" fillId="4" borderId="1" xfId="1" applyNumberFormat="1" applyFont="1" applyFill="1" applyBorder="1" applyAlignment="1">
      <alignment wrapText="1"/>
    </xf>
    <xf numFmtId="43" fontId="0" fillId="5" borderId="1" xfId="1" applyNumberFormat="1" applyFont="1" applyFill="1" applyBorder="1" applyAlignment="1">
      <alignment wrapText="1"/>
    </xf>
    <xf numFmtId="166" fontId="0" fillId="3" borderId="1" xfId="0" applyNumberFormat="1" applyFont="1" applyFill="1" applyBorder="1" applyAlignment="1">
      <alignment wrapText="1"/>
    </xf>
    <xf numFmtId="164" fontId="0" fillId="3" borderId="1" xfId="0" applyNumberFormat="1" applyFont="1" applyFill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" fontId="0" fillId="3" borderId="1" xfId="0" applyNumberFormat="1" applyFont="1" applyFill="1" applyBorder="1" applyAlignment="1">
      <alignment wrapText="1"/>
    </xf>
    <xf numFmtId="8" fontId="0" fillId="4" borderId="1" xfId="0" applyNumberFormat="1" applyFont="1" applyFill="1" applyBorder="1" applyAlignment="1">
      <alignment vertical="center" wrapText="1"/>
    </xf>
    <xf numFmtId="171" fontId="0" fillId="0" borderId="1" xfId="1" applyNumberFormat="1" applyFont="1" applyBorder="1" applyAlignment="1">
      <alignment wrapText="1"/>
    </xf>
    <xf numFmtId="171" fontId="0" fillId="4" borderId="1" xfId="1" applyNumberFormat="1" applyFont="1" applyFill="1" applyBorder="1" applyAlignment="1">
      <alignment wrapText="1"/>
    </xf>
    <xf numFmtId="171" fontId="0" fillId="5" borderId="1" xfId="1" applyNumberFormat="1" applyFont="1" applyFill="1" applyBorder="1" applyAlignment="1">
      <alignment wrapText="1"/>
    </xf>
    <xf numFmtId="8" fontId="11" fillId="4" borderId="1" xfId="0" applyNumberFormat="1" applyFont="1" applyFill="1" applyBorder="1" applyAlignment="1">
      <alignment horizontal="right" vertical="top" wrapText="1"/>
    </xf>
    <xf numFmtId="166" fontId="0" fillId="6" borderId="1" xfId="0" applyNumberFormat="1" applyFont="1" applyFill="1" applyBorder="1" applyAlignment="1">
      <alignment wrapText="1"/>
    </xf>
    <xf numFmtId="4" fontId="0" fillId="6" borderId="1" xfId="0" applyNumberFormat="1" applyFont="1" applyFill="1" applyBorder="1" applyAlignment="1">
      <alignment wrapText="1"/>
    </xf>
    <xf numFmtId="164" fontId="0" fillId="4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9" borderId="0" xfId="0" applyFont="1" applyFill="1" applyAlignment="1">
      <alignment wrapText="1"/>
    </xf>
    <xf numFmtId="0" fontId="9" fillId="0" borderId="1" xfId="2" applyFont="1" applyBorder="1" applyAlignment="1" applyProtection="1">
      <alignment vertical="center" wrapText="1"/>
    </xf>
    <xf numFmtId="8" fontId="0" fillId="9" borderId="1" xfId="0" applyNumberFormat="1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wrapText="1"/>
    </xf>
    <xf numFmtId="0" fontId="5" fillId="9" borderId="1" xfId="3" applyFont="1" applyFill="1" applyBorder="1" applyAlignment="1">
      <alignment vertical="center" wrapText="1"/>
    </xf>
    <xf numFmtId="0" fontId="9" fillId="9" borderId="1" xfId="2" applyFont="1" applyFill="1" applyBorder="1" applyAlignment="1" applyProtection="1">
      <alignment wrapText="1"/>
    </xf>
    <xf numFmtId="0" fontId="0" fillId="3" borderId="1" xfId="0" applyFill="1" applyBorder="1" applyAlignment="1">
      <alignment wrapText="1"/>
    </xf>
    <xf numFmtId="16" fontId="0" fillId="0" borderId="1" xfId="0" applyNumberFormat="1" applyBorder="1" applyAlignment="1">
      <alignment wrapText="1"/>
    </xf>
    <xf numFmtId="168" fontId="0" fillId="0" borderId="1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43" fontId="0" fillId="0" borderId="1" xfId="0" applyNumberFormat="1" applyFont="1" applyBorder="1" applyAlignment="1">
      <alignment wrapText="1"/>
    </xf>
    <xf numFmtId="43" fontId="0" fillId="5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4" fontId="0" fillId="0" borderId="1" xfId="0" applyNumberFormat="1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8" fontId="0" fillId="7" borderId="1" xfId="0" applyNumberFormat="1" applyFont="1" applyFill="1" applyBorder="1" applyAlignment="1">
      <alignment vertical="center" wrapText="1"/>
    </xf>
    <xf numFmtId="166" fontId="0" fillId="7" borderId="1" xfId="1" applyNumberFormat="1" applyFont="1" applyFill="1" applyBorder="1" applyAlignment="1">
      <alignment wrapText="1"/>
    </xf>
    <xf numFmtId="44" fontId="0" fillId="7" borderId="1" xfId="1" applyNumberFormat="1" applyFont="1" applyFill="1" applyBorder="1" applyAlignment="1">
      <alignment wrapText="1"/>
    </xf>
    <xf numFmtId="44" fontId="0" fillId="7" borderId="1" xfId="0" applyNumberFormat="1" applyFont="1" applyFill="1" applyBorder="1" applyAlignment="1">
      <alignment wrapText="1"/>
    </xf>
    <xf numFmtId="0" fontId="0" fillId="7" borderId="1" xfId="0" applyFont="1" applyFill="1" applyBorder="1" applyAlignment="1">
      <alignment horizontal="left" vertical="center" wrapText="1"/>
    </xf>
    <xf numFmtId="0" fontId="5" fillId="7" borderId="1" xfId="3" applyFont="1" applyFill="1" applyBorder="1" applyAlignment="1">
      <alignment vertical="center" wrapText="1"/>
    </xf>
    <xf numFmtId="0" fontId="9" fillId="7" borderId="1" xfId="2" applyFont="1" applyFill="1" applyBorder="1" applyAlignment="1" applyProtection="1"/>
    <xf numFmtId="4" fontId="16" fillId="0" borderId="1" xfId="0" applyNumberFormat="1" applyFont="1" applyFill="1" applyBorder="1" applyAlignment="1">
      <alignment horizontal="right" vertical="center" wrapText="1"/>
    </xf>
    <xf numFmtId="0" fontId="11" fillId="4" borderId="1" xfId="5" applyFont="1" applyFill="1" applyBorder="1" applyAlignment="1" applyProtection="1">
      <alignment wrapText="1"/>
    </xf>
    <xf numFmtId="0" fontId="0" fillId="7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44" fontId="11" fillId="0" borderId="1" xfId="0" applyNumberFormat="1" applyFont="1" applyFill="1" applyBorder="1" applyAlignment="1">
      <alignment horizontal="right" vertical="top" wrapText="1"/>
    </xf>
    <xf numFmtId="44" fontId="0" fillId="4" borderId="1" xfId="1" applyNumberFormat="1" applyFont="1" applyFill="1" applyBorder="1" applyAlignment="1">
      <alignment wrapText="1"/>
    </xf>
    <xf numFmtId="44" fontId="0" fillId="4" borderId="1" xfId="0" applyNumberFormat="1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center" wrapText="1"/>
    </xf>
    <xf numFmtId="8" fontId="11" fillId="7" borderId="1" xfId="0" applyNumberFormat="1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7" fillId="7" borderId="1" xfId="3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right" vertical="top" wrapText="1"/>
    </xf>
    <xf numFmtId="8" fontId="0" fillId="7" borderId="1" xfId="0" applyNumberFormat="1" applyFont="1" applyFill="1" applyBorder="1" applyAlignment="1">
      <alignment horizontal="right" vertical="top" wrapText="1"/>
    </xf>
    <xf numFmtId="0" fontId="0" fillId="7" borderId="1" xfId="0" applyFont="1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center" vertical="top" wrapText="1"/>
    </xf>
    <xf numFmtId="44" fontId="0" fillId="6" borderId="1" xfId="0" applyNumberFormat="1" applyFont="1" applyFill="1" applyBorder="1" applyAlignment="1">
      <alignment wrapText="1"/>
    </xf>
    <xf numFmtId="0" fontId="0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center" wrapText="1"/>
    </xf>
    <xf numFmtId="44" fontId="0" fillId="5" borderId="1" xfId="0" applyNumberFormat="1" applyFont="1" applyFill="1" applyBorder="1" applyAlignment="1">
      <alignment wrapText="1"/>
    </xf>
    <xf numFmtId="43" fontId="0" fillId="0" borderId="1" xfId="1" applyNumberFormat="1" applyFont="1" applyFill="1" applyBorder="1" applyAlignment="1">
      <alignment wrapText="1"/>
    </xf>
    <xf numFmtId="44" fontId="0" fillId="0" borderId="1" xfId="0" applyNumberFormat="1" applyFont="1" applyFill="1" applyBorder="1" applyAlignment="1">
      <alignment wrapText="1"/>
    </xf>
    <xf numFmtId="44" fontId="0" fillId="0" borderId="1" xfId="1" applyNumberFormat="1" applyFont="1" applyFill="1" applyBorder="1" applyAlignment="1">
      <alignment wrapText="1"/>
    </xf>
    <xf numFmtId="43" fontId="0" fillId="6" borderId="1" xfId="1" applyNumberFormat="1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8" fontId="0" fillId="0" borderId="0" xfId="0" applyNumberFormat="1" applyFont="1" applyFill="1" applyBorder="1" applyAlignment="1">
      <alignment vertical="center" wrapText="1"/>
    </xf>
    <xf numFmtId="44" fontId="0" fillId="3" borderId="0" xfId="1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166" fontId="19" fillId="3" borderId="1" xfId="1" applyNumberFormat="1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44" fontId="19" fillId="0" borderId="1" xfId="1" applyFont="1" applyBorder="1" applyAlignment="1">
      <alignment wrapText="1"/>
    </xf>
    <xf numFmtId="44" fontId="19" fillId="3" borderId="1" xfId="1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21" fillId="0" borderId="1" xfId="2" applyFont="1" applyBorder="1" applyAlignment="1" applyProtection="1">
      <alignment wrapText="1"/>
    </xf>
    <xf numFmtId="44" fontId="19" fillId="0" borderId="1" xfId="0" applyNumberFormat="1" applyFont="1" applyBorder="1" applyAlignment="1">
      <alignment wrapText="1"/>
    </xf>
    <xf numFmtId="0" fontId="21" fillId="0" borderId="0" xfId="2" applyFont="1" applyBorder="1" applyAlignment="1" applyProtection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vertical="center" wrapText="1"/>
    </xf>
    <xf numFmtId="8" fontId="22" fillId="0" borderId="1" xfId="0" applyNumberFormat="1" applyFont="1" applyFill="1" applyBorder="1" applyAlignment="1">
      <alignment vertical="center" wrapText="1"/>
    </xf>
    <xf numFmtId="8" fontId="22" fillId="3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1" fillId="0" borderId="1" xfId="2" applyFont="1" applyFill="1" applyBorder="1" applyAlignment="1" applyProtection="1">
      <alignment wrapText="1"/>
    </xf>
    <xf numFmtId="4" fontId="0" fillId="5" borderId="1" xfId="0" applyNumberFormat="1" applyFont="1" applyFill="1" applyBorder="1" applyAlignment="1">
      <alignment wrapText="1"/>
    </xf>
    <xf numFmtId="0" fontId="9" fillId="0" borderId="0" xfId="2" applyFont="1" applyAlignment="1" applyProtection="1">
      <alignment wrapText="1"/>
    </xf>
    <xf numFmtId="172" fontId="0" fillId="4" borderId="1" xfId="1" applyNumberFormat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vertical="center" wrapText="1"/>
    </xf>
    <xf numFmtId="8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4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10" fillId="0" borderId="1" xfId="0" applyFont="1" applyBorder="1"/>
    <xf numFmtId="0" fontId="0" fillId="0" borderId="5" xfId="0" applyFill="1" applyBorder="1" applyAlignment="1">
      <alignment horizontal="left" wrapText="1"/>
    </xf>
    <xf numFmtId="0" fontId="0" fillId="0" borderId="1" xfId="0" applyFill="1" applyBorder="1"/>
    <xf numFmtId="44" fontId="3" fillId="0" borderId="1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44" fontId="7" fillId="0" borderId="1" xfId="1" applyFont="1" applyFill="1" applyBorder="1" applyAlignment="1">
      <alignment horizontal="right" vertical="top" wrapText="1"/>
    </xf>
    <xf numFmtId="44" fontId="3" fillId="0" borderId="1" xfId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center" wrapText="1"/>
    </xf>
    <xf numFmtId="8" fontId="7" fillId="0" borderId="1" xfId="0" applyNumberFormat="1" applyFont="1" applyFill="1" applyBorder="1" applyAlignment="1">
      <alignment vertical="center" wrapText="1"/>
    </xf>
    <xf numFmtId="0" fontId="26" fillId="0" borderId="1" xfId="3" applyFont="1" applyFill="1" applyBorder="1" applyAlignment="1">
      <alignment vertical="center" wrapText="1"/>
    </xf>
    <xf numFmtId="44" fontId="7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6" fillId="0" borderId="4" xfId="3" applyFont="1" applyFill="1" applyBorder="1" applyAlignment="1">
      <alignment vertical="center" wrapText="1"/>
    </xf>
    <xf numFmtId="0" fontId="7" fillId="0" borderId="1" xfId="0" applyFont="1" applyFill="1" applyBorder="1"/>
    <xf numFmtId="44" fontId="3" fillId="0" borderId="1" xfId="1" applyFont="1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" fillId="0" borderId="0" xfId="2" applyFont="1" applyFill="1" applyBorder="1" applyAlignment="1" applyProtection="1">
      <alignment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/>
    </xf>
    <xf numFmtId="43" fontId="3" fillId="0" borderId="1" xfId="1" applyNumberFormat="1" applyFont="1" applyFill="1" applyBorder="1" applyAlignment="1">
      <alignment wrapText="1"/>
    </xf>
    <xf numFmtId="44" fontId="3" fillId="0" borderId="1" xfId="0" applyNumberFormat="1" applyFont="1" applyFill="1" applyBorder="1" applyAlignment="1">
      <alignment wrapText="1"/>
    </xf>
    <xf numFmtId="44" fontId="3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wrapText="1"/>
    </xf>
    <xf numFmtId="165" fontId="3" fillId="0" borderId="1" xfId="1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right" wrapText="1"/>
    </xf>
    <xf numFmtId="44" fontId="7" fillId="0" borderId="1" xfId="1" applyFont="1" applyFill="1" applyBorder="1" applyAlignment="1">
      <alignment horizontal="left" vertical="top" wrapText="1"/>
    </xf>
    <xf numFmtId="0" fontId="4" fillId="0" borderId="1" xfId="2" applyFont="1" applyFill="1" applyBorder="1" applyAlignment="1" applyProtection="1">
      <alignment horizontal="left"/>
    </xf>
    <xf numFmtId="0" fontId="3" fillId="0" borderId="0" xfId="0" applyFont="1" applyFill="1" applyAlignment="1">
      <alignment horizontal="left"/>
    </xf>
    <xf numFmtId="44" fontId="3" fillId="0" borderId="0" xfId="1" applyFont="1" applyFill="1" applyBorder="1" applyAlignment="1">
      <alignment wrapText="1"/>
    </xf>
    <xf numFmtId="16" fontId="3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44" fontId="3" fillId="0" borderId="1" xfId="1" applyFont="1" applyFill="1" applyBorder="1"/>
    <xf numFmtId="0" fontId="7" fillId="0" borderId="1" xfId="5" applyFont="1" applyFill="1" applyBorder="1" applyAlignment="1" applyProtection="1">
      <alignment wrapText="1"/>
    </xf>
    <xf numFmtId="4" fontId="4" fillId="0" borderId="1" xfId="2" applyNumberFormat="1" applyFont="1" applyFill="1" applyBorder="1" applyAlignment="1" applyProtection="1">
      <alignment wrapText="1"/>
    </xf>
    <xf numFmtId="44" fontId="3" fillId="0" borderId="3" xfId="1" applyFont="1" applyFill="1" applyBorder="1" applyAlignment="1">
      <alignment wrapText="1"/>
    </xf>
    <xf numFmtId="44" fontId="3" fillId="0" borderId="1" xfId="1" applyFont="1" applyFill="1" applyBorder="1" applyAlignment="1">
      <alignment horizontal="left" vertical="center" wrapText="1"/>
    </xf>
    <xf numFmtId="44" fontId="3" fillId="0" borderId="1" xfId="0" applyNumberFormat="1" applyFont="1" applyFill="1" applyBorder="1"/>
    <xf numFmtId="44" fontId="3" fillId="0" borderId="0" xfId="1" applyFont="1" applyFill="1" applyBorder="1" applyAlignment="1">
      <alignment horizontal="right" vertical="top" wrapText="1"/>
    </xf>
    <xf numFmtId="171" fontId="3" fillId="0" borderId="1" xfId="1" applyNumberFormat="1" applyFont="1" applyFill="1" applyBorder="1" applyAlignment="1">
      <alignment wrapText="1"/>
    </xf>
    <xf numFmtId="0" fontId="4" fillId="0" borderId="1" xfId="2" applyFont="1" applyFill="1" applyBorder="1" applyAlignment="1" applyProtection="1">
      <alignment vertical="center" wrapText="1"/>
    </xf>
    <xf numFmtId="4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0" xfId="2" applyFont="1" applyFill="1" applyBorder="1" applyAlignment="1" applyProtection="1"/>
    <xf numFmtId="8" fontId="3" fillId="3" borderId="1" xfId="0" applyNumberFormat="1" applyFont="1" applyFill="1" applyBorder="1" applyAlignment="1">
      <alignment vertical="center" wrapText="1"/>
    </xf>
    <xf numFmtId="8" fontId="7" fillId="3" borderId="1" xfId="0" applyNumberFormat="1" applyFont="1" applyFill="1" applyBorder="1" applyAlignment="1">
      <alignment horizontal="right" vertical="top" wrapText="1"/>
    </xf>
    <xf numFmtId="8" fontId="3" fillId="3" borderId="1" xfId="0" applyNumberFormat="1" applyFont="1" applyFill="1" applyBorder="1" applyAlignment="1">
      <alignment horizontal="right" vertical="top" wrapText="1"/>
    </xf>
    <xf numFmtId="44" fontId="7" fillId="3" borderId="1" xfId="1" applyFont="1" applyFill="1" applyBorder="1" applyAlignment="1">
      <alignment horizontal="left" vertical="top" wrapText="1"/>
    </xf>
    <xf numFmtId="44" fontId="3" fillId="3" borderId="1" xfId="1" applyFont="1" applyFill="1" applyBorder="1" applyAlignment="1">
      <alignment vertical="center" wrapText="1"/>
    </xf>
    <xf numFmtId="44" fontId="3" fillId="3" borderId="1" xfId="1" applyFont="1" applyFill="1" applyBorder="1"/>
    <xf numFmtId="44" fontId="7" fillId="3" borderId="1" xfId="1" applyFont="1" applyFill="1" applyBorder="1" applyAlignment="1">
      <alignment horizontal="right" vertical="top" wrapText="1"/>
    </xf>
    <xf numFmtId="44" fontId="3" fillId="3" borderId="1" xfId="1" applyFont="1" applyFill="1" applyBorder="1" applyAlignment="1">
      <alignment horizontal="right" vertical="top" wrapText="1"/>
    </xf>
    <xf numFmtId="8" fontId="7" fillId="3" borderId="1" xfId="0" applyNumberFormat="1" applyFont="1" applyFill="1" applyBorder="1" applyAlignment="1">
      <alignment vertical="center" wrapText="1"/>
    </xf>
    <xf numFmtId="44" fontId="7" fillId="3" borderId="1" xfId="1" applyFont="1" applyFill="1" applyBorder="1" applyAlignment="1">
      <alignment vertical="center" wrapText="1"/>
    </xf>
    <xf numFmtId="44" fontId="3" fillId="3" borderId="1" xfId="1" applyFont="1" applyFill="1" applyBorder="1" applyAlignment="1">
      <alignment horizontal="left" vertical="center" wrapText="1"/>
    </xf>
    <xf numFmtId="44" fontId="3" fillId="3" borderId="1" xfId="1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3" fontId="3" fillId="3" borderId="1" xfId="1" applyNumberFormat="1" applyFont="1" applyFill="1" applyBorder="1" applyAlignment="1">
      <alignment wrapText="1"/>
    </xf>
    <xf numFmtId="8" fontId="3" fillId="3" borderId="0" xfId="0" applyNumberFormat="1" applyFont="1" applyFill="1" applyBorder="1" applyAlignment="1">
      <alignment vertical="center" wrapText="1"/>
    </xf>
    <xf numFmtId="0" fontId="3" fillId="3" borderId="0" xfId="0" applyFont="1" applyFill="1"/>
    <xf numFmtId="166" fontId="3" fillId="3" borderId="1" xfId="1" applyNumberFormat="1" applyFont="1" applyFill="1" applyBorder="1" applyAlignment="1">
      <alignment wrapText="1"/>
    </xf>
    <xf numFmtId="168" fontId="3" fillId="3" borderId="1" xfId="1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72" fontId="3" fillId="3" borderId="1" xfId="1" applyNumberFormat="1" applyFont="1" applyFill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3" fillId="3" borderId="0" xfId="1" applyFont="1" applyFill="1" applyBorder="1" applyAlignment="1">
      <alignment wrapText="1"/>
    </xf>
    <xf numFmtId="44" fontId="3" fillId="3" borderId="0" xfId="1" applyFont="1" applyFill="1"/>
    <xf numFmtId="8" fontId="3" fillId="0" borderId="4" xfId="0" applyNumberFormat="1" applyFont="1" applyFill="1" applyBorder="1" applyAlignment="1">
      <alignment vertical="center" wrapText="1"/>
    </xf>
    <xf numFmtId="8" fontId="3" fillId="3" borderId="4" xfId="0" applyNumberFormat="1" applyFont="1" applyFill="1" applyBorder="1" applyAlignment="1">
      <alignment vertical="center" wrapText="1"/>
    </xf>
    <xf numFmtId="44" fontId="7" fillId="0" borderId="3" xfId="1" applyFont="1" applyFill="1" applyBorder="1" applyAlignment="1">
      <alignment horizontal="right" vertical="top" wrapText="1"/>
    </xf>
    <xf numFmtId="44" fontId="3" fillId="0" borderId="3" xfId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top" wrapText="1"/>
    </xf>
    <xf numFmtId="4" fontId="4" fillId="0" borderId="0" xfId="2" applyNumberFormat="1" applyFont="1" applyFill="1" applyBorder="1" applyAlignment="1" applyProtection="1">
      <alignment wrapText="1"/>
    </xf>
    <xf numFmtId="0" fontId="26" fillId="0" borderId="0" xfId="3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3" fillId="3" borderId="1" xfId="1" applyNumberFormat="1" applyFont="1" applyFill="1" applyBorder="1" applyAlignment="1">
      <alignment wrapText="1"/>
    </xf>
    <xf numFmtId="0" fontId="4" fillId="0" borderId="0" xfId="2" applyAlignment="1" applyProtection="1"/>
  </cellXfs>
  <cellStyles count="6">
    <cellStyle name="Comma" xfId="4" builtinId="3"/>
    <cellStyle name="Currency" xfId="1" builtinId="4"/>
    <cellStyle name="Hyperlink" xfId="2" builtinId="8"/>
    <cellStyle name="Hyperlink 2" xfId="3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BTools.CVZ\PEDSAFE\Costs\Costs_SeparatedwBidX_Round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Project\Costs_SeparatedwBidX_Roun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ike Parking"/>
      <sheetName val="Bikeway"/>
      <sheetName val="Bikeway Preparation"/>
      <sheetName val="Bollard"/>
      <sheetName val="Chicanes"/>
      <sheetName val="Chokers"/>
      <sheetName val="Crosswalk"/>
      <sheetName val="Curb Extension"/>
      <sheetName val="Curb Ramp"/>
      <sheetName val="Diverter"/>
      <sheetName val="Fencing_Barrier"/>
      <sheetName val="Flashing_Beacon"/>
      <sheetName val="Gateway"/>
      <sheetName val="HAWK"/>
      <sheetName val="Lighting"/>
      <sheetName val="Island"/>
      <sheetName val="Median"/>
      <sheetName val="Mid-block Crossing"/>
      <sheetName val="Overpass_Underpass"/>
      <sheetName val="Path"/>
      <sheetName val="Path Preparation"/>
      <sheetName val="Pavement Markings"/>
      <sheetName val="Pedestrian and Bike Detection"/>
      <sheetName val="Railing"/>
      <sheetName val="Raised Crossing"/>
      <sheetName val="Roundabout_Traffic Circle"/>
      <sheetName val="Sidewalk"/>
      <sheetName val="Curb_Gutter"/>
      <sheetName val="Sign"/>
      <sheetName val="Signal"/>
      <sheetName val="Speed Bump_Hump_Cushion_Table"/>
      <sheetName val="Speed Trailer"/>
      <sheetName val="Street Closure"/>
      <sheetName val="Street Furniture"/>
      <sheetName val="Other"/>
      <sheetName val="Inflation"/>
      <sheetName val="Legend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6">
          <cell r="G16">
            <v>2012</v>
          </cell>
          <cell r="H16">
            <v>1</v>
          </cell>
        </row>
        <row r="17">
          <cell r="G17">
            <v>2011</v>
          </cell>
          <cell r="H17">
            <v>1.0292667257822254</v>
          </cell>
        </row>
        <row r="18">
          <cell r="G18">
            <v>2010</v>
          </cell>
          <cell r="H18">
            <v>1.0461491063094051</v>
          </cell>
        </row>
        <row r="19">
          <cell r="G19">
            <v>2009</v>
          </cell>
          <cell r="H19">
            <v>1.0733291816457666</v>
          </cell>
        </row>
        <row r="20">
          <cell r="G20">
            <v>2008</v>
          </cell>
          <cell r="H20">
            <v>1.0721304058925818</v>
          </cell>
        </row>
        <row r="21">
          <cell r="G21">
            <v>2007</v>
          </cell>
          <cell r="H21">
            <v>1.118306895992371</v>
          </cell>
        </row>
        <row r="22">
          <cell r="G22">
            <v>2006</v>
          </cell>
          <cell r="H22">
            <v>1.1415203211239338</v>
          </cell>
        </row>
        <row r="23">
          <cell r="G23">
            <v>2005</v>
          </cell>
          <cell r="H23">
            <v>1.1873956158663883</v>
          </cell>
        </row>
        <row r="24">
          <cell r="G24">
            <v>2004</v>
          </cell>
          <cell r="H24">
            <v>1.2211755233494364</v>
          </cell>
        </row>
        <row r="25">
          <cell r="G25">
            <v>2003</v>
          </cell>
          <cell r="H25">
            <v>1.24592004381161</v>
          </cell>
        </row>
        <row r="26">
          <cell r="G26">
            <v>2002</v>
          </cell>
          <cell r="H26">
            <v>1.280275745638717</v>
          </cell>
        </row>
      </sheetData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ike Parking"/>
      <sheetName val="Bikeway"/>
      <sheetName val="Bikeway Preparation"/>
      <sheetName val="Bollard"/>
      <sheetName val="Chicanes"/>
      <sheetName val="Chokers"/>
      <sheetName val="Crosswalk"/>
      <sheetName val="Curb Extension"/>
      <sheetName val="Curb Ramp"/>
      <sheetName val="Diverter"/>
      <sheetName val="Fencing_Barrier"/>
      <sheetName val="Flashing_Beacon"/>
      <sheetName val="Gateway"/>
      <sheetName val="HAWK"/>
      <sheetName val="Lighting"/>
      <sheetName val="Island"/>
      <sheetName val="Median"/>
      <sheetName val="Mid-block Crossing"/>
      <sheetName val="Overpass_Underpass"/>
      <sheetName val="Path"/>
      <sheetName val="Path Preparation"/>
      <sheetName val="Pavement Markings"/>
      <sheetName val="Pedestrian and Bike Detection"/>
      <sheetName val="Railing"/>
      <sheetName val="Raised Crossing"/>
      <sheetName val="Roundabout_Traffic Circle"/>
      <sheetName val="Sidewalk"/>
      <sheetName val="Curb_Gutter"/>
      <sheetName val="Sign"/>
      <sheetName val="Signal"/>
      <sheetName val="Speed Bump_Hump_Cushion_Table"/>
      <sheetName val="Speed Trailer"/>
      <sheetName val="Street Closure"/>
      <sheetName val="Street Furniture"/>
      <sheetName val="Other"/>
      <sheetName val="Inflation"/>
      <sheetName val="Legend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6">
          <cell r="G16">
            <v>2012</v>
          </cell>
          <cell r="H16">
            <v>1</v>
          </cell>
        </row>
        <row r="17">
          <cell r="G17">
            <v>2011</v>
          </cell>
          <cell r="H17">
            <v>1.0292667257822254</v>
          </cell>
        </row>
        <row r="18">
          <cell r="G18">
            <v>2010</v>
          </cell>
          <cell r="H18">
            <v>1.0461491063094051</v>
          </cell>
        </row>
        <row r="19">
          <cell r="G19">
            <v>2009</v>
          </cell>
          <cell r="H19">
            <v>1.0733291816457666</v>
          </cell>
        </row>
        <row r="20">
          <cell r="G20">
            <v>2008</v>
          </cell>
          <cell r="H20">
            <v>1.0721304058925818</v>
          </cell>
        </row>
        <row r="21">
          <cell r="G21">
            <v>2007</v>
          </cell>
          <cell r="H21">
            <v>1.118306895992371</v>
          </cell>
        </row>
        <row r="22">
          <cell r="G22">
            <v>2006</v>
          </cell>
          <cell r="H22">
            <v>1.1415203211239338</v>
          </cell>
        </row>
        <row r="23">
          <cell r="G23">
            <v>2005</v>
          </cell>
          <cell r="H23">
            <v>1.1873956158663883</v>
          </cell>
        </row>
        <row r="24">
          <cell r="G24">
            <v>2004</v>
          </cell>
          <cell r="H24">
            <v>1.2211755233494364</v>
          </cell>
        </row>
        <row r="25">
          <cell r="G25">
            <v>2003</v>
          </cell>
          <cell r="H25">
            <v>1.24592004381161</v>
          </cell>
        </row>
        <row r="26">
          <cell r="G26">
            <v>2002</v>
          </cell>
          <cell r="H26">
            <v>1.280275745638717</v>
          </cell>
        </row>
      </sheetData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.gov/dot/div/contracts/pay/" TargetMode="External"/><Relationship Id="rId13" Type="http://schemas.openxmlformats.org/officeDocument/2006/relationships/hyperlink" Target="http://www.in.gov/dot/div/contracts/pay/" TargetMode="External"/><Relationship Id="rId18" Type="http://schemas.openxmlformats.org/officeDocument/2006/relationships/hyperlink" Target="http://www.cityofsanmateo.org/documentview.aspx?DID=1211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metrocouncil.org/planning/transportation/AccessToTransitStudy.pdf" TargetMode="External"/><Relationship Id="rId21" Type="http://schemas.openxmlformats.org/officeDocument/2006/relationships/hyperlink" Target="http://www.pleasanthill.ca.gov/DocumentCenter/Home/View/451" TargetMode="External"/><Relationship Id="rId7" Type="http://schemas.openxmlformats.org/officeDocument/2006/relationships/hyperlink" Target="http://www.dor.state.ne.us/letting/download/aup-reports/AUP_J2010_D2010.pdf" TargetMode="External"/><Relationship Id="rId12" Type="http://schemas.openxmlformats.org/officeDocument/2006/relationships/hyperlink" Target="http://www.springfieldmainstreet.org/images/2010-09/springfield_pedestrian_crossingenhancement_toolbox_final_9-10-10.pdf" TargetMode="External"/><Relationship Id="rId17" Type="http://schemas.openxmlformats.org/officeDocument/2006/relationships/hyperlink" Target="http://www.nybc.net/resources/fhwaITStalkingnotes.pdf" TargetMode="External"/><Relationship Id="rId25" Type="http://schemas.openxmlformats.org/officeDocument/2006/relationships/hyperlink" Target="http://www.rocklin.ca.us/civica/filebank/blobdload.asp?BlobID=2223" TargetMode="External"/><Relationship Id="rId2" Type="http://schemas.openxmlformats.org/officeDocument/2006/relationships/hyperlink" Target="http://www.metrocouncil.org/planning/transportation/AccessToTransitStudy.pdf" TargetMode="External"/><Relationship Id="rId16" Type="http://schemas.openxmlformats.org/officeDocument/2006/relationships/hyperlink" Target="http://www.waco-texas.com/traffic-hybrid-beacons.asp" TargetMode="External"/><Relationship Id="rId20" Type="http://schemas.openxmlformats.org/officeDocument/2006/relationships/hyperlink" Target="http://www.cctexas.com/?fuseaction=main.view&amp;page=201" TargetMode="External"/><Relationship Id="rId1" Type="http://schemas.openxmlformats.org/officeDocument/2006/relationships/hyperlink" Target="http://onlinepubs.trb.org/onlinepubs/nchrp/nchrp_rpt_552.pdf" TargetMode="External"/><Relationship Id="rId6" Type="http://schemas.openxmlformats.org/officeDocument/2006/relationships/hyperlink" Target="http://www.dot.state.fl.us/planning/policy/costs/costs-D3.pdf" TargetMode="External"/><Relationship Id="rId11" Type="http://schemas.openxmlformats.org/officeDocument/2006/relationships/hyperlink" Target="http://www.cityoflamesa.com/DocumentView.aspx?DID=1954" TargetMode="External"/><Relationship Id="rId24" Type="http://schemas.openxmlformats.org/officeDocument/2006/relationships/hyperlink" Target="http://walkablewinterville.com/Documents/Draft%20Plan%20Sections/Appendix%20C.pdf" TargetMode="External"/><Relationship Id="rId5" Type="http://schemas.openxmlformats.org/officeDocument/2006/relationships/hyperlink" Target="http://www.warehambikepath.com/WSReport_2010.pdf" TargetMode="External"/><Relationship Id="rId15" Type="http://schemas.openxmlformats.org/officeDocument/2006/relationships/hyperlink" Target="http://www.ncdot.org/bikeped/download/bikeped_planning_albemarle_AppendixE.pdf" TargetMode="External"/><Relationship Id="rId23" Type="http://schemas.openxmlformats.org/officeDocument/2006/relationships/hyperlink" Target="http://www.metrocouncil.org/planning/transportation/AccessToTransitStudy.pdf" TargetMode="External"/><Relationship Id="rId10" Type="http://schemas.openxmlformats.org/officeDocument/2006/relationships/hyperlink" Target="http://www.portlandoregon.gov/transportation/article/83901" TargetMode="External"/><Relationship Id="rId19" Type="http://schemas.openxmlformats.org/officeDocument/2006/relationships/hyperlink" Target="http://phoenix.gov/streets/neighborhood/speedhump/index.html" TargetMode="External"/><Relationship Id="rId4" Type="http://schemas.openxmlformats.org/officeDocument/2006/relationships/hyperlink" Target="http://www.ci.minneapolis.mn.us/bicycles/Fillmore6thLayout.pdf" TargetMode="External"/><Relationship Id="rId9" Type="http://schemas.openxmlformats.org/officeDocument/2006/relationships/hyperlink" Target="http://www.portlandoregon.gov/transportation/article/83921" TargetMode="External"/><Relationship Id="rId14" Type="http://schemas.openxmlformats.org/officeDocument/2006/relationships/hyperlink" Target="http://www.portlandoregon.gov/transportation/article/83355" TargetMode="External"/><Relationship Id="rId22" Type="http://schemas.openxmlformats.org/officeDocument/2006/relationships/hyperlink" Target="http://www.ci.austin.tx.us/roadworks/tc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rtlandoregon.gov/transportation/article/83921" TargetMode="External"/><Relationship Id="rId13" Type="http://schemas.openxmlformats.org/officeDocument/2006/relationships/hyperlink" Target="http://www.portlandoregon.gov/transportation/article/83355" TargetMode="External"/><Relationship Id="rId18" Type="http://schemas.openxmlformats.org/officeDocument/2006/relationships/hyperlink" Target="http://phoenix.gov/streets/neighborhood/speedhump/index.html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metrocouncil.org/planning/transportation/AccessToTransitStudy.pdf" TargetMode="External"/><Relationship Id="rId21" Type="http://schemas.openxmlformats.org/officeDocument/2006/relationships/hyperlink" Target="http://www.ci.austin.tx.us/roadworks/tc.htm" TargetMode="External"/><Relationship Id="rId7" Type="http://schemas.openxmlformats.org/officeDocument/2006/relationships/hyperlink" Target="http://www.dor.state.ne.us/letting/download/aup-reports/AUP_J2010_D2010.pdf" TargetMode="External"/><Relationship Id="rId12" Type="http://schemas.openxmlformats.org/officeDocument/2006/relationships/hyperlink" Target="http://www.in.gov/dot/div/contracts/pay/" TargetMode="External"/><Relationship Id="rId17" Type="http://schemas.openxmlformats.org/officeDocument/2006/relationships/hyperlink" Target="http://www.cityofsanmateo.org/documentview.aspx?DID=1211" TargetMode="External"/><Relationship Id="rId25" Type="http://schemas.openxmlformats.org/officeDocument/2006/relationships/hyperlink" Target="http://www.acgov.org/pwa/documents/Appendix_A_Cost_Estimates.pdf" TargetMode="External"/><Relationship Id="rId2" Type="http://schemas.openxmlformats.org/officeDocument/2006/relationships/hyperlink" Target="http://www.metrocouncil.org/planning/transportation/AccessToTransitStudy.pdf" TargetMode="External"/><Relationship Id="rId16" Type="http://schemas.openxmlformats.org/officeDocument/2006/relationships/hyperlink" Target="http://www.nybc.net/resources/fhwaITStalkingnotes.pdf" TargetMode="External"/><Relationship Id="rId20" Type="http://schemas.openxmlformats.org/officeDocument/2006/relationships/hyperlink" Target="http://www.pleasanthill.ca.gov/DocumentCenter/Home/View/451" TargetMode="External"/><Relationship Id="rId1" Type="http://schemas.openxmlformats.org/officeDocument/2006/relationships/hyperlink" Target="http://onlinepubs.trb.org/onlinepubs/nchrp/nchrp_rpt_552.pdf" TargetMode="External"/><Relationship Id="rId6" Type="http://schemas.openxmlformats.org/officeDocument/2006/relationships/hyperlink" Target="http://www.dot.state.fl.us/planning/policy/costs/costs-D3.pdf" TargetMode="External"/><Relationship Id="rId11" Type="http://schemas.openxmlformats.org/officeDocument/2006/relationships/hyperlink" Target="http://www.springfieldmainstreet.org/images/2010-09/springfield_pedestrian_crossingenhancement_toolbox_final_9-10-10.pdf" TargetMode="External"/><Relationship Id="rId24" Type="http://schemas.openxmlformats.org/officeDocument/2006/relationships/hyperlink" Target="http://www.rocklin.ca.us/civica/filebank/blobdload.asp?BlobID=2223" TargetMode="External"/><Relationship Id="rId5" Type="http://schemas.openxmlformats.org/officeDocument/2006/relationships/hyperlink" Target="http://www.warehambikepath.com/WSReport_2010.pdf" TargetMode="External"/><Relationship Id="rId15" Type="http://schemas.openxmlformats.org/officeDocument/2006/relationships/hyperlink" Target="http://www.waco-texas.com/traffic-hybrid-beacons.asp" TargetMode="External"/><Relationship Id="rId23" Type="http://schemas.openxmlformats.org/officeDocument/2006/relationships/hyperlink" Target="http://walkablewinterville.com/Documents/Draft%20Plan%20Sections/Appendix%20C.pdf" TargetMode="External"/><Relationship Id="rId10" Type="http://schemas.openxmlformats.org/officeDocument/2006/relationships/hyperlink" Target="http://www.cityoflamesa.com/DocumentView.aspx?DID=1954" TargetMode="External"/><Relationship Id="rId19" Type="http://schemas.openxmlformats.org/officeDocument/2006/relationships/hyperlink" Target="http://www.cctexas.com/?fuseaction=main.view&amp;page=201" TargetMode="External"/><Relationship Id="rId4" Type="http://schemas.openxmlformats.org/officeDocument/2006/relationships/hyperlink" Target="http://www.ci.minneapolis.mn.us/bicycles/Fillmore6thLayout.pdf" TargetMode="External"/><Relationship Id="rId9" Type="http://schemas.openxmlformats.org/officeDocument/2006/relationships/hyperlink" Target="http://www.portlandoregon.gov/transportation/article/83901" TargetMode="External"/><Relationship Id="rId14" Type="http://schemas.openxmlformats.org/officeDocument/2006/relationships/hyperlink" Target="http://www.ncdot.org/bikeped/download/bikeped_planning_albemarle_AppendixE.pdf" TargetMode="External"/><Relationship Id="rId22" Type="http://schemas.openxmlformats.org/officeDocument/2006/relationships/hyperlink" Target="http://www.metrocouncil.org/planning/transportation/AccessToTransitStudy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40"/>
  <sheetViews>
    <sheetView zoomScale="64" zoomScaleNormal="64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945" sqref="C1945"/>
    </sheetView>
  </sheetViews>
  <sheetFormatPr defaultColWidth="108" defaultRowHeight="12.75" x14ac:dyDescent="0.2"/>
  <cols>
    <col min="1" max="1" width="33.7109375" style="11" bestFit="1" customWidth="1"/>
    <col min="2" max="2" width="86.140625" style="11" bestFit="1" customWidth="1"/>
    <col min="3" max="3" width="73.140625" style="11" customWidth="1"/>
    <col min="4" max="4" width="40.85546875" style="11" customWidth="1"/>
    <col min="5" max="5" width="38.42578125" style="11" bestFit="1" customWidth="1"/>
    <col min="6" max="6" width="20.140625" style="11" bestFit="1" customWidth="1"/>
    <col min="7" max="7" width="24" style="11" bestFit="1" customWidth="1"/>
    <col min="8" max="8" width="22.42578125" style="11" bestFit="1" customWidth="1"/>
    <col min="9" max="9" width="26" style="11" bestFit="1" customWidth="1"/>
    <col min="10" max="10" width="23.42578125" style="11" bestFit="1" customWidth="1"/>
    <col min="11" max="11" width="23.7109375" style="11" bestFit="1" customWidth="1"/>
    <col min="12" max="12" width="31.7109375" style="11" bestFit="1" customWidth="1"/>
    <col min="13" max="13" width="33.28515625" style="11" bestFit="1" customWidth="1"/>
    <col min="14" max="14" width="46.28515625" style="11" bestFit="1" customWidth="1"/>
    <col min="15" max="15" width="50.7109375" style="11" customWidth="1"/>
    <col min="16" max="16" width="45.42578125" style="11" customWidth="1"/>
    <col min="17" max="18" width="43.28515625" style="52" customWidth="1"/>
    <col min="19" max="22" width="43.28515625" style="11" customWidth="1"/>
    <col min="23" max="24" width="43.28515625" style="53" customWidth="1"/>
    <col min="25" max="25" width="43.28515625" style="54" customWidth="1"/>
    <col min="26" max="26" width="182.5703125" style="54" bestFit="1" customWidth="1"/>
    <col min="27" max="27" width="186.85546875" style="11" bestFit="1" customWidth="1"/>
    <col min="28" max="28" width="80.5703125" style="11" bestFit="1" customWidth="1"/>
    <col min="29" max="29" width="15" style="54" bestFit="1" customWidth="1"/>
    <col min="30" max="30" width="108" style="11"/>
    <col min="31" max="31" width="108" style="54"/>
    <col min="32" max="35" width="108" style="11"/>
    <col min="36" max="36" width="108" style="54"/>
    <col min="37" max="16384" width="108" style="11"/>
  </cols>
  <sheetData>
    <row r="1" spans="1:36" ht="1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5</v>
      </c>
      <c r="F1" s="4" t="s">
        <v>6</v>
      </c>
      <c r="G1" s="4" t="s">
        <v>7</v>
      </c>
      <c r="H1" s="5" t="s">
        <v>8</v>
      </c>
      <c r="I1" s="5" t="s">
        <v>9</v>
      </c>
      <c r="J1" s="6" t="s">
        <v>10</v>
      </c>
      <c r="K1" s="7" t="s">
        <v>11</v>
      </c>
      <c r="L1" s="106" t="s">
        <v>109</v>
      </c>
      <c r="M1" s="8" t="s">
        <v>12</v>
      </c>
      <c r="N1" s="7" t="s">
        <v>13</v>
      </c>
      <c r="O1" s="106" t="s">
        <v>110</v>
      </c>
      <c r="P1" s="8" t="s">
        <v>14</v>
      </c>
      <c r="Q1" s="2" t="s">
        <v>4</v>
      </c>
      <c r="R1" s="2" t="s">
        <v>15</v>
      </c>
      <c r="S1" s="2" t="s">
        <v>16</v>
      </c>
      <c r="T1" s="2" t="s">
        <v>17</v>
      </c>
      <c r="U1" s="9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10"/>
      <c r="AC1" s="10"/>
      <c r="AD1" s="10"/>
      <c r="AE1" s="11"/>
      <c r="AJ1" s="11"/>
    </row>
    <row r="2" spans="1:36" ht="26.25" x14ac:dyDescent="0.25">
      <c r="A2" s="12" t="s">
        <v>25</v>
      </c>
      <c r="B2" s="12" t="s">
        <v>26</v>
      </c>
      <c r="C2" s="13"/>
      <c r="D2" s="13"/>
      <c r="E2" s="13"/>
      <c r="F2" s="13"/>
      <c r="G2" s="13"/>
      <c r="H2" s="15">
        <f>VLOOKUP(U2,[1]Inflation!$G$16:$H$26,2,FALSE)</f>
        <v>1.0721304058925818</v>
      </c>
      <c r="I2" s="16">
        <f t="shared" ref="I2:I29" si="0">H2*F2</f>
        <v>0</v>
      </c>
      <c r="J2" s="13"/>
      <c r="K2" s="17">
        <v>1350</v>
      </c>
      <c r="L2" s="46"/>
      <c r="M2" s="16">
        <f t="shared" ref="M2:M29" si="1">K2*H2</f>
        <v>1447.3760479549853</v>
      </c>
      <c r="N2" s="17">
        <v>2000</v>
      </c>
      <c r="O2" s="46"/>
      <c r="P2" s="18">
        <f t="shared" ref="P2:P29" si="2">N2*H2</f>
        <v>2144.2608117851637</v>
      </c>
      <c r="Q2" s="14" t="s">
        <v>27</v>
      </c>
      <c r="R2" s="14" t="s">
        <v>28</v>
      </c>
      <c r="S2" s="14" t="s">
        <v>29</v>
      </c>
      <c r="T2" s="13" t="s">
        <v>30</v>
      </c>
      <c r="U2" s="18">
        <v>2008</v>
      </c>
      <c r="V2" s="14" t="s">
        <v>31</v>
      </c>
      <c r="W2" s="14" t="s">
        <v>32</v>
      </c>
      <c r="X2" s="14" t="s">
        <v>32</v>
      </c>
      <c r="Y2" s="13"/>
      <c r="Z2" s="19" t="s">
        <v>33</v>
      </c>
      <c r="AA2" s="13" t="s">
        <v>34</v>
      </c>
      <c r="AC2" s="11"/>
      <c r="AE2" s="11"/>
      <c r="AJ2" s="11"/>
    </row>
    <row r="3" spans="1:36" ht="15" x14ac:dyDescent="0.25">
      <c r="A3" s="20" t="s">
        <v>25</v>
      </c>
      <c r="B3" s="12" t="s">
        <v>26</v>
      </c>
      <c r="C3" s="13" t="s">
        <v>35</v>
      </c>
      <c r="D3" s="13"/>
      <c r="E3" s="17">
        <v>1000</v>
      </c>
      <c r="F3" s="17">
        <v>1000</v>
      </c>
      <c r="G3" s="17"/>
      <c r="H3" s="15">
        <f>VLOOKUP(U3,[1]Inflation!$G$16:$H$26,2,FALSE)</f>
        <v>1.280275745638717</v>
      </c>
      <c r="I3" s="16">
        <f t="shared" si="0"/>
        <v>1280.2757456387171</v>
      </c>
      <c r="J3" s="13"/>
      <c r="K3" s="13"/>
      <c r="L3" s="46"/>
      <c r="M3" s="16">
        <f t="shared" si="1"/>
        <v>0</v>
      </c>
      <c r="N3" s="13"/>
      <c r="O3" s="46"/>
      <c r="P3" s="18">
        <f t="shared" si="2"/>
        <v>0</v>
      </c>
      <c r="Q3" s="13" t="s">
        <v>27</v>
      </c>
      <c r="R3" s="13" t="s">
        <v>36</v>
      </c>
      <c r="S3" s="13" t="s">
        <v>37</v>
      </c>
      <c r="T3" s="13" t="s">
        <v>38</v>
      </c>
      <c r="U3" s="18">
        <v>2002</v>
      </c>
      <c r="V3" s="13">
        <v>12</v>
      </c>
      <c r="W3" s="13" t="s">
        <v>32</v>
      </c>
      <c r="X3" s="13" t="s">
        <v>32</v>
      </c>
      <c r="Y3" s="13"/>
      <c r="Z3" s="19" t="s">
        <v>39</v>
      </c>
      <c r="AA3" s="13"/>
      <c r="AB3" s="21"/>
      <c r="AC3" s="13"/>
      <c r="AD3" s="13"/>
      <c r="AE3" s="11"/>
      <c r="AJ3" s="11"/>
    </row>
    <row r="4" spans="1:36" ht="15" x14ac:dyDescent="0.25">
      <c r="A4" s="20" t="s">
        <v>25</v>
      </c>
      <c r="B4" s="12" t="s">
        <v>26</v>
      </c>
      <c r="C4" s="13" t="s">
        <v>35</v>
      </c>
      <c r="D4" s="13"/>
      <c r="E4" s="17">
        <v>2000</v>
      </c>
      <c r="F4" s="17">
        <v>2000</v>
      </c>
      <c r="G4" s="17"/>
      <c r="H4" s="15">
        <f>VLOOKUP(U4,[1]Inflation!$G$16:$H$26,2,FALSE)</f>
        <v>1.0721304058925818</v>
      </c>
      <c r="I4" s="16">
        <f t="shared" si="0"/>
        <v>2144.2608117851637</v>
      </c>
      <c r="J4" s="13"/>
      <c r="K4" s="17"/>
      <c r="L4" s="46"/>
      <c r="M4" s="16">
        <f t="shared" si="1"/>
        <v>0</v>
      </c>
      <c r="N4" s="17"/>
      <c r="O4" s="46"/>
      <c r="P4" s="18">
        <f t="shared" si="2"/>
        <v>0</v>
      </c>
      <c r="Q4" s="13" t="s">
        <v>40</v>
      </c>
      <c r="R4" s="13" t="s">
        <v>28</v>
      </c>
      <c r="S4" s="13" t="s">
        <v>41</v>
      </c>
      <c r="T4" s="13">
        <v>2008</v>
      </c>
      <c r="U4" s="18">
        <v>2008</v>
      </c>
      <c r="V4" s="13">
        <v>144</v>
      </c>
      <c r="W4" s="13" t="s">
        <v>32</v>
      </c>
      <c r="X4" s="13" t="s">
        <v>32</v>
      </c>
      <c r="Y4" s="13"/>
      <c r="Z4" s="19" t="s">
        <v>42</v>
      </c>
      <c r="AA4" s="13"/>
      <c r="AC4" s="11"/>
      <c r="AE4" s="11"/>
      <c r="AJ4" s="11"/>
    </row>
    <row r="5" spans="1:36" ht="15" x14ac:dyDescent="0.25">
      <c r="A5" s="20" t="s">
        <v>25</v>
      </c>
      <c r="B5" s="12" t="s">
        <v>26</v>
      </c>
      <c r="C5" s="13" t="s">
        <v>43</v>
      </c>
      <c r="D5" s="13"/>
      <c r="E5" s="17">
        <v>2500</v>
      </c>
      <c r="F5" s="17">
        <v>2500</v>
      </c>
      <c r="G5" s="17"/>
      <c r="H5" s="15">
        <f>VLOOKUP(U5,[1]Inflation!$G$16:$H$26,2,FALSE)</f>
        <v>1.0721304058925818</v>
      </c>
      <c r="I5" s="16">
        <f t="shared" si="0"/>
        <v>2680.3260147314545</v>
      </c>
      <c r="J5" s="13"/>
      <c r="K5" s="17"/>
      <c r="L5" s="46"/>
      <c r="M5" s="16">
        <f t="shared" si="1"/>
        <v>0</v>
      </c>
      <c r="N5" s="17"/>
      <c r="O5" s="46"/>
      <c r="P5" s="18">
        <f t="shared" si="2"/>
        <v>0</v>
      </c>
      <c r="Q5" s="13" t="s">
        <v>40</v>
      </c>
      <c r="R5" s="13" t="s">
        <v>28</v>
      </c>
      <c r="S5" s="13" t="s">
        <v>41</v>
      </c>
      <c r="T5" s="13">
        <v>2008</v>
      </c>
      <c r="U5" s="18">
        <v>2008</v>
      </c>
      <c r="V5" s="13">
        <v>144</v>
      </c>
      <c r="W5" s="13" t="s">
        <v>32</v>
      </c>
      <c r="X5" s="13" t="s">
        <v>32</v>
      </c>
      <c r="Y5" s="13"/>
      <c r="Z5" s="19" t="s">
        <v>42</v>
      </c>
      <c r="AA5" s="13"/>
      <c r="AC5" s="11"/>
      <c r="AE5" s="11"/>
      <c r="AJ5" s="11"/>
    </row>
    <row r="6" spans="1:36" ht="15" x14ac:dyDescent="0.25">
      <c r="A6" s="20" t="s">
        <v>25</v>
      </c>
      <c r="B6" s="20" t="s">
        <v>26</v>
      </c>
      <c r="C6" s="13"/>
      <c r="D6" s="13"/>
      <c r="E6" s="17">
        <v>2500</v>
      </c>
      <c r="F6" s="17">
        <v>2500</v>
      </c>
      <c r="G6" s="17"/>
      <c r="H6" s="15">
        <f>VLOOKUP(U6,[1]Inflation!$G$16:$H$26,2,FALSE)</f>
        <v>1.0292667257822254</v>
      </c>
      <c r="I6" s="16">
        <f t="shared" si="0"/>
        <v>2573.1668144555638</v>
      </c>
      <c r="J6" s="13"/>
      <c r="K6" s="17"/>
      <c r="L6" s="46"/>
      <c r="M6" s="16">
        <f t="shared" si="1"/>
        <v>0</v>
      </c>
      <c r="N6" s="13"/>
      <c r="O6" s="46"/>
      <c r="P6" s="18">
        <f t="shared" si="2"/>
        <v>0</v>
      </c>
      <c r="Q6" s="13" t="s">
        <v>27</v>
      </c>
      <c r="R6" s="13" t="s">
        <v>44</v>
      </c>
      <c r="S6" s="13" t="s">
        <v>45</v>
      </c>
      <c r="T6" s="13">
        <v>2011</v>
      </c>
      <c r="U6" s="18">
        <v>2011</v>
      </c>
      <c r="V6" s="13">
        <v>12</v>
      </c>
      <c r="W6" s="13" t="s">
        <v>32</v>
      </c>
      <c r="X6" s="13" t="s">
        <v>32</v>
      </c>
      <c r="Y6" s="13"/>
      <c r="Z6" s="19" t="s">
        <v>46</v>
      </c>
      <c r="AA6" s="13"/>
      <c r="AC6" s="11"/>
      <c r="AE6" s="11"/>
      <c r="AJ6" s="11"/>
    </row>
    <row r="7" spans="1:36" ht="15" x14ac:dyDescent="0.25">
      <c r="A7" s="20" t="s">
        <v>25</v>
      </c>
      <c r="B7" s="20" t="s">
        <v>47</v>
      </c>
      <c r="C7" s="13"/>
      <c r="D7" s="13"/>
      <c r="E7" s="17">
        <v>250</v>
      </c>
      <c r="F7" s="17">
        <v>250</v>
      </c>
      <c r="G7" s="17"/>
      <c r="H7" s="15">
        <f>VLOOKUP(U7,[1]Inflation!$G$16:$H$26,2,FALSE)</f>
        <v>1.0292667257822254</v>
      </c>
      <c r="I7" s="16">
        <f t="shared" si="0"/>
        <v>257.31668144555636</v>
      </c>
      <c r="J7" s="13" t="s">
        <v>32</v>
      </c>
      <c r="K7" s="17"/>
      <c r="L7" s="46"/>
      <c r="M7" s="16">
        <f t="shared" si="1"/>
        <v>0</v>
      </c>
      <c r="N7" s="13"/>
      <c r="O7" s="46"/>
      <c r="P7" s="18">
        <f t="shared" si="2"/>
        <v>0</v>
      </c>
      <c r="Q7" s="13" t="s">
        <v>27</v>
      </c>
      <c r="R7" s="13" t="s">
        <v>44</v>
      </c>
      <c r="S7" s="13" t="s">
        <v>45</v>
      </c>
      <c r="T7" s="13">
        <v>2011</v>
      </c>
      <c r="U7" s="18">
        <v>2011</v>
      </c>
      <c r="V7" s="13">
        <v>12</v>
      </c>
      <c r="W7" s="13" t="s">
        <v>32</v>
      </c>
      <c r="X7" s="13" t="s">
        <v>32</v>
      </c>
      <c r="Y7" s="13"/>
      <c r="Z7" s="19" t="s">
        <v>46</v>
      </c>
      <c r="AA7" s="13"/>
      <c r="AC7" s="11"/>
      <c r="AE7" s="11"/>
      <c r="AJ7" s="11"/>
    </row>
    <row r="8" spans="1:36" ht="15" x14ac:dyDescent="0.25">
      <c r="A8" s="20" t="s">
        <v>25</v>
      </c>
      <c r="B8" s="20" t="s">
        <v>47</v>
      </c>
      <c r="C8" s="13" t="s">
        <v>48</v>
      </c>
      <c r="D8" s="13"/>
      <c r="E8" s="17">
        <v>300</v>
      </c>
      <c r="F8" s="22">
        <f>E8/2</f>
        <v>150</v>
      </c>
      <c r="G8" s="22" t="s">
        <v>27</v>
      </c>
      <c r="H8" s="15">
        <f>VLOOKUP(U8,[1]Inflation!$G$16:$H$26,2,FALSE)</f>
        <v>1.0721304058925818</v>
      </c>
      <c r="I8" s="16">
        <f t="shared" si="0"/>
        <v>160.81956088388728</v>
      </c>
      <c r="J8" s="17"/>
      <c r="K8" s="17"/>
      <c r="L8" s="46"/>
      <c r="M8" s="16">
        <f t="shared" si="1"/>
        <v>0</v>
      </c>
      <c r="N8" s="17"/>
      <c r="O8" s="46"/>
      <c r="P8" s="18">
        <f t="shared" si="2"/>
        <v>0</v>
      </c>
      <c r="Q8" s="13" t="s">
        <v>49</v>
      </c>
      <c r="R8" s="13" t="s">
        <v>28</v>
      </c>
      <c r="S8" s="13" t="s">
        <v>50</v>
      </c>
      <c r="T8" s="13">
        <v>2008</v>
      </c>
      <c r="U8" s="18">
        <v>2008</v>
      </c>
      <c r="V8" s="13" t="s">
        <v>51</v>
      </c>
      <c r="W8" s="13" t="s">
        <v>32</v>
      </c>
      <c r="X8" s="13" t="s">
        <v>32</v>
      </c>
      <c r="Y8" s="13"/>
      <c r="Z8" s="19" t="s">
        <v>52</v>
      </c>
      <c r="AA8" s="13" t="s">
        <v>53</v>
      </c>
      <c r="AC8" s="11"/>
      <c r="AE8" s="11"/>
      <c r="AJ8" s="11"/>
    </row>
    <row r="9" spans="1:36" ht="26.25" x14ac:dyDescent="0.25">
      <c r="A9" s="12" t="s">
        <v>25</v>
      </c>
      <c r="B9" s="20" t="s">
        <v>47</v>
      </c>
      <c r="C9" s="13"/>
      <c r="D9" s="13"/>
      <c r="E9" s="13"/>
      <c r="F9" s="13"/>
      <c r="G9" s="13"/>
      <c r="H9" s="15">
        <f>VLOOKUP(U9,[1]Inflation!$G$16:$H$26,2,FALSE)</f>
        <v>1.0721304058925818</v>
      </c>
      <c r="I9" s="16">
        <f t="shared" si="0"/>
        <v>0</v>
      </c>
      <c r="J9" s="13"/>
      <c r="K9" s="17">
        <v>150</v>
      </c>
      <c r="L9" s="46"/>
      <c r="M9" s="16">
        <f t="shared" si="1"/>
        <v>160.81956088388728</v>
      </c>
      <c r="N9" s="17">
        <v>200</v>
      </c>
      <c r="O9" s="46"/>
      <c r="P9" s="18">
        <f t="shared" si="2"/>
        <v>214.42608117851637</v>
      </c>
      <c r="Q9" s="14" t="s">
        <v>27</v>
      </c>
      <c r="R9" s="14" t="s">
        <v>28</v>
      </c>
      <c r="S9" s="14" t="s">
        <v>29</v>
      </c>
      <c r="T9" s="13" t="s">
        <v>30</v>
      </c>
      <c r="U9" s="18">
        <v>2008</v>
      </c>
      <c r="V9" s="14" t="s">
        <v>31</v>
      </c>
      <c r="W9" s="14" t="s">
        <v>32</v>
      </c>
      <c r="X9" s="14" t="s">
        <v>32</v>
      </c>
      <c r="Y9" s="13"/>
      <c r="Z9" s="19" t="s">
        <v>33</v>
      </c>
      <c r="AA9" s="13" t="s">
        <v>34</v>
      </c>
      <c r="AC9" s="11"/>
      <c r="AE9" s="11"/>
      <c r="AJ9" s="11"/>
    </row>
    <row r="10" spans="1:36" ht="15" x14ac:dyDescent="0.25">
      <c r="A10" s="20" t="s">
        <v>25</v>
      </c>
      <c r="B10" s="20" t="s">
        <v>47</v>
      </c>
      <c r="C10" s="13" t="s">
        <v>54</v>
      </c>
      <c r="D10" s="13"/>
      <c r="E10" s="17">
        <v>200</v>
      </c>
      <c r="F10" s="17">
        <v>200</v>
      </c>
      <c r="G10" s="17"/>
      <c r="H10" s="15">
        <f>VLOOKUP(U10,[1]Inflation!$G$16:$H$26,2,FALSE)</f>
        <v>1.0721304058925818</v>
      </c>
      <c r="I10" s="16">
        <f t="shared" si="0"/>
        <v>214.42608117851637</v>
      </c>
      <c r="J10" s="13"/>
      <c r="K10" s="17"/>
      <c r="L10" s="46"/>
      <c r="M10" s="16">
        <f t="shared" si="1"/>
        <v>0</v>
      </c>
      <c r="N10" s="17"/>
      <c r="O10" s="46"/>
      <c r="P10" s="18">
        <f t="shared" si="2"/>
        <v>0</v>
      </c>
      <c r="Q10" s="13" t="s">
        <v>27</v>
      </c>
      <c r="R10" s="13" t="s">
        <v>55</v>
      </c>
      <c r="S10" s="13" t="s">
        <v>56</v>
      </c>
      <c r="T10" s="13">
        <v>2008</v>
      </c>
      <c r="U10" s="18">
        <v>2008</v>
      </c>
      <c r="V10" s="13">
        <v>37</v>
      </c>
      <c r="W10" s="13"/>
      <c r="X10" s="13"/>
      <c r="Y10" s="13"/>
      <c r="Z10" s="13" t="s">
        <v>57</v>
      </c>
      <c r="AA10" s="13"/>
      <c r="AC10" s="11"/>
      <c r="AE10" s="11"/>
      <c r="AJ10" s="11"/>
    </row>
    <row r="11" spans="1:36" ht="15" x14ac:dyDescent="0.25">
      <c r="A11" s="20" t="s">
        <v>25</v>
      </c>
      <c r="B11" s="20" t="s">
        <v>47</v>
      </c>
      <c r="C11" s="13" t="s">
        <v>58</v>
      </c>
      <c r="D11" s="13"/>
      <c r="E11" s="17">
        <v>190</v>
      </c>
      <c r="F11" s="17">
        <v>190</v>
      </c>
      <c r="G11" s="17"/>
      <c r="H11" s="15">
        <f>VLOOKUP(U11,[1]Inflation!$G$16:$H$26,2,FALSE)</f>
        <v>1.280275745638717</v>
      </c>
      <c r="I11" s="16">
        <f t="shared" si="0"/>
        <v>243.25239167135624</v>
      </c>
      <c r="J11" s="13"/>
      <c r="K11" s="13"/>
      <c r="L11" s="46"/>
      <c r="M11" s="16">
        <f t="shared" si="1"/>
        <v>0</v>
      </c>
      <c r="N11" s="13"/>
      <c r="O11" s="46"/>
      <c r="P11" s="18">
        <f t="shared" si="2"/>
        <v>0</v>
      </c>
      <c r="Q11" s="13" t="s">
        <v>27</v>
      </c>
      <c r="R11" s="13" t="s">
        <v>36</v>
      </c>
      <c r="S11" s="13" t="s">
        <v>37</v>
      </c>
      <c r="T11" s="13" t="s">
        <v>38</v>
      </c>
      <c r="U11" s="18">
        <v>2002</v>
      </c>
      <c r="V11" s="13">
        <v>12</v>
      </c>
      <c r="W11" s="13" t="s">
        <v>32</v>
      </c>
      <c r="X11" s="13" t="s">
        <v>32</v>
      </c>
      <c r="Y11" s="13"/>
      <c r="Z11" s="19" t="s">
        <v>39</v>
      </c>
      <c r="AA11" s="13"/>
      <c r="AC11" s="11"/>
      <c r="AE11" s="11"/>
      <c r="AJ11" s="11"/>
    </row>
    <row r="12" spans="1:36" ht="15" x14ac:dyDescent="0.25">
      <c r="A12" s="20" t="s">
        <v>25</v>
      </c>
      <c r="B12" s="20" t="s">
        <v>47</v>
      </c>
      <c r="C12" s="13" t="s">
        <v>59</v>
      </c>
      <c r="D12" s="13"/>
      <c r="E12" s="17">
        <v>65</v>
      </c>
      <c r="F12" s="17">
        <v>65</v>
      </c>
      <c r="G12" s="22" t="s">
        <v>27</v>
      </c>
      <c r="H12" s="15">
        <f>VLOOKUP(U12,[1]Inflation!$G$16:$H$26,2,FALSE)</f>
        <v>1.280275745638717</v>
      </c>
      <c r="I12" s="16">
        <f t="shared" si="0"/>
        <v>83.217923466516609</v>
      </c>
      <c r="J12" s="13"/>
      <c r="K12" s="13"/>
      <c r="L12" s="46"/>
      <c r="M12" s="16">
        <f t="shared" si="1"/>
        <v>0</v>
      </c>
      <c r="N12" s="13"/>
      <c r="O12" s="46"/>
      <c r="P12" s="18">
        <f t="shared" si="2"/>
        <v>0</v>
      </c>
      <c r="Q12" s="13" t="s">
        <v>60</v>
      </c>
      <c r="R12" s="13" t="s">
        <v>36</v>
      </c>
      <c r="S12" s="13" t="s">
        <v>37</v>
      </c>
      <c r="T12" s="13" t="s">
        <v>38</v>
      </c>
      <c r="U12" s="18">
        <v>2002</v>
      </c>
      <c r="V12" s="13">
        <v>12</v>
      </c>
      <c r="W12" s="13" t="s">
        <v>32</v>
      </c>
      <c r="X12" s="13" t="s">
        <v>32</v>
      </c>
      <c r="Y12" s="13"/>
      <c r="Z12" s="19" t="s">
        <v>39</v>
      </c>
      <c r="AA12" s="13"/>
      <c r="AC12" s="11"/>
      <c r="AE12" s="11"/>
      <c r="AJ12" s="11"/>
    </row>
    <row r="13" spans="1:36" ht="15" x14ac:dyDescent="0.25">
      <c r="A13" s="20" t="s">
        <v>25</v>
      </c>
      <c r="B13" s="20" t="s">
        <v>47</v>
      </c>
      <c r="C13" s="13" t="s">
        <v>61</v>
      </c>
      <c r="D13" s="13" t="s">
        <v>62</v>
      </c>
      <c r="E13" s="17"/>
      <c r="F13" s="17"/>
      <c r="G13" s="17"/>
      <c r="H13" s="15">
        <f>VLOOKUP(U13,[1]Inflation!$G$16:$H$26,2,FALSE)</f>
        <v>1.0721304058925818</v>
      </c>
      <c r="I13" s="16">
        <f t="shared" si="0"/>
        <v>0</v>
      </c>
      <c r="J13" s="13"/>
      <c r="K13" s="17">
        <v>120</v>
      </c>
      <c r="L13" s="46"/>
      <c r="M13" s="16">
        <f t="shared" si="1"/>
        <v>128.6556487071098</v>
      </c>
      <c r="N13" s="17">
        <v>250</v>
      </c>
      <c r="O13" s="46"/>
      <c r="P13" s="18">
        <f t="shared" si="2"/>
        <v>268.03260147314546</v>
      </c>
      <c r="Q13" s="13" t="s">
        <v>40</v>
      </c>
      <c r="R13" s="13" t="s">
        <v>28</v>
      </c>
      <c r="S13" s="13" t="s">
        <v>41</v>
      </c>
      <c r="T13" s="13">
        <v>2008</v>
      </c>
      <c r="U13" s="18">
        <v>2008</v>
      </c>
      <c r="V13" s="13">
        <v>144</v>
      </c>
      <c r="W13" s="13" t="s">
        <v>32</v>
      </c>
      <c r="X13" s="13" t="s">
        <v>32</v>
      </c>
      <c r="Y13" s="13"/>
      <c r="Z13" s="19" t="s">
        <v>42</v>
      </c>
      <c r="AA13" s="13"/>
      <c r="AC13" s="11"/>
      <c r="AE13" s="11"/>
      <c r="AJ13" s="11"/>
    </row>
    <row r="14" spans="1:36" ht="15" x14ac:dyDescent="0.25">
      <c r="A14" s="20" t="s">
        <v>25</v>
      </c>
      <c r="B14" s="20" t="s">
        <v>47</v>
      </c>
      <c r="C14" s="13" t="s">
        <v>63</v>
      </c>
      <c r="D14" s="13"/>
      <c r="E14" s="17">
        <v>60</v>
      </c>
      <c r="F14" s="17">
        <v>60</v>
      </c>
      <c r="G14" s="17"/>
      <c r="H14" s="15">
        <f>VLOOKUP(U14,[1]Inflation!$G$16:$H$26,2,FALSE)</f>
        <v>1.0721304058925818</v>
      </c>
      <c r="I14" s="16">
        <f t="shared" si="0"/>
        <v>64.327824353554902</v>
      </c>
      <c r="J14" s="13"/>
      <c r="K14" s="17"/>
      <c r="L14" s="46"/>
      <c r="M14" s="16">
        <f t="shared" si="1"/>
        <v>0</v>
      </c>
      <c r="N14" s="17"/>
      <c r="O14" s="46"/>
      <c r="P14" s="18">
        <f t="shared" si="2"/>
        <v>0</v>
      </c>
      <c r="Q14" s="13" t="s">
        <v>40</v>
      </c>
      <c r="R14" s="13" t="s">
        <v>28</v>
      </c>
      <c r="S14" s="13" t="s">
        <v>41</v>
      </c>
      <c r="T14" s="13">
        <v>2008</v>
      </c>
      <c r="U14" s="18">
        <v>2008</v>
      </c>
      <c r="V14" s="13">
        <v>144</v>
      </c>
      <c r="W14" s="13" t="s">
        <v>32</v>
      </c>
      <c r="X14" s="13" t="s">
        <v>32</v>
      </c>
      <c r="Y14" s="13"/>
      <c r="Z14" s="19" t="s">
        <v>42</v>
      </c>
      <c r="AA14" s="13"/>
      <c r="AC14" s="11"/>
      <c r="AE14" s="11"/>
      <c r="AJ14" s="11"/>
    </row>
    <row r="15" spans="1:36" ht="15" x14ac:dyDescent="0.25">
      <c r="A15" s="20" t="s">
        <v>25</v>
      </c>
      <c r="B15" s="12" t="s">
        <v>47</v>
      </c>
      <c r="C15" s="23" t="s">
        <v>64</v>
      </c>
      <c r="D15" s="23"/>
      <c r="E15" s="24">
        <v>3470.87</v>
      </c>
      <c r="F15" s="24">
        <v>3470.87</v>
      </c>
      <c r="G15" s="24"/>
      <c r="H15" s="15">
        <f>VLOOKUP(U15,[1]Inflation!$G$16:$H$26,2,FALSE)</f>
        <v>1.0461491063094051</v>
      </c>
      <c r="I15" s="16">
        <f t="shared" si="0"/>
        <v>3631.0475486161245</v>
      </c>
      <c r="J15" s="24"/>
      <c r="K15" s="24">
        <v>1200</v>
      </c>
      <c r="L15" s="46"/>
      <c r="M15" s="16">
        <f t="shared" si="1"/>
        <v>1255.3789275712861</v>
      </c>
      <c r="N15" s="24">
        <v>7662.74</v>
      </c>
      <c r="O15" s="46"/>
      <c r="P15" s="18">
        <f t="shared" si="2"/>
        <v>8016.3686028813299</v>
      </c>
      <c r="Q15" s="13" t="s">
        <v>40</v>
      </c>
      <c r="R15" s="14" t="s">
        <v>65</v>
      </c>
      <c r="S15" s="23" t="s">
        <v>66</v>
      </c>
      <c r="T15" s="23" t="s">
        <v>67</v>
      </c>
      <c r="U15" s="25">
        <v>2010</v>
      </c>
      <c r="V15" s="23"/>
      <c r="W15" s="23"/>
      <c r="X15" s="14">
        <v>9</v>
      </c>
      <c r="Y15" s="26" t="s">
        <v>68</v>
      </c>
      <c r="Z15" s="27" t="s">
        <v>69</v>
      </c>
      <c r="AA15" s="26"/>
      <c r="AC15" s="11"/>
      <c r="AE15" s="11"/>
      <c r="AJ15" s="11"/>
    </row>
    <row r="16" spans="1:36" s="29" customFormat="1" ht="15" x14ac:dyDescent="0.25">
      <c r="A16" s="28" t="s">
        <v>25</v>
      </c>
      <c r="B16" s="20" t="s">
        <v>47</v>
      </c>
      <c r="C16" s="23"/>
      <c r="D16" s="23"/>
      <c r="E16" s="24">
        <v>1302.27</v>
      </c>
      <c r="F16" s="24">
        <v>1302.27</v>
      </c>
      <c r="G16" s="24"/>
      <c r="H16" s="15">
        <f>VLOOKUP(U16,[1]Inflation!$G$16:$H$26,2,FALSE)</f>
        <v>1.0461491063094051</v>
      </c>
      <c r="I16" s="16">
        <f t="shared" si="0"/>
        <v>1362.3685966735488</v>
      </c>
      <c r="J16" s="24"/>
      <c r="K16" s="24">
        <v>600</v>
      </c>
      <c r="L16" s="46"/>
      <c r="M16" s="16">
        <f t="shared" si="1"/>
        <v>627.68946378564306</v>
      </c>
      <c r="N16" s="24">
        <v>3021.18</v>
      </c>
      <c r="O16" s="46"/>
      <c r="P16" s="18">
        <f t="shared" si="2"/>
        <v>3160.6047569998482</v>
      </c>
      <c r="Q16" s="13" t="s">
        <v>40</v>
      </c>
      <c r="R16" s="14" t="s">
        <v>65</v>
      </c>
      <c r="S16" s="23" t="s">
        <v>66</v>
      </c>
      <c r="T16" s="23" t="s">
        <v>67</v>
      </c>
      <c r="U16" s="25">
        <v>2010</v>
      </c>
      <c r="V16" s="23"/>
      <c r="W16" s="23"/>
      <c r="X16" s="14">
        <v>3</v>
      </c>
      <c r="Y16" s="26" t="s">
        <v>70</v>
      </c>
      <c r="Z16" s="27" t="s">
        <v>69</v>
      </c>
      <c r="AA16" s="26"/>
    </row>
    <row r="17" spans="1:36" s="29" customFormat="1" ht="15" x14ac:dyDescent="0.25">
      <c r="A17" s="30" t="s">
        <v>25</v>
      </c>
      <c r="B17" s="20" t="s">
        <v>47</v>
      </c>
      <c r="C17" s="31"/>
      <c r="D17" s="31"/>
      <c r="E17" s="32">
        <v>674.7</v>
      </c>
      <c r="F17" s="32">
        <v>674.7</v>
      </c>
      <c r="G17" s="32"/>
      <c r="H17" s="15">
        <f>VLOOKUP(U17,[1]Inflation!$G$16:$H$26,2,FALSE)</f>
        <v>1.0461491063094051</v>
      </c>
      <c r="I17" s="16">
        <f t="shared" si="0"/>
        <v>705.83680202695564</v>
      </c>
      <c r="J17" s="32"/>
      <c r="K17" s="32">
        <v>178</v>
      </c>
      <c r="L17" s="46"/>
      <c r="M17" s="16">
        <f t="shared" si="1"/>
        <v>186.21454092307411</v>
      </c>
      <c r="N17" s="32">
        <v>2000</v>
      </c>
      <c r="O17" s="46"/>
      <c r="P17" s="18">
        <f t="shared" si="2"/>
        <v>2092.2982126188099</v>
      </c>
      <c r="Q17" s="13" t="s">
        <v>40</v>
      </c>
      <c r="R17" s="37" t="s">
        <v>71</v>
      </c>
      <c r="S17" s="23" t="s">
        <v>66</v>
      </c>
      <c r="T17" s="23" t="s">
        <v>67</v>
      </c>
      <c r="U17" s="25">
        <v>2010</v>
      </c>
      <c r="V17" s="31"/>
      <c r="W17" s="31"/>
      <c r="X17" s="31" t="s">
        <v>72</v>
      </c>
      <c r="Y17" s="33" t="s">
        <v>73</v>
      </c>
      <c r="Z17" s="27" t="s">
        <v>69</v>
      </c>
      <c r="AA17" s="33"/>
    </row>
    <row r="18" spans="1:36" s="29" customFormat="1" ht="15" x14ac:dyDescent="0.25">
      <c r="A18" s="28" t="s">
        <v>25</v>
      </c>
      <c r="B18" s="20" t="s">
        <v>47</v>
      </c>
      <c r="C18" s="34"/>
      <c r="D18" s="34"/>
      <c r="E18" s="35">
        <v>585</v>
      </c>
      <c r="F18" s="35">
        <v>585</v>
      </c>
      <c r="G18" s="35"/>
      <c r="H18" s="15">
        <f>VLOOKUP(U18,[1]Inflation!$G$16:$H$26,2,FALSE)</f>
        <v>1.0461491063094051</v>
      </c>
      <c r="I18" s="16">
        <f t="shared" si="0"/>
        <v>611.99722719100191</v>
      </c>
      <c r="J18" s="35"/>
      <c r="K18" s="35">
        <v>585</v>
      </c>
      <c r="L18" s="46"/>
      <c r="M18" s="16">
        <f t="shared" si="1"/>
        <v>611.99722719100191</v>
      </c>
      <c r="N18" s="35">
        <v>585</v>
      </c>
      <c r="O18" s="46"/>
      <c r="P18" s="18">
        <f t="shared" si="2"/>
        <v>611.99722719100191</v>
      </c>
      <c r="Q18" s="13" t="s">
        <v>40</v>
      </c>
      <c r="R18" s="37" t="s">
        <v>74</v>
      </c>
      <c r="S18" s="23" t="s">
        <v>66</v>
      </c>
      <c r="T18" s="23" t="s">
        <v>67</v>
      </c>
      <c r="U18" s="25">
        <v>2010</v>
      </c>
      <c r="V18" s="34"/>
      <c r="W18" s="34"/>
      <c r="X18" s="34" t="s">
        <v>75</v>
      </c>
      <c r="Y18" s="36" t="s">
        <v>76</v>
      </c>
      <c r="Z18" s="27" t="s">
        <v>69</v>
      </c>
      <c r="AA18" s="36"/>
    </row>
    <row r="19" spans="1:36" s="29" customFormat="1" ht="15" x14ac:dyDescent="0.25">
      <c r="A19" s="12" t="s">
        <v>25</v>
      </c>
      <c r="B19" s="20" t="s">
        <v>47</v>
      </c>
      <c r="C19" s="23"/>
      <c r="D19" s="23"/>
      <c r="E19" s="24">
        <v>997.2</v>
      </c>
      <c r="F19" s="24">
        <v>997.2</v>
      </c>
      <c r="G19" s="24"/>
      <c r="H19" s="15">
        <f>VLOOKUP(U19,[1]Inflation!$G$16:$H$26,2,FALSE)</f>
        <v>1.0461491063094051</v>
      </c>
      <c r="I19" s="16">
        <f t="shared" si="0"/>
        <v>1043.2198888117387</v>
      </c>
      <c r="J19" s="24"/>
      <c r="K19" s="24">
        <v>294.25</v>
      </c>
      <c r="L19" s="46"/>
      <c r="M19" s="16">
        <f t="shared" si="1"/>
        <v>307.82937453154244</v>
      </c>
      <c r="N19" s="24">
        <v>1654.99</v>
      </c>
      <c r="O19" s="46"/>
      <c r="P19" s="18">
        <f t="shared" si="2"/>
        <v>1731.3663094510023</v>
      </c>
      <c r="Q19" s="13" t="s">
        <v>40</v>
      </c>
      <c r="R19" s="37" t="s">
        <v>77</v>
      </c>
      <c r="S19" s="23" t="s">
        <v>66</v>
      </c>
      <c r="T19" s="23" t="s">
        <v>67</v>
      </c>
      <c r="U19" s="25">
        <v>2010</v>
      </c>
      <c r="V19" s="23"/>
      <c r="W19" s="23"/>
      <c r="X19" s="14"/>
      <c r="Y19" s="26" t="s">
        <v>78</v>
      </c>
      <c r="Z19" s="27" t="s">
        <v>69</v>
      </c>
      <c r="AA19" s="26"/>
    </row>
    <row r="20" spans="1:36" s="29" customFormat="1" ht="15" x14ac:dyDescent="0.25">
      <c r="A20" s="12" t="s">
        <v>25</v>
      </c>
      <c r="B20" s="20" t="s">
        <v>47</v>
      </c>
      <c r="C20" s="23"/>
      <c r="D20" s="23"/>
      <c r="E20" s="24">
        <v>1668.57</v>
      </c>
      <c r="F20" s="24">
        <v>1668.57</v>
      </c>
      <c r="G20" s="24"/>
      <c r="H20" s="15">
        <f>VLOOKUP(U20,[1]Inflation!$G$16:$H$26,2,FALSE)</f>
        <v>1.0461491063094051</v>
      </c>
      <c r="I20" s="16">
        <f t="shared" si="0"/>
        <v>1745.5730143146839</v>
      </c>
      <c r="J20" s="24"/>
      <c r="K20" s="24">
        <v>600</v>
      </c>
      <c r="L20" s="46"/>
      <c r="M20" s="16">
        <f t="shared" si="1"/>
        <v>627.68946378564306</v>
      </c>
      <c r="N20" s="24">
        <v>3000</v>
      </c>
      <c r="O20" s="46"/>
      <c r="P20" s="18">
        <f t="shared" si="2"/>
        <v>3138.4473189282153</v>
      </c>
      <c r="Q20" s="13" t="s">
        <v>40</v>
      </c>
      <c r="R20" s="37" t="s">
        <v>79</v>
      </c>
      <c r="S20" s="23" t="s">
        <v>66</v>
      </c>
      <c r="T20" s="23" t="s">
        <v>67</v>
      </c>
      <c r="U20" s="25">
        <v>2010</v>
      </c>
      <c r="V20" s="23"/>
      <c r="W20" s="23"/>
      <c r="X20" s="14"/>
      <c r="Y20" s="26" t="s">
        <v>80</v>
      </c>
      <c r="Z20" s="27" t="s">
        <v>69</v>
      </c>
      <c r="AA20" s="26"/>
    </row>
    <row r="21" spans="1:36" s="29" customFormat="1" ht="15" x14ac:dyDescent="0.25">
      <c r="A21" s="12" t="s">
        <v>25</v>
      </c>
      <c r="B21" s="20" t="s">
        <v>47</v>
      </c>
      <c r="C21" s="23"/>
      <c r="D21" s="23"/>
      <c r="E21" s="24">
        <v>1554.55</v>
      </c>
      <c r="F21" s="24">
        <v>1554.55</v>
      </c>
      <c r="G21" s="24"/>
      <c r="H21" s="15">
        <f>VLOOKUP(U21,[1]Inflation!$G$16:$H$26,2,FALSE)</f>
        <v>1.0461491063094051</v>
      </c>
      <c r="I21" s="16">
        <f t="shared" si="0"/>
        <v>1626.2910932132856</v>
      </c>
      <c r="J21" s="24"/>
      <c r="K21" s="24">
        <v>400</v>
      </c>
      <c r="L21" s="46"/>
      <c r="M21" s="16">
        <f t="shared" si="1"/>
        <v>418.459642523762</v>
      </c>
      <c r="N21" s="24">
        <v>2780</v>
      </c>
      <c r="O21" s="46"/>
      <c r="P21" s="18">
        <f t="shared" si="2"/>
        <v>2908.2945155401462</v>
      </c>
      <c r="Q21" s="13" t="s">
        <v>40</v>
      </c>
      <c r="R21" s="37" t="s">
        <v>36</v>
      </c>
      <c r="S21" s="23" t="s">
        <v>66</v>
      </c>
      <c r="T21" s="23" t="s">
        <v>67</v>
      </c>
      <c r="U21" s="25">
        <v>2010</v>
      </c>
      <c r="V21" s="23"/>
      <c r="W21" s="23"/>
      <c r="X21" s="14"/>
      <c r="Y21" s="26" t="s">
        <v>81</v>
      </c>
      <c r="Z21" s="27" t="s">
        <v>69</v>
      </c>
      <c r="AA21" s="26"/>
    </row>
    <row r="22" spans="1:36" s="29" customFormat="1" ht="15" x14ac:dyDescent="0.25">
      <c r="A22" s="12" t="s">
        <v>25</v>
      </c>
      <c r="B22" s="20" t="s">
        <v>47</v>
      </c>
      <c r="C22" s="23" t="s">
        <v>82</v>
      </c>
      <c r="D22" s="23"/>
      <c r="E22" s="24">
        <v>518.33000000000004</v>
      </c>
      <c r="F22" s="24">
        <v>518.33000000000004</v>
      </c>
      <c r="G22" s="24"/>
      <c r="H22" s="15">
        <f>VLOOKUP(U22,[1]Inflation!$G$16:$H$26,2,FALSE)</f>
        <v>1.0461491063094051</v>
      </c>
      <c r="I22" s="16">
        <f t="shared" si="0"/>
        <v>542.25046627335394</v>
      </c>
      <c r="J22" s="24"/>
      <c r="K22" s="24">
        <v>250</v>
      </c>
      <c r="L22" s="46"/>
      <c r="M22" s="16">
        <f t="shared" si="1"/>
        <v>261.53727657735124</v>
      </c>
      <c r="N22" s="24">
        <v>1200</v>
      </c>
      <c r="O22" s="46"/>
      <c r="P22" s="18">
        <f t="shared" si="2"/>
        <v>1255.3789275712861</v>
      </c>
      <c r="Q22" s="13" t="s">
        <v>40</v>
      </c>
      <c r="R22" s="37" t="s">
        <v>83</v>
      </c>
      <c r="S22" s="23" t="s">
        <v>66</v>
      </c>
      <c r="T22" s="23" t="s">
        <v>67</v>
      </c>
      <c r="U22" s="25">
        <v>2010</v>
      </c>
      <c r="V22" s="23"/>
      <c r="W22" s="23"/>
      <c r="X22" s="14"/>
      <c r="Y22" s="26" t="s">
        <v>78</v>
      </c>
      <c r="Z22" s="38" t="s">
        <v>69</v>
      </c>
      <c r="AA22" s="26"/>
    </row>
    <row r="23" spans="1:36" s="29" customFormat="1" ht="15" x14ac:dyDescent="0.25">
      <c r="A23" s="12" t="s">
        <v>25</v>
      </c>
      <c r="B23" s="20" t="s">
        <v>47</v>
      </c>
      <c r="C23" s="34"/>
      <c r="D23" s="34"/>
      <c r="E23" s="35">
        <v>759.58</v>
      </c>
      <c r="F23" s="35">
        <v>759.58</v>
      </c>
      <c r="G23" s="35"/>
      <c r="H23" s="15">
        <f>VLOOKUP(U23,[1]Inflation!$G$16:$H$26,2,FALSE)</f>
        <v>1.0461491063094051</v>
      </c>
      <c r="I23" s="16">
        <f t="shared" si="0"/>
        <v>794.63393817049791</v>
      </c>
      <c r="J23" s="35"/>
      <c r="K23" s="35">
        <v>135</v>
      </c>
      <c r="L23" s="46"/>
      <c r="M23" s="16">
        <f t="shared" si="1"/>
        <v>141.23012935176968</v>
      </c>
      <c r="N23" s="35">
        <v>3450.5</v>
      </c>
      <c r="O23" s="46"/>
      <c r="P23" s="18">
        <f t="shared" si="2"/>
        <v>3609.7374913206022</v>
      </c>
      <c r="Q23" s="13" t="s">
        <v>40</v>
      </c>
      <c r="R23" s="37" t="s">
        <v>84</v>
      </c>
      <c r="S23" s="23" t="s">
        <v>66</v>
      </c>
      <c r="T23" s="23" t="s">
        <v>67</v>
      </c>
      <c r="U23" s="25">
        <v>2010</v>
      </c>
      <c r="V23" s="34"/>
      <c r="W23" s="34"/>
      <c r="X23" s="34" t="s">
        <v>85</v>
      </c>
      <c r="Y23" s="36" t="s">
        <v>86</v>
      </c>
      <c r="Z23" s="38" t="s">
        <v>69</v>
      </c>
      <c r="AA23" s="36"/>
    </row>
    <row r="24" spans="1:36" ht="15" x14ac:dyDescent="0.25">
      <c r="A24" s="12" t="s">
        <v>25</v>
      </c>
      <c r="B24" s="20" t="s">
        <v>47</v>
      </c>
      <c r="C24" s="12" t="s">
        <v>87</v>
      </c>
      <c r="D24" s="23"/>
      <c r="E24" s="24">
        <v>492.25</v>
      </c>
      <c r="F24" s="24">
        <v>492.25</v>
      </c>
      <c r="G24" s="24"/>
      <c r="H24" s="15">
        <f>VLOOKUP(U24,[1]Inflation!$G$16:$H$26,2,FALSE)</f>
        <v>1.0461491063094051</v>
      </c>
      <c r="I24" s="16">
        <f t="shared" si="0"/>
        <v>514.96689758080458</v>
      </c>
      <c r="J24" s="24"/>
      <c r="K24" s="24">
        <v>184.5</v>
      </c>
      <c r="L24" s="46"/>
      <c r="M24" s="16">
        <f t="shared" si="1"/>
        <v>193.01451011408523</v>
      </c>
      <c r="N24" s="24">
        <v>800</v>
      </c>
      <c r="O24" s="46"/>
      <c r="P24" s="18">
        <f t="shared" si="2"/>
        <v>836.919285047524</v>
      </c>
      <c r="Q24" s="13" t="s">
        <v>40</v>
      </c>
      <c r="R24" s="37" t="s">
        <v>88</v>
      </c>
      <c r="S24" s="23" t="s">
        <v>66</v>
      </c>
      <c r="T24" s="23" t="s">
        <v>67</v>
      </c>
      <c r="U24" s="25">
        <v>2010</v>
      </c>
      <c r="V24" s="23"/>
      <c r="W24" s="23"/>
      <c r="X24" s="14"/>
      <c r="Y24" s="26" t="s">
        <v>89</v>
      </c>
      <c r="Z24" s="38" t="s">
        <v>69</v>
      </c>
      <c r="AA24" s="26"/>
      <c r="AC24" s="11"/>
      <c r="AE24" s="11"/>
      <c r="AJ24" s="11"/>
    </row>
    <row r="25" spans="1:36" ht="15" x14ac:dyDescent="0.25">
      <c r="A25" s="28" t="s">
        <v>25</v>
      </c>
      <c r="B25" s="20" t="s">
        <v>47</v>
      </c>
      <c r="C25" s="23" t="s">
        <v>90</v>
      </c>
      <c r="D25" s="23"/>
      <c r="E25" s="24">
        <v>1650</v>
      </c>
      <c r="F25" s="24">
        <v>1650</v>
      </c>
      <c r="G25" s="24"/>
      <c r="H25" s="15">
        <f>VLOOKUP(U25,[1]Inflation!$G$16:$H$26,2,FALSE)</f>
        <v>1.0292667257822254</v>
      </c>
      <c r="I25" s="16">
        <f t="shared" si="0"/>
        <v>1698.2900975406719</v>
      </c>
      <c r="J25" s="24"/>
      <c r="K25" s="24">
        <v>1200</v>
      </c>
      <c r="L25" s="46"/>
      <c r="M25" s="16">
        <f t="shared" si="1"/>
        <v>1235.1200709386706</v>
      </c>
      <c r="N25" s="24">
        <v>2000</v>
      </c>
      <c r="O25" s="46"/>
      <c r="P25" s="18">
        <f t="shared" si="2"/>
        <v>2058.5334515644508</v>
      </c>
      <c r="Q25" s="13" t="s">
        <v>40</v>
      </c>
      <c r="R25" s="14" t="s">
        <v>2714</v>
      </c>
      <c r="S25" s="23" t="s">
        <v>66</v>
      </c>
      <c r="T25" s="23">
        <v>2011</v>
      </c>
      <c r="U25" s="25">
        <v>2011</v>
      </c>
      <c r="V25" s="23"/>
      <c r="W25" s="23"/>
      <c r="X25" s="14"/>
      <c r="Y25" s="26" t="s">
        <v>92</v>
      </c>
      <c r="Z25" s="27" t="s">
        <v>69</v>
      </c>
      <c r="AA25" s="26"/>
      <c r="AC25" s="11"/>
      <c r="AE25" s="11"/>
      <c r="AJ25" s="11"/>
    </row>
    <row r="26" spans="1:36" ht="30" x14ac:dyDescent="0.25">
      <c r="A26" s="20" t="s">
        <v>25</v>
      </c>
      <c r="B26" s="20" t="s">
        <v>47</v>
      </c>
      <c r="C26" s="39"/>
      <c r="D26" s="39"/>
      <c r="E26" s="40">
        <v>830</v>
      </c>
      <c r="F26" s="40">
        <v>830</v>
      </c>
      <c r="G26" s="40"/>
      <c r="H26" s="15">
        <f>VLOOKUP(U26,[1]Inflation!$G$16:$H$26,2,FALSE)</f>
        <v>1.0292667257822254</v>
      </c>
      <c r="I26" s="16">
        <f t="shared" si="0"/>
        <v>854.29138239924714</v>
      </c>
      <c r="J26" s="40"/>
      <c r="K26" s="40"/>
      <c r="L26" s="46"/>
      <c r="M26" s="16">
        <f t="shared" si="1"/>
        <v>0</v>
      </c>
      <c r="N26" s="40"/>
      <c r="O26" s="46"/>
      <c r="P26" s="18">
        <f t="shared" si="2"/>
        <v>0</v>
      </c>
      <c r="Q26" s="39" t="s">
        <v>27</v>
      </c>
      <c r="R26" s="39" t="s">
        <v>71</v>
      </c>
      <c r="S26" s="39" t="s">
        <v>93</v>
      </c>
      <c r="T26" s="39">
        <v>2011</v>
      </c>
      <c r="U26" s="41">
        <v>2011</v>
      </c>
      <c r="V26" s="39">
        <v>13</v>
      </c>
      <c r="W26" s="39"/>
      <c r="X26" s="39"/>
      <c r="Y26" s="39"/>
      <c r="Z26" s="42" t="s">
        <v>94</v>
      </c>
      <c r="AA26" s="39" t="s">
        <v>95</v>
      </c>
      <c r="AC26" s="11"/>
      <c r="AE26" s="11"/>
      <c r="AJ26" s="11"/>
    </row>
    <row r="27" spans="1:36" s="29" customFormat="1" ht="15" x14ac:dyDescent="0.25">
      <c r="A27" s="20" t="s">
        <v>25</v>
      </c>
      <c r="B27" s="20" t="s">
        <v>47</v>
      </c>
      <c r="C27" s="39" t="s">
        <v>96</v>
      </c>
      <c r="D27" s="39"/>
      <c r="E27" s="40"/>
      <c r="F27" s="40"/>
      <c r="G27" s="40"/>
      <c r="H27" s="15">
        <f>VLOOKUP(U27,[1]Inflation!$G$16:$H$26,2,FALSE)</f>
        <v>1.118306895992371</v>
      </c>
      <c r="I27" s="16">
        <f t="shared" si="0"/>
        <v>0</v>
      </c>
      <c r="J27" s="39"/>
      <c r="K27" s="40">
        <v>350</v>
      </c>
      <c r="L27" s="46"/>
      <c r="M27" s="16">
        <f t="shared" si="1"/>
        <v>391.40741359732982</v>
      </c>
      <c r="N27" s="40">
        <v>750</v>
      </c>
      <c r="O27" s="46"/>
      <c r="P27" s="18">
        <f t="shared" si="2"/>
        <v>838.73017199427829</v>
      </c>
      <c r="Q27" s="39" t="s">
        <v>27</v>
      </c>
      <c r="R27" s="39" t="s">
        <v>97</v>
      </c>
      <c r="S27" s="39" t="s">
        <v>98</v>
      </c>
      <c r="T27" s="39">
        <v>2007</v>
      </c>
      <c r="U27" s="41">
        <v>2007</v>
      </c>
      <c r="V27" s="39" t="s">
        <v>32</v>
      </c>
      <c r="W27" s="39"/>
      <c r="X27" s="39"/>
      <c r="Y27" s="39"/>
      <c r="Z27" s="42" t="s">
        <v>99</v>
      </c>
      <c r="AA27" s="39"/>
    </row>
    <row r="28" spans="1:36" ht="30" x14ac:dyDescent="0.25">
      <c r="A28" s="20" t="s">
        <v>25</v>
      </c>
      <c r="B28" s="20" t="s">
        <v>47</v>
      </c>
      <c r="C28" s="39"/>
      <c r="D28" s="39"/>
      <c r="E28" s="40">
        <v>360</v>
      </c>
      <c r="F28" s="40">
        <v>360</v>
      </c>
      <c r="G28" s="40"/>
      <c r="H28" s="15">
        <f>VLOOKUP(U28,[1]Inflation!$G$16:$H$26,2,FALSE)</f>
        <v>1.118306895992371</v>
      </c>
      <c r="I28" s="16">
        <f t="shared" si="0"/>
        <v>402.59048255725355</v>
      </c>
      <c r="J28" s="40"/>
      <c r="K28" s="40"/>
      <c r="L28" s="46"/>
      <c r="M28" s="16">
        <f t="shared" si="1"/>
        <v>0</v>
      </c>
      <c r="N28" s="40"/>
      <c r="O28" s="46"/>
      <c r="P28" s="18">
        <f t="shared" si="2"/>
        <v>0</v>
      </c>
      <c r="Q28" s="39" t="s">
        <v>27</v>
      </c>
      <c r="R28" s="39" t="s">
        <v>83</v>
      </c>
      <c r="S28" s="39" t="s">
        <v>100</v>
      </c>
      <c r="T28" s="39">
        <v>2007</v>
      </c>
      <c r="U28" s="41">
        <v>2007</v>
      </c>
      <c r="V28" s="39">
        <v>11</v>
      </c>
      <c r="W28" s="39"/>
      <c r="X28" s="39"/>
      <c r="Y28" s="39"/>
      <c r="Z28" s="42" t="s">
        <v>101</v>
      </c>
      <c r="AA28" s="39" t="s">
        <v>32</v>
      </c>
      <c r="AC28" s="11"/>
      <c r="AE28" s="11"/>
      <c r="AJ28" s="11"/>
    </row>
    <row r="29" spans="1:36" s="43" customFormat="1" ht="26.25" x14ac:dyDescent="0.25">
      <c r="A29" s="20" t="s">
        <v>25</v>
      </c>
      <c r="B29" s="20" t="s">
        <v>102</v>
      </c>
      <c r="C29" s="13"/>
      <c r="D29" s="13"/>
      <c r="E29" s="17">
        <v>200000</v>
      </c>
      <c r="F29" s="17">
        <v>200000</v>
      </c>
      <c r="G29" s="17"/>
      <c r="H29" s="15">
        <f>VLOOKUP(U29,[1]Inflation!$G$16:$H$26,2,FALSE)</f>
        <v>1.280275745638717</v>
      </c>
      <c r="I29" s="16">
        <f t="shared" si="0"/>
        <v>256055.14912774341</v>
      </c>
      <c r="J29" s="13"/>
      <c r="K29" s="13"/>
      <c r="L29" s="46"/>
      <c r="M29" s="16">
        <f t="shared" si="1"/>
        <v>0</v>
      </c>
      <c r="N29" s="13"/>
      <c r="O29" s="46"/>
      <c r="P29" s="18">
        <f t="shared" si="2"/>
        <v>0</v>
      </c>
      <c r="Q29" s="13" t="s">
        <v>27</v>
      </c>
      <c r="R29" s="13" t="s">
        <v>36</v>
      </c>
      <c r="S29" s="13" t="s">
        <v>37</v>
      </c>
      <c r="T29" s="13" t="s">
        <v>38</v>
      </c>
      <c r="U29" s="18">
        <v>2002</v>
      </c>
      <c r="V29" s="13">
        <v>12</v>
      </c>
      <c r="W29" s="13" t="s">
        <v>32</v>
      </c>
      <c r="X29" s="13" t="s">
        <v>32</v>
      </c>
      <c r="Y29" s="13"/>
      <c r="Z29" s="72" t="s">
        <v>39</v>
      </c>
      <c r="AA29" s="13"/>
    </row>
    <row r="30" spans="1:36" s="43" customFormat="1" ht="45" x14ac:dyDescent="0.25">
      <c r="A30" s="20" t="s">
        <v>25</v>
      </c>
      <c r="B30" s="44" t="s">
        <v>26</v>
      </c>
      <c r="C30" s="44"/>
      <c r="D30" s="44"/>
      <c r="E30" s="45">
        <v>5000</v>
      </c>
      <c r="F30" s="46"/>
      <c r="G30" s="46"/>
      <c r="H30" s="47">
        <f>VLOOKUP(U30,[1]Inflation!$G$17:$H$26,2,FALSE)</f>
        <v>1.0733291816457666</v>
      </c>
      <c r="I30" s="47">
        <f>H30*E30</f>
        <v>5366.6459082288329</v>
      </c>
      <c r="J30" s="44"/>
      <c r="K30" s="44"/>
      <c r="L30" s="46"/>
      <c r="M30" s="41"/>
      <c r="N30" s="44"/>
      <c r="O30" s="46"/>
      <c r="P30" s="41"/>
      <c r="Q30" s="44" t="s">
        <v>27</v>
      </c>
      <c r="R30" s="44" t="s">
        <v>44</v>
      </c>
      <c r="S30" s="44" t="s">
        <v>103</v>
      </c>
      <c r="T30" s="44">
        <v>2009</v>
      </c>
      <c r="U30" s="41">
        <v>2009</v>
      </c>
      <c r="V30" s="44"/>
      <c r="W30" s="44"/>
      <c r="X30" s="44"/>
      <c r="Y30" s="44"/>
      <c r="Z30" s="72" t="s">
        <v>104</v>
      </c>
      <c r="AA30" s="44"/>
    </row>
    <row r="31" spans="1:36" s="43" customFormat="1" ht="45" x14ac:dyDescent="0.25">
      <c r="A31" s="20" t="s">
        <v>25</v>
      </c>
      <c r="B31" s="44" t="s">
        <v>47</v>
      </c>
      <c r="C31" s="44"/>
      <c r="D31" s="44"/>
      <c r="E31" s="45">
        <v>5000</v>
      </c>
      <c r="F31" s="46"/>
      <c r="G31" s="46"/>
      <c r="H31" s="47">
        <f>VLOOKUP(U31,[1]Inflation!$G$17:$H$26,2,FALSE)</f>
        <v>1.0733291816457666</v>
      </c>
      <c r="I31" s="47">
        <f>H31*E31</f>
        <v>5366.6459082288329</v>
      </c>
      <c r="J31" s="44"/>
      <c r="K31" s="44"/>
      <c r="L31" s="46"/>
      <c r="M31" s="41"/>
      <c r="N31" s="44"/>
      <c r="O31" s="46"/>
      <c r="P31" s="41"/>
      <c r="Q31" s="44" t="s">
        <v>27</v>
      </c>
      <c r="R31" s="44" t="s">
        <v>44</v>
      </c>
      <c r="S31" s="44" t="s">
        <v>103</v>
      </c>
      <c r="T31" s="44">
        <v>2009</v>
      </c>
      <c r="U31" s="41">
        <v>2009</v>
      </c>
      <c r="V31" s="44"/>
      <c r="W31" s="44"/>
      <c r="X31" s="44"/>
      <c r="Y31" s="44"/>
      <c r="Z31" s="72" t="s">
        <v>104</v>
      </c>
      <c r="AA31" s="44"/>
    </row>
    <row r="32" spans="1:36" s="43" customFormat="1" ht="26.25" x14ac:dyDescent="0.25">
      <c r="A32" s="20" t="s">
        <v>25</v>
      </c>
      <c r="B32" s="20" t="s">
        <v>105</v>
      </c>
      <c r="C32" s="13"/>
      <c r="D32" s="13"/>
      <c r="E32" s="17">
        <v>570</v>
      </c>
      <c r="F32" s="17">
        <v>570</v>
      </c>
      <c r="G32" s="17"/>
      <c r="H32" s="15">
        <f>VLOOKUP(U32,[1]Inflation!$G$16:$H$26,2,FALSE)</f>
        <v>1.280275745638717</v>
      </c>
      <c r="I32" s="16">
        <f>H32*F32</f>
        <v>729.75717501406871</v>
      </c>
      <c r="J32" s="13"/>
      <c r="K32" s="13"/>
      <c r="L32" s="46"/>
      <c r="M32" s="16">
        <f>K32*H32</f>
        <v>0</v>
      </c>
      <c r="N32" s="13"/>
      <c r="O32" s="46"/>
      <c r="P32" s="18">
        <f>N32*H32</f>
        <v>0</v>
      </c>
      <c r="Q32" s="13" t="s">
        <v>40</v>
      </c>
      <c r="R32" s="13" t="s">
        <v>36</v>
      </c>
      <c r="S32" s="13" t="s">
        <v>37</v>
      </c>
      <c r="T32" s="13" t="s">
        <v>38</v>
      </c>
      <c r="U32" s="18">
        <v>2002</v>
      </c>
      <c r="V32" s="13">
        <v>12</v>
      </c>
      <c r="W32" s="13" t="s">
        <v>32</v>
      </c>
      <c r="X32" s="13" t="s">
        <v>32</v>
      </c>
      <c r="Y32" s="13"/>
      <c r="Z32" s="19" t="s">
        <v>39</v>
      </c>
      <c r="AA32" s="13"/>
    </row>
    <row r="33" spans="1:30" s="51" customFormat="1" ht="15" x14ac:dyDescent="0.25">
      <c r="A33" s="12" t="s">
        <v>25</v>
      </c>
      <c r="B33" s="20" t="s">
        <v>106</v>
      </c>
      <c r="C33" s="23" t="s">
        <v>107</v>
      </c>
      <c r="D33" s="23"/>
      <c r="E33" s="24">
        <v>1025.3800000000001</v>
      </c>
      <c r="F33" s="24">
        <v>1025.3800000000001</v>
      </c>
      <c r="G33" s="24"/>
      <c r="H33" s="15">
        <f>VLOOKUP(U33,[1]Inflation!$G$16:$H$26,2,FALSE)</f>
        <v>1.0461491063094051</v>
      </c>
      <c r="I33" s="16">
        <f>H33*F33</f>
        <v>1072.7003706275379</v>
      </c>
      <c r="J33" s="24"/>
      <c r="K33" s="24">
        <v>100</v>
      </c>
      <c r="L33" s="46"/>
      <c r="M33" s="16">
        <f>K33*H33</f>
        <v>104.6149106309405</v>
      </c>
      <c r="N33" s="24">
        <v>2000</v>
      </c>
      <c r="O33" s="46"/>
      <c r="P33" s="18">
        <f>N33*H33</f>
        <v>2092.2982126188099</v>
      </c>
      <c r="Q33" s="13" t="s">
        <v>40</v>
      </c>
      <c r="R33" s="37" t="s">
        <v>36</v>
      </c>
      <c r="S33" s="23" t="s">
        <v>66</v>
      </c>
      <c r="T33" s="23" t="s">
        <v>67</v>
      </c>
      <c r="U33" s="25">
        <v>2010</v>
      </c>
      <c r="V33" s="23"/>
      <c r="W33" s="49"/>
      <c r="X33" s="373"/>
      <c r="Y33" s="50" t="s">
        <v>108</v>
      </c>
      <c r="Z33" s="27" t="s">
        <v>69</v>
      </c>
      <c r="AA33" s="50"/>
    </row>
    <row r="34" spans="1:30" s="51" customFormat="1" ht="45" x14ac:dyDescent="0.25">
      <c r="A34" s="44" t="s">
        <v>111</v>
      </c>
      <c r="B34" s="44" t="s">
        <v>112</v>
      </c>
      <c r="C34" s="44"/>
      <c r="D34" s="44"/>
      <c r="E34" s="45">
        <v>18</v>
      </c>
      <c r="F34" s="46"/>
      <c r="G34" s="46"/>
      <c r="H34" s="55">
        <f>VLOOKUP(U34,[1]Inflation!$G$16:$H$26,2,FALSE)</f>
        <v>1.0733291816457666</v>
      </c>
      <c r="I34" s="56">
        <f t="shared" ref="I34:I41" si="3">H34*E34</f>
        <v>19.319925269623798</v>
      </c>
      <c r="J34" s="45"/>
      <c r="K34" s="40"/>
      <c r="L34" s="46"/>
      <c r="M34" s="56">
        <f t="shared" ref="M34:M41" si="4">K34*H34</f>
        <v>0</v>
      </c>
      <c r="N34" s="40"/>
      <c r="O34" s="46"/>
      <c r="P34" s="56">
        <f t="shared" ref="P34:P41" si="5">N34*H34</f>
        <v>0</v>
      </c>
      <c r="Q34" s="44" t="s">
        <v>113</v>
      </c>
      <c r="R34" s="44" t="s">
        <v>44</v>
      </c>
      <c r="S34" s="44" t="s">
        <v>103</v>
      </c>
      <c r="T34" s="44">
        <v>2009</v>
      </c>
      <c r="U34" s="41">
        <v>2009</v>
      </c>
      <c r="V34" s="44" t="s">
        <v>114</v>
      </c>
      <c r="W34" s="44" t="s">
        <v>32</v>
      </c>
      <c r="X34" s="44" t="s">
        <v>32</v>
      </c>
      <c r="Y34" s="44"/>
      <c r="Z34" s="48" t="s">
        <v>104</v>
      </c>
      <c r="AA34" s="44"/>
      <c r="AB34" s="108"/>
      <c r="AC34" s="57"/>
      <c r="AD34" s="57"/>
    </row>
    <row r="35" spans="1:30" s="51" customFormat="1" ht="15" x14ac:dyDescent="0.25">
      <c r="A35" s="44" t="s">
        <v>111</v>
      </c>
      <c r="B35" s="44" t="s">
        <v>112</v>
      </c>
      <c r="C35" s="44"/>
      <c r="D35" s="44"/>
      <c r="E35" s="45">
        <v>2.0833333333333335</v>
      </c>
      <c r="F35" s="46"/>
      <c r="G35" s="46"/>
      <c r="H35" s="55">
        <f>VLOOKUP(U35,[1]Inflation!$G$16:$H$26,2,FALSE)</f>
        <v>1.0292667257822254</v>
      </c>
      <c r="I35" s="56">
        <f t="shared" si="3"/>
        <v>2.14430567871297</v>
      </c>
      <c r="J35" s="45"/>
      <c r="K35" s="40"/>
      <c r="L35" s="46"/>
      <c r="M35" s="56">
        <f t="shared" si="4"/>
        <v>0</v>
      </c>
      <c r="N35" s="40"/>
      <c r="O35" s="46"/>
      <c r="P35" s="56">
        <f t="shared" si="5"/>
        <v>0</v>
      </c>
      <c r="Q35" s="44" t="s">
        <v>113</v>
      </c>
      <c r="R35" s="44" t="s">
        <v>115</v>
      </c>
      <c r="S35" s="44" t="s">
        <v>116</v>
      </c>
      <c r="T35" s="44">
        <v>2011</v>
      </c>
      <c r="U35" s="41">
        <v>2011</v>
      </c>
      <c r="V35" s="44">
        <v>33</v>
      </c>
      <c r="W35" s="44" t="s">
        <v>32</v>
      </c>
      <c r="X35" s="44" t="s">
        <v>32</v>
      </c>
      <c r="Y35" s="44"/>
      <c r="Z35" s="48" t="s">
        <v>117</v>
      </c>
      <c r="AA35" s="44"/>
      <c r="AB35" s="109"/>
      <c r="AC35" s="44"/>
      <c r="AD35" s="44"/>
    </row>
    <row r="36" spans="1:30" s="112" customFormat="1" ht="45" x14ac:dyDescent="0.25">
      <c r="A36" s="44" t="s">
        <v>111</v>
      </c>
      <c r="B36" s="44" t="s">
        <v>112</v>
      </c>
      <c r="C36" s="44" t="s">
        <v>118</v>
      </c>
      <c r="D36" s="44"/>
      <c r="E36" s="45">
        <v>30.15</v>
      </c>
      <c r="F36" s="46"/>
      <c r="G36" s="46"/>
      <c r="H36" s="55">
        <f>VLOOKUP(U36,[1]Inflation!$G$16:$H$26,2,FALSE)</f>
        <v>1.0461491063094051</v>
      </c>
      <c r="I36" s="56">
        <f t="shared" si="3"/>
        <v>31.541395555228561</v>
      </c>
      <c r="J36" s="45"/>
      <c r="K36" s="40"/>
      <c r="L36" s="46"/>
      <c r="M36" s="56">
        <f t="shared" si="4"/>
        <v>0</v>
      </c>
      <c r="N36" s="40"/>
      <c r="O36" s="46"/>
      <c r="P36" s="56">
        <f t="shared" si="5"/>
        <v>0</v>
      </c>
      <c r="Q36" s="44" t="s">
        <v>113</v>
      </c>
      <c r="R36" s="44" t="s">
        <v>74</v>
      </c>
      <c r="S36" s="44" t="s">
        <v>119</v>
      </c>
      <c r="T36" s="44">
        <v>2010</v>
      </c>
      <c r="U36" s="41">
        <v>2010</v>
      </c>
      <c r="V36" s="44" t="s">
        <v>120</v>
      </c>
      <c r="W36" s="44" t="s">
        <v>32</v>
      </c>
      <c r="X36" s="44">
        <v>1</v>
      </c>
      <c r="Y36" s="44"/>
      <c r="Z36" s="48" t="s">
        <v>121</v>
      </c>
      <c r="AA36" s="57"/>
      <c r="AB36" s="110"/>
      <c r="AC36" s="111"/>
      <c r="AD36" s="111"/>
    </row>
    <row r="37" spans="1:30" s="51" customFormat="1" ht="30" x14ac:dyDescent="0.25">
      <c r="A37" s="44" t="s">
        <v>111</v>
      </c>
      <c r="B37" s="44" t="s">
        <v>112</v>
      </c>
      <c r="C37" s="44" t="s">
        <v>122</v>
      </c>
      <c r="D37" s="44"/>
      <c r="E37" s="45">
        <v>0.21</v>
      </c>
      <c r="F37" s="46"/>
      <c r="G37" s="46"/>
      <c r="H37" s="55">
        <f>VLOOKUP(U37,[1]Inflation!$G$16:$H$26,2,FALSE)</f>
        <v>1.0461491063094051</v>
      </c>
      <c r="I37" s="56">
        <f t="shared" si="3"/>
        <v>0.21969131232497505</v>
      </c>
      <c r="J37" s="45"/>
      <c r="K37" s="40"/>
      <c r="L37" s="46"/>
      <c r="M37" s="56">
        <f t="shared" si="4"/>
        <v>0</v>
      </c>
      <c r="N37" s="40"/>
      <c r="O37" s="46"/>
      <c r="P37" s="56">
        <f t="shared" si="5"/>
        <v>0</v>
      </c>
      <c r="Q37" s="44" t="s">
        <v>113</v>
      </c>
      <c r="R37" s="44" t="s">
        <v>44</v>
      </c>
      <c r="S37" s="44" t="s">
        <v>123</v>
      </c>
      <c r="T37" s="44">
        <v>2010</v>
      </c>
      <c r="U37" s="41">
        <v>2010</v>
      </c>
      <c r="V37" s="44" t="s">
        <v>124</v>
      </c>
      <c r="W37" s="44" t="s">
        <v>32</v>
      </c>
      <c r="X37" s="44">
        <v>700802</v>
      </c>
      <c r="Y37" s="44"/>
      <c r="Z37" s="48" t="s">
        <v>125</v>
      </c>
      <c r="AA37" s="44"/>
      <c r="AB37" s="109"/>
      <c r="AC37" s="44"/>
      <c r="AD37" s="44"/>
    </row>
    <row r="38" spans="1:30" s="51" customFormat="1" ht="30" x14ac:dyDescent="0.25">
      <c r="A38" s="44" t="s">
        <v>111</v>
      </c>
      <c r="B38" s="44" t="s">
        <v>112</v>
      </c>
      <c r="C38" s="44"/>
      <c r="D38" s="44"/>
      <c r="E38" s="45"/>
      <c r="F38" s="46"/>
      <c r="G38" s="46"/>
      <c r="H38" s="55">
        <f>VLOOKUP(U38,[1]Inflation!$G$16:$H$26,2,FALSE)</f>
        <v>1.0721304058925818</v>
      </c>
      <c r="I38" s="56">
        <f t="shared" si="3"/>
        <v>0</v>
      </c>
      <c r="J38" s="45"/>
      <c r="K38" s="40">
        <v>0.94696969696969702</v>
      </c>
      <c r="L38" s="46"/>
      <c r="M38" s="56">
        <f t="shared" si="4"/>
        <v>1.0152750055800965</v>
      </c>
      <c r="N38" s="40">
        <v>94.7</v>
      </c>
      <c r="O38" s="46"/>
      <c r="P38" s="56">
        <f t="shared" si="5"/>
        <v>101.5307494380275</v>
      </c>
      <c r="Q38" s="44" t="s">
        <v>113</v>
      </c>
      <c r="R38" s="44" t="s">
        <v>28</v>
      </c>
      <c r="S38" s="44" t="s">
        <v>29</v>
      </c>
      <c r="T38" s="44" t="s">
        <v>30</v>
      </c>
      <c r="U38" s="41">
        <v>2008</v>
      </c>
      <c r="V38" s="44" t="s">
        <v>126</v>
      </c>
      <c r="W38" s="44" t="s">
        <v>32</v>
      </c>
      <c r="X38" s="44" t="s">
        <v>127</v>
      </c>
      <c r="Y38" s="44"/>
      <c r="Z38" s="48" t="s">
        <v>33</v>
      </c>
      <c r="AA38" s="44" t="s">
        <v>34</v>
      </c>
    </row>
    <row r="39" spans="1:30" s="51" customFormat="1" ht="75" x14ac:dyDescent="0.25">
      <c r="A39" s="44" t="s">
        <v>111</v>
      </c>
      <c r="B39" s="44" t="s">
        <v>112</v>
      </c>
      <c r="C39" s="44" t="s">
        <v>128</v>
      </c>
      <c r="D39" s="44"/>
      <c r="E39" s="45"/>
      <c r="F39" s="46"/>
      <c r="G39" s="46"/>
      <c r="H39" s="55">
        <f>VLOOKUP(U39,[1]Inflation!$G$16:$H$26,2,FALSE)</f>
        <v>1.1415203211239338</v>
      </c>
      <c r="I39" s="56">
        <f t="shared" si="3"/>
        <v>0</v>
      </c>
      <c r="J39" s="45"/>
      <c r="K39" s="40">
        <v>8.74</v>
      </c>
      <c r="L39" s="46"/>
      <c r="M39" s="56">
        <f t="shared" si="4"/>
        <v>9.9768876066231815</v>
      </c>
      <c r="N39" s="40">
        <v>16.79</v>
      </c>
      <c r="O39" s="46"/>
      <c r="P39" s="56">
        <f t="shared" si="5"/>
        <v>19.166126191670848</v>
      </c>
      <c r="Q39" s="44" t="s">
        <v>113</v>
      </c>
      <c r="R39" s="44" t="s">
        <v>129</v>
      </c>
      <c r="S39" s="44" t="s">
        <v>130</v>
      </c>
      <c r="T39" s="44" t="s">
        <v>131</v>
      </c>
      <c r="U39" s="41">
        <v>2006</v>
      </c>
      <c r="V39" s="58" t="s">
        <v>132</v>
      </c>
      <c r="W39" s="44" t="s">
        <v>32</v>
      </c>
      <c r="X39" s="44" t="s">
        <v>133</v>
      </c>
      <c r="Y39" s="44"/>
      <c r="Z39" s="48" t="s">
        <v>134</v>
      </c>
      <c r="AA39" s="44" t="s">
        <v>135</v>
      </c>
    </row>
    <row r="40" spans="1:30" s="51" customFormat="1" ht="30" x14ac:dyDescent="0.25">
      <c r="A40" s="44" t="s">
        <v>111</v>
      </c>
      <c r="B40" s="44" t="s">
        <v>112</v>
      </c>
      <c r="C40" s="44" t="s">
        <v>136</v>
      </c>
      <c r="D40" s="44"/>
      <c r="E40" s="45">
        <v>11.82</v>
      </c>
      <c r="F40" s="46"/>
      <c r="G40" s="46"/>
      <c r="H40" s="55">
        <f>VLOOKUP(U40,[1]Inflation!$G$16:$H$26,2,FALSE)</f>
        <v>1.0733291816457666</v>
      </c>
      <c r="I40" s="56">
        <f t="shared" si="3"/>
        <v>12.686750927052962</v>
      </c>
      <c r="J40" s="45">
        <v>0.38</v>
      </c>
      <c r="K40" s="40"/>
      <c r="L40" s="46"/>
      <c r="M40" s="56">
        <f t="shared" si="4"/>
        <v>0</v>
      </c>
      <c r="N40" s="40"/>
      <c r="O40" s="46"/>
      <c r="P40" s="56">
        <f t="shared" si="5"/>
        <v>0</v>
      </c>
      <c r="Q40" s="44" t="s">
        <v>113</v>
      </c>
      <c r="R40" s="44" t="s">
        <v>28</v>
      </c>
      <c r="S40" s="44" t="s">
        <v>137</v>
      </c>
      <c r="T40" s="44">
        <v>2009</v>
      </c>
      <c r="U40" s="41">
        <v>2009</v>
      </c>
      <c r="V40" s="58" t="s">
        <v>138</v>
      </c>
      <c r="W40" s="44" t="s">
        <v>32</v>
      </c>
      <c r="X40" s="44" t="s">
        <v>32</v>
      </c>
      <c r="Y40" s="44"/>
      <c r="Z40" s="48" t="s">
        <v>139</v>
      </c>
      <c r="AA40" s="44"/>
    </row>
    <row r="41" spans="1:30" s="51" customFormat="1" ht="15" x14ac:dyDescent="0.25">
      <c r="A41" s="44" t="s">
        <v>111</v>
      </c>
      <c r="B41" s="44" t="s">
        <v>112</v>
      </c>
      <c r="C41" s="44" t="s">
        <v>140</v>
      </c>
      <c r="D41" s="44" t="s">
        <v>141</v>
      </c>
      <c r="E41" s="45"/>
      <c r="F41" s="46"/>
      <c r="G41" s="46"/>
      <c r="H41" s="55">
        <f>VLOOKUP(U41,[1]Inflation!$G$16:$H$26,2,FALSE)</f>
        <v>1.0733291816457666</v>
      </c>
      <c r="I41" s="56">
        <f t="shared" si="3"/>
        <v>0</v>
      </c>
      <c r="J41" s="45"/>
      <c r="K41" s="40">
        <v>0.95</v>
      </c>
      <c r="L41" s="46"/>
      <c r="M41" s="56">
        <f t="shared" si="4"/>
        <v>1.0196627225634782</v>
      </c>
      <c r="N41" s="40">
        <v>94.7</v>
      </c>
      <c r="O41" s="46"/>
      <c r="P41" s="56">
        <f t="shared" si="5"/>
        <v>101.6442735018541</v>
      </c>
      <c r="Q41" s="44" t="s">
        <v>113</v>
      </c>
      <c r="R41" s="44" t="s">
        <v>28</v>
      </c>
      <c r="S41" s="44" t="s">
        <v>142</v>
      </c>
      <c r="T41" s="44" t="s">
        <v>143</v>
      </c>
      <c r="U41" s="41">
        <v>2009</v>
      </c>
      <c r="V41" s="44" t="s">
        <v>144</v>
      </c>
      <c r="W41" s="44" t="s">
        <v>32</v>
      </c>
      <c r="X41" s="44" t="s">
        <v>32</v>
      </c>
      <c r="Y41" s="44"/>
      <c r="Z41" s="48" t="s">
        <v>145</v>
      </c>
      <c r="AA41" s="44"/>
    </row>
    <row r="42" spans="1:30" s="51" customFormat="1" ht="15" x14ac:dyDescent="0.25">
      <c r="A42" s="39" t="s">
        <v>111</v>
      </c>
      <c r="B42" s="59" t="s">
        <v>146</v>
      </c>
      <c r="C42" s="59" t="s">
        <v>147</v>
      </c>
      <c r="D42" s="59"/>
      <c r="E42" s="60">
        <v>39.19</v>
      </c>
      <c r="F42" s="46">
        <f t="shared" ref="F42:F47" si="6">E42/9</f>
        <v>4.3544444444444439</v>
      </c>
      <c r="G42" s="46" t="s">
        <v>148</v>
      </c>
      <c r="H42" s="55">
        <f>VLOOKUP(U42,[1]Inflation!$G$16:$H$26,2,FALSE)</f>
        <v>1.0461491063094051</v>
      </c>
      <c r="I42" s="56">
        <f t="shared" ref="I42:I47" si="7">H42*F42</f>
        <v>4.5553981640295085</v>
      </c>
      <c r="J42" s="60"/>
      <c r="K42" s="60">
        <v>29</v>
      </c>
      <c r="L42" s="46">
        <f t="shared" ref="L42:L47" si="8">K42/9</f>
        <v>3.2222222222222223</v>
      </c>
      <c r="M42" s="56">
        <f t="shared" ref="M42:M47" si="9">L42*H42</f>
        <v>3.370924898108083</v>
      </c>
      <c r="N42" s="60">
        <v>65</v>
      </c>
      <c r="O42" s="46">
        <f t="shared" ref="O42:O47" si="10">N42/9</f>
        <v>7.2222222222222223</v>
      </c>
      <c r="P42" s="56">
        <f t="shared" ref="P42:P47" si="11">O42*H42</f>
        <v>7.5555213233457037</v>
      </c>
      <c r="Q42" s="59" t="s">
        <v>149</v>
      </c>
      <c r="R42" s="374" t="s">
        <v>71</v>
      </c>
      <c r="S42" s="61" t="s">
        <v>66</v>
      </c>
      <c r="T42" s="61" t="s">
        <v>67</v>
      </c>
      <c r="U42" s="61">
        <v>2010</v>
      </c>
      <c r="V42" s="59"/>
      <c r="W42" s="59"/>
      <c r="X42" s="59" t="s">
        <v>150</v>
      </c>
      <c r="Y42" s="59" t="s">
        <v>151</v>
      </c>
      <c r="Z42" s="62" t="s">
        <v>69</v>
      </c>
      <c r="AA42" s="59"/>
    </row>
    <row r="43" spans="1:30" s="51" customFormat="1" ht="15" x14ac:dyDescent="0.25">
      <c r="A43" s="39" t="s">
        <v>111</v>
      </c>
      <c r="B43" s="59" t="s">
        <v>146</v>
      </c>
      <c r="C43" s="63" t="s">
        <v>152</v>
      </c>
      <c r="D43" s="63"/>
      <c r="E43" s="64">
        <v>46.23</v>
      </c>
      <c r="F43" s="46">
        <f t="shared" si="6"/>
        <v>5.1366666666666667</v>
      </c>
      <c r="G43" s="46" t="s">
        <v>148</v>
      </c>
      <c r="H43" s="55">
        <f>VLOOKUP(U43,[1]Inflation!$G$16:$H$26,2,FALSE)</f>
        <v>1.0461491063094051</v>
      </c>
      <c r="I43" s="56">
        <f t="shared" si="7"/>
        <v>5.3737192427426441</v>
      </c>
      <c r="J43" s="64"/>
      <c r="K43" s="64">
        <v>28</v>
      </c>
      <c r="L43" s="46">
        <f t="shared" si="8"/>
        <v>3.1111111111111112</v>
      </c>
      <c r="M43" s="56">
        <f t="shared" si="9"/>
        <v>3.2546861085181491</v>
      </c>
      <c r="N43" s="64">
        <v>70</v>
      </c>
      <c r="O43" s="46">
        <f t="shared" si="10"/>
        <v>7.7777777777777777</v>
      </c>
      <c r="P43" s="56">
        <f t="shared" si="11"/>
        <v>8.1367152712953725</v>
      </c>
      <c r="Q43" s="63" t="s">
        <v>149</v>
      </c>
      <c r="R43" s="191" t="s">
        <v>153</v>
      </c>
      <c r="S43" s="63" t="s">
        <v>66</v>
      </c>
      <c r="T43" s="63" t="s">
        <v>67</v>
      </c>
      <c r="U43" s="63">
        <v>2010</v>
      </c>
      <c r="V43" s="63"/>
      <c r="W43" s="63"/>
      <c r="X43" s="39"/>
      <c r="Y43" s="67" t="s">
        <v>80</v>
      </c>
      <c r="Z43" s="68" t="s">
        <v>69</v>
      </c>
      <c r="AA43" s="67"/>
    </row>
    <row r="44" spans="1:30" s="51" customFormat="1" ht="15" x14ac:dyDescent="0.25">
      <c r="A44" s="39" t="s">
        <v>111</v>
      </c>
      <c r="B44" s="59" t="s">
        <v>146</v>
      </c>
      <c r="C44" s="63" t="s">
        <v>154</v>
      </c>
      <c r="D44" s="63"/>
      <c r="E44" s="64">
        <v>30.85</v>
      </c>
      <c r="F44" s="46">
        <f t="shared" si="6"/>
        <v>3.427777777777778</v>
      </c>
      <c r="G44" s="46" t="s">
        <v>148</v>
      </c>
      <c r="H44" s="55">
        <f>VLOOKUP(U44,[1]Inflation!$G$16:$H$26,2,FALSE)</f>
        <v>1.0461491063094051</v>
      </c>
      <c r="I44" s="56">
        <f t="shared" si="7"/>
        <v>3.5859666588494608</v>
      </c>
      <c r="J44" s="64"/>
      <c r="K44" s="64">
        <v>19.78</v>
      </c>
      <c r="L44" s="46">
        <f t="shared" si="8"/>
        <v>2.1977777777777781</v>
      </c>
      <c r="M44" s="56">
        <f t="shared" si="9"/>
        <v>2.2992032580888928</v>
      </c>
      <c r="N44" s="64">
        <v>54.5</v>
      </c>
      <c r="O44" s="46">
        <f t="shared" si="10"/>
        <v>6.0555555555555554</v>
      </c>
      <c r="P44" s="56">
        <f t="shared" si="11"/>
        <v>6.3350140326513973</v>
      </c>
      <c r="Q44" s="63" t="s">
        <v>149</v>
      </c>
      <c r="R44" s="191" t="s">
        <v>153</v>
      </c>
      <c r="S44" s="63" t="s">
        <v>66</v>
      </c>
      <c r="T44" s="63" t="s">
        <v>67</v>
      </c>
      <c r="U44" s="63">
        <v>2010</v>
      </c>
      <c r="V44" s="63"/>
      <c r="W44" s="63"/>
      <c r="X44" s="39"/>
      <c r="Y44" s="67" t="s">
        <v>155</v>
      </c>
      <c r="Z44" s="68" t="s">
        <v>69</v>
      </c>
      <c r="AA44" s="67"/>
    </row>
    <row r="45" spans="1:30" s="51" customFormat="1" ht="15" x14ac:dyDescent="0.25">
      <c r="A45" s="39" t="s">
        <v>111</v>
      </c>
      <c r="B45" s="59" t="s">
        <v>146</v>
      </c>
      <c r="C45" s="63" t="s">
        <v>156</v>
      </c>
      <c r="D45" s="63"/>
      <c r="E45" s="64">
        <v>36.78</v>
      </c>
      <c r="F45" s="46">
        <f t="shared" si="6"/>
        <v>4.0866666666666669</v>
      </c>
      <c r="G45" s="46" t="s">
        <v>148</v>
      </c>
      <c r="H45" s="55">
        <f>VLOOKUP(U45,[1]Inflation!$G$16:$H$26,2,FALSE)</f>
        <v>1.0461491063094051</v>
      </c>
      <c r="I45" s="56">
        <f t="shared" si="7"/>
        <v>4.275262681117769</v>
      </c>
      <c r="J45" s="64"/>
      <c r="K45" s="64">
        <v>25.15</v>
      </c>
      <c r="L45" s="46">
        <f t="shared" si="8"/>
        <v>2.7944444444444443</v>
      </c>
      <c r="M45" s="56">
        <f t="shared" si="9"/>
        <v>2.9234055581868374</v>
      </c>
      <c r="N45" s="64">
        <v>65</v>
      </c>
      <c r="O45" s="46">
        <f t="shared" si="10"/>
        <v>7.2222222222222223</v>
      </c>
      <c r="P45" s="56">
        <f t="shared" si="11"/>
        <v>7.5555213233457037</v>
      </c>
      <c r="Q45" s="63" t="s">
        <v>149</v>
      </c>
      <c r="R45" s="191" t="s">
        <v>153</v>
      </c>
      <c r="S45" s="63" t="s">
        <v>66</v>
      </c>
      <c r="T45" s="63" t="s">
        <v>67</v>
      </c>
      <c r="U45" s="63">
        <v>2010</v>
      </c>
      <c r="V45" s="63"/>
      <c r="W45" s="63"/>
      <c r="X45" s="39"/>
      <c r="Y45" s="67" t="s">
        <v>157</v>
      </c>
      <c r="Z45" s="68" t="s">
        <v>69</v>
      </c>
      <c r="AA45" s="67"/>
    </row>
    <row r="46" spans="1:30" s="51" customFormat="1" ht="15" x14ac:dyDescent="0.25">
      <c r="A46" s="39" t="s">
        <v>111</v>
      </c>
      <c r="B46" s="59" t="s">
        <v>146</v>
      </c>
      <c r="C46" s="63" t="s">
        <v>158</v>
      </c>
      <c r="D46" s="63"/>
      <c r="E46" s="64">
        <v>28.4</v>
      </c>
      <c r="F46" s="46">
        <f t="shared" si="6"/>
        <v>3.1555555555555554</v>
      </c>
      <c r="G46" s="46" t="s">
        <v>148</v>
      </c>
      <c r="H46" s="55">
        <f>VLOOKUP(U46,[1]Inflation!$G$16:$H$26,2,FALSE)</f>
        <v>1.0461491063094051</v>
      </c>
      <c r="I46" s="56">
        <f t="shared" si="7"/>
        <v>3.3011816243541223</v>
      </c>
      <c r="J46" s="64"/>
      <c r="K46" s="64">
        <v>18.62</v>
      </c>
      <c r="L46" s="46">
        <f t="shared" si="8"/>
        <v>2.068888888888889</v>
      </c>
      <c r="M46" s="56">
        <f t="shared" si="9"/>
        <v>2.1643662621645694</v>
      </c>
      <c r="N46" s="64">
        <v>55</v>
      </c>
      <c r="O46" s="46">
        <f t="shared" si="10"/>
        <v>6.1111111111111107</v>
      </c>
      <c r="P46" s="56">
        <f t="shared" si="11"/>
        <v>6.3931334274463634</v>
      </c>
      <c r="Q46" s="63" t="s">
        <v>149</v>
      </c>
      <c r="R46" s="191" t="s">
        <v>153</v>
      </c>
      <c r="S46" s="63" t="s">
        <v>66</v>
      </c>
      <c r="T46" s="63" t="s">
        <v>67</v>
      </c>
      <c r="U46" s="63">
        <v>2010</v>
      </c>
      <c r="V46" s="63"/>
      <c r="W46" s="63"/>
      <c r="X46" s="39"/>
      <c r="Y46" s="67" t="s">
        <v>159</v>
      </c>
      <c r="Z46" s="68" t="s">
        <v>69</v>
      </c>
      <c r="AA46" s="67"/>
    </row>
    <row r="47" spans="1:30" s="51" customFormat="1" ht="15" x14ac:dyDescent="0.25">
      <c r="A47" s="39" t="s">
        <v>111</v>
      </c>
      <c r="B47" s="59" t="s">
        <v>146</v>
      </c>
      <c r="C47" s="63" t="s">
        <v>160</v>
      </c>
      <c r="D47" s="63"/>
      <c r="E47" s="64">
        <v>37.71</v>
      </c>
      <c r="F47" s="46">
        <f t="shared" si="6"/>
        <v>4.1900000000000004</v>
      </c>
      <c r="G47" s="46" t="s">
        <v>148</v>
      </c>
      <c r="H47" s="55">
        <f>VLOOKUP(U47,[1]Inflation!$G$16:$H$26,2,FALSE)</f>
        <v>1.0461491063094051</v>
      </c>
      <c r="I47" s="56">
        <f t="shared" si="7"/>
        <v>4.3833647554364079</v>
      </c>
      <c r="J47" s="64"/>
      <c r="K47" s="64">
        <v>27</v>
      </c>
      <c r="L47" s="46">
        <f t="shared" si="8"/>
        <v>3</v>
      </c>
      <c r="M47" s="56">
        <f t="shared" si="9"/>
        <v>3.1384473189282152</v>
      </c>
      <c r="N47" s="64">
        <v>51.5</v>
      </c>
      <c r="O47" s="46">
        <f t="shared" si="10"/>
        <v>5.7222222222222223</v>
      </c>
      <c r="P47" s="56">
        <f t="shared" si="11"/>
        <v>5.9862976638815955</v>
      </c>
      <c r="Q47" s="63" t="s">
        <v>149</v>
      </c>
      <c r="R47" s="191" t="s">
        <v>153</v>
      </c>
      <c r="S47" s="63" t="s">
        <v>66</v>
      </c>
      <c r="T47" s="63" t="s">
        <v>67</v>
      </c>
      <c r="U47" s="63">
        <v>2010</v>
      </c>
      <c r="V47" s="63"/>
      <c r="W47" s="63"/>
      <c r="X47" s="39"/>
      <c r="Y47" s="67" t="s">
        <v>80</v>
      </c>
      <c r="Z47" s="68" t="s">
        <v>69</v>
      </c>
      <c r="AA47" s="67"/>
    </row>
    <row r="48" spans="1:30" s="51" customFormat="1" ht="75" x14ac:dyDescent="0.25">
      <c r="A48" s="44" t="s">
        <v>111</v>
      </c>
      <c r="B48" s="44" t="s">
        <v>161</v>
      </c>
      <c r="C48" s="44" t="s">
        <v>162</v>
      </c>
      <c r="D48" s="44"/>
      <c r="E48" s="45"/>
      <c r="F48" s="46"/>
      <c r="G48" s="46"/>
      <c r="H48" s="55">
        <f>VLOOKUP(U48,[1]Inflation!$G$16:$H$26,2,FALSE)</f>
        <v>1.1415203211239338</v>
      </c>
      <c r="I48" s="56">
        <f t="shared" ref="I48:I64" si="12">H48*E48</f>
        <v>0</v>
      </c>
      <c r="J48" s="45"/>
      <c r="K48" s="40">
        <v>513780</v>
      </c>
      <c r="L48" s="46"/>
      <c r="M48" s="56">
        <f t="shared" ref="M48:M64" si="13">K48*H48</f>
        <v>586490.3105870547</v>
      </c>
      <c r="N48" s="40">
        <v>2463274</v>
      </c>
      <c r="O48" s="46"/>
      <c r="P48" s="56">
        <f t="shared" ref="P48:P64" si="14">N48*H48</f>
        <v>2811877.3274962367</v>
      </c>
      <c r="Q48" s="44" t="s">
        <v>163</v>
      </c>
      <c r="R48" s="44" t="s">
        <v>129</v>
      </c>
      <c r="S48" s="44" t="s">
        <v>130</v>
      </c>
      <c r="T48" s="44" t="s">
        <v>164</v>
      </c>
      <c r="U48" s="41">
        <v>2006</v>
      </c>
      <c r="V48" s="58" t="s">
        <v>132</v>
      </c>
      <c r="W48" s="44" t="s">
        <v>32</v>
      </c>
      <c r="X48" s="44" t="s">
        <v>165</v>
      </c>
      <c r="Y48" s="44"/>
      <c r="Z48" s="48" t="s">
        <v>134</v>
      </c>
      <c r="AA48" s="44" t="s">
        <v>135</v>
      </c>
    </row>
    <row r="49" spans="1:27" s="51" customFormat="1" ht="15" x14ac:dyDescent="0.25">
      <c r="A49" s="44" t="s">
        <v>111</v>
      </c>
      <c r="B49" s="44" t="s">
        <v>161</v>
      </c>
      <c r="C49" s="44" t="s">
        <v>166</v>
      </c>
      <c r="D49" s="44"/>
      <c r="E49" s="45">
        <v>1000000</v>
      </c>
      <c r="F49" s="46"/>
      <c r="G49" s="46"/>
      <c r="H49" s="55">
        <f>VLOOKUP(U49,[1]Inflation!$G$16:$H$26,2,FALSE)</f>
        <v>1.0733291816457666</v>
      </c>
      <c r="I49" s="56">
        <f t="shared" si="12"/>
        <v>1073329.1816457666</v>
      </c>
      <c r="J49" s="45">
        <v>8500</v>
      </c>
      <c r="K49" s="40"/>
      <c r="L49" s="46"/>
      <c r="M49" s="56">
        <f t="shared" si="13"/>
        <v>0</v>
      </c>
      <c r="N49" s="40"/>
      <c r="O49" s="46"/>
      <c r="P49" s="56">
        <f t="shared" si="14"/>
        <v>0</v>
      </c>
      <c r="Q49" s="44" t="s">
        <v>163</v>
      </c>
      <c r="R49" s="44" t="s">
        <v>28</v>
      </c>
      <c r="S49" s="44" t="s">
        <v>137</v>
      </c>
      <c r="T49" s="44">
        <v>2009</v>
      </c>
      <c r="U49" s="41">
        <v>2009</v>
      </c>
      <c r="V49" s="58" t="s">
        <v>138</v>
      </c>
      <c r="W49" s="44" t="s">
        <v>32</v>
      </c>
      <c r="X49" s="44" t="s">
        <v>32</v>
      </c>
      <c r="Y49" s="44"/>
      <c r="Z49" s="48" t="s">
        <v>139</v>
      </c>
      <c r="AA49" s="44"/>
    </row>
    <row r="50" spans="1:27" s="51" customFormat="1" ht="45" x14ac:dyDescent="0.25">
      <c r="A50" s="44" t="s">
        <v>111</v>
      </c>
      <c r="B50" s="44" t="s">
        <v>161</v>
      </c>
      <c r="C50" s="44" t="s">
        <v>167</v>
      </c>
      <c r="D50" s="44" t="s">
        <v>168</v>
      </c>
      <c r="E50" s="45"/>
      <c r="F50" s="46"/>
      <c r="G50" s="46"/>
      <c r="H50" s="55">
        <f>VLOOKUP(U50,[1]Inflation!$G$16:$H$26,2,FALSE)</f>
        <v>1.0733291816457666</v>
      </c>
      <c r="I50" s="56">
        <f t="shared" si="12"/>
        <v>0</v>
      </c>
      <c r="J50" s="45"/>
      <c r="K50" s="40">
        <v>500000</v>
      </c>
      <c r="L50" s="46"/>
      <c r="M50" s="56">
        <f t="shared" si="13"/>
        <v>536664.5908228833</v>
      </c>
      <c r="N50" s="40">
        <v>4000000</v>
      </c>
      <c r="O50" s="46"/>
      <c r="P50" s="56">
        <f t="shared" si="14"/>
        <v>4293316.7265830664</v>
      </c>
      <c r="Q50" s="44" t="s">
        <v>163</v>
      </c>
      <c r="R50" s="44" t="s">
        <v>28</v>
      </c>
      <c r="S50" s="44" t="s">
        <v>142</v>
      </c>
      <c r="T50" s="44" t="s">
        <v>143</v>
      </c>
      <c r="U50" s="41">
        <v>2009</v>
      </c>
      <c r="V50" s="44" t="s">
        <v>144</v>
      </c>
      <c r="W50" s="44" t="s">
        <v>32</v>
      </c>
      <c r="X50" s="44" t="s">
        <v>32</v>
      </c>
      <c r="Y50" s="44"/>
      <c r="Z50" s="48" t="s">
        <v>145</v>
      </c>
      <c r="AA50" s="44"/>
    </row>
    <row r="51" spans="1:27" s="51" customFormat="1" ht="30" x14ac:dyDescent="0.25">
      <c r="A51" s="44" t="s">
        <v>111</v>
      </c>
      <c r="B51" s="44" t="s">
        <v>161</v>
      </c>
      <c r="C51" s="44" t="s">
        <v>169</v>
      </c>
      <c r="D51" s="44" t="s">
        <v>170</v>
      </c>
      <c r="E51" s="45"/>
      <c r="F51" s="46"/>
      <c r="G51" s="46"/>
      <c r="H51" s="55">
        <f>VLOOKUP(U51,[1]Inflation!$G$16:$H$26,2,FALSE)</f>
        <v>1.0733291816457666</v>
      </c>
      <c r="I51" s="56">
        <f t="shared" si="12"/>
        <v>0</v>
      </c>
      <c r="J51" s="45"/>
      <c r="K51" s="40">
        <v>1000</v>
      </c>
      <c r="L51" s="46"/>
      <c r="M51" s="56">
        <f t="shared" si="13"/>
        <v>1073.3291816457665</v>
      </c>
      <c r="N51" s="40">
        <v>300000</v>
      </c>
      <c r="O51" s="46"/>
      <c r="P51" s="56">
        <f t="shared" si="14"/>
        <v>321998.75449372997</v>
      </c>
      <c r="Q51" s="44" t="s">
        <v>163</v>
      </c>
      <c r="R51" s="44" t="s">
        <v>28</v>
      </c>
      <c r="S51" s="44" t="s">
        <v>142</v>
      </c>
      <c r="T51" s="44" t="s">
        <v>143</v>
      </c>
      <c r="U51" s="41">
        <v>2009</v>
      </c>
      <c r="V51" s="44" t="s">
        <v>144</v>
      </c>
      <c r="W51" s="44" t="s">
        <v>32</v>
      </c>
      <c r="X51" s="44" t="s">
        <v>32</v>
      </c>
      <c r="Y51" s="44"/>
      <c r="Z51" s="48" t="s">
        <v>145</v>
      </c>
      <c r="AA51" s="44"/>
    </row>
    <row r="52" spans="1:27" s="51" customFormat="1" ht="15" x14ac:dyDescent="0.25">
      <c r="A52" s="44" t="s">
        <v>111</v>
      </c>
      <c r="B52" s="44" t="s">
        <v>171</v>
      </c>
      <c r="C52" s="44" t="s">
        <v>172</v>
      </c>
      <c r="D52" s="44"/>
      <c r="E52" s="45">
        <v>5000</v>
      </c>
      <c r="F52" s="46"/>
      <c r="G52" s="46"/>
      <c r="H52" s="55">
        <f>VLOOKUP(U52,[1]Inflation!$G$16:$H$26,2,FALSE)</f>
        <v>1.0721304058925818</v>
      </c>
      <c r="I52" s="56">
        <f t="shared" si="12"/>
        <v>5360.652029462909</v>
      </c>
      <c r="J52" s="45"/>
      <c r="K52" s="40"/>
      <c r="L52" s="46"/>
      <c r="M52" s="56">
        <f t="shared" si="13"/>
        <v>0</v>
      </c>
      <c r="N52" s="40"/>
      <c r="O52" s="46"/>
      <c r="P52" s="56">
        <f t="shared" si="14"/>
        <v>0</v>
      </c>
      <c r="Q52" s="44" t="s">
        <v>163</v>
      </c>
      <c r="R52" s="44" t="s">
        <v>28</v>
      </c>
      <c r="S52" s="44" t="s">
        <v>29</v>
      </c>
      <c r="T52" s="44" t="s">
        <v>173</v>
      </c>
      <c r="U52" s="41">
        <v>2008</v>
      </c>
      <c r="V52" s="44">
        <v>81</v>
      </c>
      <c r="W52" s="44" t="s">
        <v>32</v>
      </c>
      <c r="X52" s="44" t="s">
        <v>127</v>
      </c>
      <c r="Y52" s="44"/>
      <c r="Z52" s="48" t="s">
        <v>33</v>
      </c>
      <c r="AA52" s="44" t="s">
        <v>174</v>
      </c>
    </row>
    <row r="53" spans="1:27" s="51" customFormat="1" ht="15" x14ac:dyDescent="0.25">
      <c r="A53" s="44" t="s">
        <v>111</v>
      </c>
      <c r="B53" s="44" t="s">
        <v>171</v>
      </c>
      <c r="C53" s="44" t="s">
        <v>175</v>
      </c>
      <c r="D53" s="44"/>
      <c r="E53" s="45">
        <v>40000</v>
      </c>
      <c r="F53" s="46"/>
      <c r="G53" s="46"/>
      <c r="H53" s="55">
        <f>VLOOKUP(U53,[1]Inflation!$G$16:$H$26,2,FALSE)</f>
        <v>1.0721304058925818</v>
      </c>
      <c r="I53" s="56">
        <f t="shared" si="12"/>
        <v>42885.216235703272</v>
      </c>
      <c r="J53" s="45"/>
      <c r="K53" s="40"/>
      <c r="L53" s="46"/>
      <c r="M53" s="56">
        <f t="shared" si="13"/>
        <v>0</v>
      </c>
      <c r="N53" s="40"/>
      <c r="O53" s="46"/>
      <c r="P53" s="56">
        <f t="shared" si="14"/>
        <v>0</v>
      </c>
      <c r="Q53" s="44" t="s">
        <v>163</v>
      </c>
      <c r="R53" s="44" t="s">
        <v>28</v>
      </c>
      <c r="S53" s="44" t="s">
        <v>29</v>
      </c>
      <c r="T53" s="44" t="s">
        <v>176</v>
      </c>
      <c r="U53" s="41">
        <v>2008</v>
      </c>
      <c r="V53" s="44">
        <v>81</v>
      </c>
      <c r="W53" s="44" t="s">
        <v>32</v>
      </c>
      <c r="X53" s="44" t="s">
        <v>127</v>
      </c>
      <c r="Y53" s="44"/>
      <c r="Z53" s="48" t="s">
        <v>33</v>
      </c>
      <c r="AA53" s="44" t="s">
        <v>174</v>
      </c>
    </row>
    <row r="54" spans="1:27" s="51" customFormat="1" ht="15" x14ac:dyDescent="0.25">
      <c r="A54" s="44" t="s">
        <v>111</v>
      </c>
      <c r="B54" s="44" t="s">
        <v>171</v>
      </c>
      <c r="C54" s="44" t="s">
        <v>177</v>
      </c>
      <c r="D54" s="44"/>
      <c r="E54" s="45">
        <v>150000</v>
      </c>
      <c r="F54" s="46"/>
      <c r="G54" s="46"/>
      <c r="H54" s="55">
        <f>VLOOKUP(U54,[1]Inflation!$G$16:$H$26,2,FALSE)</f>
        <v>1.0721304058925818</v>
      </c>
      <c r="I54" s="56">
        <f t="shared" si="12"/>
        <v>160819.56088388726</v>
      </c>
      <c r="J54" s="45"/>
      <c r="K54" s="40"/>
      <c r="L54" s="46"/>
      <c r="M54" s="56">
        <f t="shared" si="13"/>
        <v>0</v>
      </c>
      <c r="N54" s="40"/>
      <c r="O54" s="46"/>
      <c r="P54" s="56">
        <f t="shared" si="14"/>
        <v>0</v>
      </c>
      <c r="Q54" s="44" t="s">
        <v>163</v>
      </c>
      <c r="R54" s="44" t="s">
        <v>28</v>
      </c>
      <c r="S54" s="44" t="s">
        <v>29</v>
      </c>
      <c r="T54" s="44" t="s">
        <v>178</v>
      </c>
      <c r="U54" s="41">
        <v>2008</v>
      </c>
      <c r="V54" s="44">
        <v>81</v>
      </c>
      <c r="W54" s="44" t="s">
        <v>32</v>
      </c>
      <c r="X54" s="44" t="s">
        <v>127</v>
      </c>
      <c r="Y54" s="44"/>
      <c r="Z54" s="48" t="s">
        <v>33</v>
      </c>
      <c r="AA54" s="44" t="s">
        <v>174</v>
      </c>
    </row>
    <row r="55" spans="1:27" s="51" customFormat="1" ht="15" x14ac:dyDescent="0.25">
      <c r="A55" s="44" t="s">
        <v>111</v>
      </c>
      <c r="B55" s="44" t="s">
        <v>171</v>
      </c>
      <c r="C55" s="44" t="s">
        <v>179</v>
      </c>
      <c r="D55" s="44"/>
      <c r="E55" s="45">
        <v>300000</v>
      </c>
      <c r="F55" s="46"/>
      <c r="G55" s="46"/>
      <c r="H55" s="55">
        <f>VLOOKUP(U55,[1]Inflation!$G$16:$H$26,2,FALSE)</f>
        <v>1.0721304058925818</v>
      </c>
      <c r="I55" s="56">
        <f t="shared" si="12"/>
        <v>321639.12176777452</v>
      </c>
      <c r="J55" s="45"/>
      <c r="K55" s="40"/>
      <c r="L55" s="46"/>
      <c r="M55" s="56">
        <f t="shared" si="13"/>
        <v>0</v>
      </c>
      <c r="N55" s="40"/>
      <c r="O55" s="46"/>
      <c r="P55" s="56">
        <f t="shared" si="14"/>
        <v>0</v>
      </c>
      <c r="Q55" s="44" t="s">
        <v>163</v>
      </c>
      <c r="R55" s="44" t="s">
        <v>28</v>
      </c>
      <c r="S55" s="44" t="s">
        <v>29</v>
      </c>
      <c r="T55" s="44" t="s">
        <v>180</v>
      </c>
      <c r="U55" s="41">
        <v>2008</v>
      </c>
      <c r="V55" s="44">
        <v>81</v>
      </c>
      <c r="W55" s="44" t="s">
        <v>32</v>
      </c>
      <c r="X55" s="44" t="s">
        <v>127</v>
      </c>
      <c r="Y55" s="44"/>
      <c r="Z55" s="48" t="s">
        <v>33</v>
      </c>
      <c r="AA55" s="44" t="s">
        <v>174</v>
      </c>
    </row>
    <row r="56" spans="1:27" s="51" customFormat="1" ht="15" x14ac:dyDescent="0.25">
      <c r="A56" s="44" t="s">
        <v>111</v>
      </c>
      <c r="B56" s="44" t="s">
        <v>171</v>
      </c>
      <c r="C56" s="44" t="s">
        <v>181</v>
      </c>
      <c r="D56" s="44"/>
      <c r="E56" s="45">
        <v>5000</v>
      </c>
      <c r="F56" s="46"/>
      <c r="G56" s="46"/>
      <c r="H56" s="55">
        <f>VLOOKUP(U56,[1]Inflation!$G$16:$H$26,2,FALSE)</f>
        <v>1.0721304058925818</v>
      </c>
      <c r="I56" s="56">
        <f t="shared" si="12"/>
        <v>5360.652029462909</v>
      </c>
      <c r="J56" s="45"/>
      <c r="K56" s="40"/>
      <c r="L56" s="46"/>
      <c r="M56" s="56">
        <f t="shared" si="13"/>
        <v>0</v>
      </c>
      <c r="N56" s="40"/>
      <c r="O56" s="46"/>
      <c r="P56" s="56">
        <f t="shared" si="14"/>
        <v>0</v>
      </c>
      <c r="Q56" s="44" t="s">
        <v>163</v>
      </c>
      <c r="R56" s="44" t="s">
        <v>28</v>
      </c>
      <c r="S56" s="44" t="s">
        <v>29</v>
      </c>
      <c r="T56" s="44" t="s">
        <v>182</v>
      </c>
      <c r="U56" s="41">
        <v>2008</v>
      </c>
      <c r="V56" s="44">
        <v>81</v>
      </c>
      <c r="W56" s="44" t="s">
        <v>32</v>
      </c>
      <c r="X56" s="44" t="s">
        <v>127</v>
      </c>
      <c r="Y56" s="44"/>
      <c r="Z56" s="48" t="s">
        <v>33</v>
      </c>
      <c r="AA56" s="44" t="s">
        <v>174</v>
      </c>
    </row>
    <row r="57" spans="1:27" s="51" customFormat="1" ht="15" x14ac:dyDescent="0.25">
      <c r="A57" s="44" t="s">
        <v>111</v>
      </c>
      <c r="B57" s="44" t="s">
        <v>171</v>
      </c>
      <c r="C57" s="44" t="s">
        <v>183</v>
      </c>
      <c r="D57" s="44"/>
      <c r="E57" s="45">
        <v>50000</v>
      </c>
      <c r="F57" s="46"/>
      <c r="G57" s="46"/>
      <c r="H57" s="55">
        <f>VLOOKUP(U57,[1]Inflation!$G$16:$H$26,2,FALSE)</f>
        <v>1.0721304058925818</v>
      </c>
      <c r="I57" s="56">
        <f t="shared" si="12"/>
        <v>53606.520294629088</v>
      </c>
      <c r="J57" s="45"/>
      <c r="K57" s="40"/>
      <c r="L57" s="46"/>
      <c r="M57" s="56">
        <f t="shared" si="13"/>
        <v>0</v>
      </c>
      <c r="N57" s="40"/>
      <c r="O57" s="46"/>
      <c r="P57" s="56">
        <f t="shared" si="14"/>
        <v>0</v>
      </c>
      <c r="Q57" s="44" t="s">
        <v>163</v>
      </c>
      <c r="R57" s="44" t="s">
        <v>28</v>
      </c>
      <c r="S57" s="44" t="s">
        <v>29</v>
      </c>
      <c r="T57" s="44" t="s">
        <v>184</v>
      </c>
      <c r="U57" s="41">
        <v>2008</v>
      </c>
      <c r="V57" s="44">
        <v>81</v>
      </c>
      <c r="W57" s="44" t="s">
        <v>32</v>
      </c>
      <c r="X57" s="44" t="s">
        <v>127</v>
      </c>
      <c r="Y57" s="44"/>
      <c r="Z57" s="48" t="s">
        <v>33</v>
      </c>
      <c r="AA57" s="44" t="s">
        <v>174</v>
      </c>
    </row>
    <row r="58" spans="1:27" s="113" customFormat="1" ht="15" x14ac:dyDescent="0.25">
      <c r="A58" s="44" t="s">
        <v>111</v>
      </c>
      <c r="B58" s="44" t="s">
        <v>171</v>
      </c>
      <c r="C58" s="44" t="s">
        <v>185</v>
      </c>
      <c r="D58" s="44"/>
      <c r="E58" s="45">
        <v>300000</v>
      </c>
      <c r="F58" s="46"/>
      <c r="G58" s="46"/>
      <c r="H58" s="55">
        <f>VLOOKUP(U58,[1]Inflation!$G$16:$H$26,2,FALSE)</f>
        <v>1.0721304058925818</v>
      </c>
      <c r="I58" s="56">
        <f t="shared" si="12"/>
        <v>321639.12176777452</v>
      </c>
      <c r="J58" s="45"/>
      <c r="K58" s="40"/>
      <c r="L58" s="46"/>
      <c r="M58" s="56">
        <f t="shared" si="13"/>
        <v>0</v>
      </c>
      <c r="N58" s="40"/>
      <c r="O58" s="46"/>
      <c r="P58" s="56">
        <f t="shared" si="14"/>
        <v>0</v>
      </c>
      <c r="Q58" s="44" t="s">
        <v>163</v>
      </c>
      <c r="R58" s="44" t="s">
        <v>28</v>
      </c>
      <c r="S58" s="44" t="s">
        <v>29</v>
      </c>
      <c r="T58" s="69" t="s">
        <v>186</v>
      </c>
      <c r="U58" s="70">
        <v>2008</v>
      </c>
      <c r="V58" s="44">
        <v>81</v>
      </c>
      <c r="W58" s="44" t="s">
        <v>32</v>
      </c>
      <c r="X58" s="44" t="s">
        <v>127</v>
      </c>
      <c r="Y58" s="44"/>
      <c r="Z58" s="71" t="s">
        <v>33</v>
      </c>
      <c r="AA58" s="44" t="s">
        <v>174</v>
      </c>
    </row>
    <row r="59" spans="1:27" s="112" customFormat="1" ht="15" x14ac:dyDescent="0.25">
      <c r="A59" s="44" t="s">
        <v>111</v>
      </c>
      <c r="B59" s="44" t="s">
        <v>171</v>
      </c>
      <c r="C59" s="44" t="s">
        <v>187</v>
      </c>
      <c r="D59" s="44"/>
      <c r="E59" s="45">
        <v>500000</v>
      </c>
      <c r="F59" s="46"/>
      <c r="G59" s="46"/>
      <c r="H59" s="55">
        <f>VLOOKUP(U59,[1]Inflation!$G$16:$H$26,2,FALSE)</f>
        <v>1.0721304058925818</v>
      </c>
      <c r="I59" s="56">
        <f t="shared" si="12"/>
        <v>536065.20294629084</v>
      </c>
      <c r="J59" s="45"/>
      <c r="K59" s="40"/>
      <c r="L59" s="46"/>
      <c r="M59" s="56">
        <f t="shared" si="13"/>
        <v>0</v>
      </c>
      <c r="N59" s="40"/>
      <c r="O59" s="46"/>
      <c r="P59" s="56">
        <f t="shared" si="14"/>
        <v>0</v>
      </c>
      <c r="Q59" s="44" t="s">
        <v>163</v>
      </c>
      <c r="R59" s="44" t="s">
        <v>28</v>
      </c>
      <c r="S59" s="44" t="s">
        <v>29</v>
      </c>
      <c r="T59" s="44" t="s">
        <v>188</v>
      </c>
      <c r="U59" s="41">
        <v>2008</v>
      </c>
      <c r="V59" s="44">
        <v>81</v>
      </c>
      <c r="W59" s="44" t="s">
        <v>32</v>
      </c>
      <c r="X59" s="44" t="s">
        <v>127</v>
      </c>
      <c r="Y59" s="44"/>
      <c r="Z59" s="48" t="s">
        <v>33</v>
      </c>
      <c r="AA59" s="44" t="s">
        <v>174</v>
      </c>
    </row>
    <row r="60" spans="1:27" s="112" customFormat="1" ht="30" x14ac:dyDescent="0.25">
      <c r="A60" s="44" t="s">
        <v>111</v>
      </c>
      <c r="B60" s="44" t="s">
        <v>171</v>
      </c>
      <c r="C60" s="44"/>
      <c r="D60" s="44"/>
      <c r="E60" s="45"/>
      <c r="F60" s="46"/>
      <c r="G60" s="46"/>
      <c r="H60" s="55">
        <f>VLOOKUP(U60,[1]Inflation!$G$16:$H$26,2,FALSE)</f>
        <v>1.0721304058925818</v>
      </c>
      <c r="I60" s="56">
        <f t="shared" si="12"/>
        <v>0</v>
      </c>
      <c r="J60" s="45"/>
      <c r="K60" s="40">
        <v>1000</v>
      </c>
      <c r="L60" s="46"/>
      <c r="M60" s="56">
        <f t="shared" si="13"/>
        <v>1072.1304058925818</v>
      </c>
      <c r="N60" s="40">
        <v>300000</v>
      </c>
      <c r="O60" s="46"/>
      <c r="P60" s="56">
        <f t="shared" si="14"/>
        <v>321639.12176777452</v>
      </c>
      <c r="Q60" s="44" t="s">
        <v>163</v>
      </c>
      <c r="R60" s="44" t="s">
        <v>28</v>
      </c>
      <c r="S60" s="44" t="s">
        <v>29</v>
      </c>
      <c r="T60" s="44" t="s">
        <v>30</v>
      </c>
      <c r="U60" s="41">
        <v>2008</v>
      </c>
      <c r="V60" s="44" t="s">
        <v>126</v>
      </c>
      <c r="W60" s="44" t="s">
        <v>32</v>
      </c>
      <c r="X60" s="44" t="s">
        <v>127</v>
      </c>
      <c r="Y60" s="44"/>
      <c r="Z60" s="72" t="s">
        <v>33</v>
      </c>
      <c r="AA60" s="44" t="s">
        <v>34</v>
      </c>
    </row>
    <row r="61" spans="1:27" s="112" customFormat="1" ht="30" x14ac:dyDescent="0.25">
      <c r="A61" s="44" t="s">
        <v>111</v>
      </c>
      <c r="B61" s="44" t="s">
        <v>171</v>
      </c>
      <c r="C61" s="44" t="s">
        <v>189</v>
      </c>
      <c r="D61" s="44"/>
      <c r="E61" s="45"/>
      <c r="F61" s="46"/>
      <c r="G61" s="46"/>
      <c r="H61" s="55">
        <f>VLOOKUP(U61,[1]Inflation!$G$16:$H$26,2,FALSE)</f>
        <v>1.0721304058925818</v>
      </c>
      <c r="I61" s="56">
        <f t="shared" si="12"/>
        <v>0</v>
      </c>
      <c r="J61" s="45"/>
      <c r="K61" s="40">
        <v>20000</v>
      </c>
      <c r="L61" s="46"/>
      <c r="M61" s="56">
        <f t="shared" si="13"/>
        <v>21442.608117851636</v>
      </c>
      <c r="N61" s="40">
        <v>60000</v>
      </c>
      <c r="O61" s="46"/>
      <c r="P61" s="56">
        <f t="shared" si="14"/>
        <v>64327.824353554905</v>
      </c>
      <c r="Q61" s="44" t="s">
        <v>163</v>
      </c>
      <c r="R61" s="44" t="s">
        <v>28</v>
      </c>
      <c r="S61" s="44" t="s">
        <v>29</v>
      </c>
      <c r="T61" s="44" t="s">
        <v>30</v>
      </c>
      <c r="U61" s="41">
        <v>2008</v>
      </c>
      <c r="V61" s="44" t="s">
        <v>190</v>
      </c>
      <c r="W61" s="44" t="s">
        <v>32</v>
      </c>
      <c r="X61" s="44" t="s">
        <v>127</v>
      </c>
      <c r="Y61" s="44"/>
      <c r="Z61" s="48" t="s">
        <v>33</v>
      </c>
      <c r="AA61" s="44" t="s">
        <v>34</v>
      </c>
    </row>
    <row r="62" spans="1:27" s="112" customFormat="1" ht="75" x14ac:dyDescent="0.25">
      <c r="A62" s="44" t="s">
        <v>111</v>
      </c>
      <c r="B62" s="44" t="s">
        <v>171</v>
      </c>
      <c r="C62" s="44" t="s">
        <v>191</v>
      </c>
      <c r="D62" s="44"/>
      <c r="E62" s="45">
        <v>37097</v>
      </c>
      <c r="F62" s="46"/>
      <c r="G62" s="46"/>
      <c r="H62" s="55">
        <f>VLOOKUP(U62,[1]Inflation!$G$16:$H$26,2,FALSE)</f>
        <v>1.1415203211239338</v>
      </c>
      <c r="I62" s="56">
        <f t="shared" si="12"/>
        <v>42346.979352734568</v>
      </c>
      <c r="J62" s="45"/>
      <c r="K62" s="40"/>
      <c r="L62" s="46"/>
      <c r="M62" s="56">
        <f t="shared" si="13"/>
        <v>0</v>
      </c>
      <c r="N62" s="40"/>
      <c r="O62" s="46"/>
      <c r="P62" s="56">
        <f t="shared" si="14"/>
        <v>0</v>
      </c>
      <c r="Q62" s="44" t="s">
        <v>163</v>
      </c>
      <c r="R62" s="44" t="s">
        <v>129</v>
      </c>
      <c r="S62" s="44" t="s">
        <v>130</v>
      </c>
      <c r="T62" s="44" t="s">
        <v>192</v>
      </c>
      <c r="U62" s="41">
        <v>2006</v>
      </c>
      <c r="V62" s="58" t="s">
        <v>132</v>
      </c>
      <c r="W62" s="44" t="s">
        <v>32</v>
      </c>
      <c r="X62" s="44">
        <v>1.24</v>
      </c>
      <c r="Y62" s="44"/>
      <c r="Z62" s="48" t="s">
        <v>134</v>
      </c>
      <c r="AA62" s="44" t="s">
        <v>135</v>
      </c>
    </row>
    <row r="63" spans="1:27" s="114" customFormat="1" ht="75" x14ac:dyDescent="0.25">
      <c r="A63" s="44" t="s">
        <v>111</v>
      </c>
      <c r="B63" s="44" t="s">
        <v>171</v>
      </c>
      <c r="C63" s="44" t="s">
        <v>193</v>
      </c>
      <c r="D63" s="44"/>
      <c r="E63" s="45"/>
      <c r="F63" s="46"/>
      <c r="G63" s="46"/>
      <c r="H63" s="55">
        <f>VLOOKUP(U63,[1]Inflation!$G$16:$H$26,2,FALSE)</f>
        <v>1.1415203211239338</v>
      </c>
      <c r="I63" s="56">
        <f t="shared" si="12"/>
        <v>0</v>
      </c>
      <c r="J63" s="45"/>
      <c r="K63" s="40">
        <v>26791</v>
      </c>
      <c r="L63" s="73"/>
      <c r="M63" s="74">
        <f t="shared" si="13"/>
        <v>30582.470923231311</v>
      </c>
      <c r="N63" s="40">
        <v>27115</v>
      </c>
      <c r="O63" s="46"/>
      <c r="P63" s="56">
        <f t="shared" si="14"/>
        <v>30952.323507275465</v>
      </c>
      <c r="Q63" s="69" t="s">
        <v>163</v>
      </c>
      <c r="R63" s="44" t="s">
        <v>129</v>
      </c>
      <c r="S63" s="44" t="s">
        <v>130</v>
      </c>
      <c r="T63" s="69" t="s">
        <v>192</v>
      </c>
      <c r="U63" s="70">
        <v>2006</v>
      </c>
      <c r="V63" s="75" t="s">
        <v>132</v>
      </c>
      <c r="W63" s="69" t="s">
        <v>32</v>
      </c>
      <c r="X63" s="44">
        <v>41.69</v>
      </c>
      <c r="Y63" s="44"/>
      <c r="Z63" s="71" t="s">
        <v>134</v>
      </c>
      <c r="AA63" s="44" t="s">
        <v>135</v>
      </c>
    </row>
    <row r="64" spans="1:27" s="114" customFormat="1" ht="30" x14ac:dyDescent="0.25">
      <c r="A64" s="44" t="s">
        <v>111</v>
      </c>
      <c r="B64" s="44" t="s">
        <v>171</v>
      </c>
      <c r="C64" s="44" t="s">
        <v>194</v>
      </c>
      <c r="D64" s="44"/>
      <c r="E64" s="45">
        <v>22100</v>
      </c>
      <c r="F64" s="46"/>
      <c r="G64" s="46"/>
      <c r="H64" s="55">
        <f>VLOOKUP(U64,[1]Inflation!$G$16:$H$26,2,FALSE)</f>
        <v>1.0733291816457666</v>
      </c>
      <c r="I64" s="56">
        <f t="shared" si="12"/>
        <v>23720.574914371442</v>
      </c>
      <c r="J64" s="45">
        <v>1000</v>
      </c>
      <c r="K64" s="40"/>
      <c r="L64" s="73"/>
      <c r="M64" s="74">
        <f t="shared" si="13"/>
        <v>0</v>
      </c>
      <c r="N64" s="40"/>
      <c r="O64" s="46"/>
      <c r="P64" s="56">
        <f t="shared" si="14"/>
        <v>0</v>
      </c>
      <c r="Q64" s="69" t="s">
        <v>163</v>
      </c>
      <c r="R64" s="44" t="s">
        <v>28</v>
      </c>
      <c r="S64" s="44" t="s">
        <v>137</v>
      </c>
      <c r="T64" s="69">
        <v>2009</v>
      </c>
      <c r="U64" s="70">
        <v>2009</v>
      </c>
      <c r="V64" s="75" t="s">
        <v>138</v>
      </c>
      <c r="W64" s="69" t="s">
        <v>32</v>
      </c>
      <c r="X64" s="44" t="s">
        <v>32</v>
      </c>
      <c r="Y64" s="44"/>
      <c r="Z64" s="71" t="s">
        <v>139</v>
      </c>
      <c r="AA64" s="44"/>
    </row>
    <row r="65" spans="1:30" s="51" customFormat="1" ht="15" x14ac:dyDescent="0.25">
      <c r="A65" s="44" t="s">
        <v>111</v>
      </c>
      <c r="B65" s="44" t="s">
        <v>319</v>
      </c>
      <c r="C65" s="44"/>
      <c r="D65" s="44"/>
      <c r="E65" s="45">
        <v>613200</v>
      </c>
      <c r="F65" s="46"/>
      <c r="G65" s="46"/>
      <c r="H65" s="55">
        <v>1.0461491063094051</v>
      </c>
      <c r="I65" s="56">
        <v>641498.63198892714</v>
      </c>
      <c r="J65" s="45"/>
      <c r="K65" s="40"/>
      <c r="L65" s="46"/>
      <c r="M65" s="56">
        <v>0</v>
      </c>
      <c r="N65" s="40"/>
      <c r="O65" s="46"/>
      <c r="P65" s="56">
        <v>0</v>
      </c>
      <c r="Q65" s="44" t="s">
        <v>320</v>
      </c>
      <c r="R65" s="44" t="s">
        <v>44</v>
      </c>
      <c r="S65" s="44" t="s">
        <v>321</v>
      </c>
      <c r="T65" s="44">
        <v>2010</v>
      </c>
      <c r="U65" s="41">
        <v>2010</v>
      </c>
      <c r="V65" s="44" t="s">
        <v>322</v>
      </c>
      <c r="W65" s="44" t="s">
        <v>32</v>
      </c>
      <c r="X65" s="44" t="s">
        <v>32</v>
      </c>
      <c r="Y65" s="44"/>
      <c r="Z65" s="72" t="s">
        <v>323</v>
      </c>
      <c r="AA65" s="44"/>
      <c r="AB65" s="109"/>
      <c r="AC65" s="44"/>
      <c r="AD65" s="44"/>
    </row>
    <row r="66" spans="1:30" s="51" customFormat="1" ht="75" x14ac:dyDescent="0.25">
      <c r="A66" s="44" t="s">
        <v>111</v>
      </c>
      <c r="B66" s="44" t="s">
        <v>319</v>
      </c>
      <c r="C66" s="44"/>
      <c r="D66" s="44"/>
      <c r="E66" s="45"/>
      <c r="F66" s="46"/>
      <c r="G66" s="46"/>
      <c r="H66" s="55">
        <v>1.1415203211239338</v>
      </c>
      <c r="I66" s="56">
        <v>0</v>
      </c>
      <c r="J66" s="45"/>
      <c r="K66" s="40">
        <v>187222</v>
      </c>
      <c r="L66" s="46"/>
      <c r="M66" s="56">
        <v>213717.71756146514</v>
      </c>
      <c r="N66" s="40">
        <v>235117</v>
      </c>
      <c r="O66" s="46"/>
      <c r="P66" s="56">
        <v>268390.83334169595</v>
      </c>
      <c r="Q66" s="44" t="s">
        <v>163</v>
      </c>
      <c r="R66" s="44" t="s">
        <v>129</v>
      </c>
      <c r="S66" s="44" t="s">
        <v>130</v>
      </c>
      <c r="T66" s="44" t="s">
        <v>192</v>
      </c>
      <c r="U66" s="41">
        <v>2006</v>
      </c>
      <c r="V66" s="58" t="s">
        <v>132</v>
      </c>
      <c r="W66" s="44" t="s">
        <v>32</v>
      </c>
      <c r="X66" s="44" t="s">
        <v>324</v>
      </c>
      <c r="Y66" s="44"/>
      <c r="Z66" s="48" t="s">
        <v>134</v>
      </c>
      <c r="AA66" s="44" t="s">
        <v>135</v>
      </c>
    </row>
    <row r="67" spans="1:30" s="51" customFormat="1" ht="15" x14ac:dyDescent="0.25">
      <c r="A67" s="44" t="s">
        <v>325</v>
      </c>
      <c r="B67" s="44" t="s">
        <v>326</v>
      </c>
      <c r="C67" s="44" t="s">
        <v>327</v>
      </c>
      <c r="D67" s="44"/>
      <c r="E67" s="45">
        <v>15000</v>
      </c>
      <c r="F67" s="45"/>
      <c r="G67" s="45"/>
      <c r="H67" s="115">
        <f>VLOOKUP(U67,[1]Inflation!$G$16:$H$26,2,FALSE)</f>
        <v>1.0461491063094051</v>
      </c>
      <c r="I67" s="56">
        <f t="shared" ref="I67:I98" si="15">H67*E67</f>
        <v>15692.236594641075</v>
      </c>
      <c r="J67" s="45"/>
      <c r="K67" s="45"/>
      <c r="L67" s="45"/>
      <c r="M67" s="56">
        <f t="shared" ref="M67:M98" si="16">K67*H67</f>
        <v>0</v>
      </c>
      <c r="N67" s="45"/>
      <c r="O67" s="45"/>
      <c r="P67" s="56">
        <f t="shared" ref="P67:P98" si="17">N67*H67</f>
        <v>0</v>
      </c>
      <c r="Q67" s="44" t="s">
        <v>328</v>
      </c>
      <c r="R67" s="44" t="s">
        <v>36</v>
      </c>
      <c r="S67" s="44" t="s">
        <v>244</v>
      </c>
      <c r="T67" s="44">
        <v>2010</v>
      </c>
      <c r="U67" s="41">
        <v>2010</v>
      </c>
      <c r="V67" s="44" t="s">
        <v>245</v>
      </c>
      <c r="W67" s="44" t="s">
        <v>32</v>
      </c>
      <c r="X67" s="44" t="s">
        <v>329</v>
      </c>
      <c r="Y67" s="44"/>
      <c r="Z67" s="48" t="s">
        <v>247</v>
      </c>
      <c r="AA67" s="44"/>
    </row>
    <row r="68" spans="1:30" s="51" customFormat="1" ht="15" x14ac:dyDescent="0.25">
      <c r="A68" s="44" t="s">
        <v>325</v>
      </c>
      <c r="B68" s="44" t="s">
        <v>326</v>
      </c>
      <c r="C68" s="44" t="s">
        <v>330</v>
      </c>
      <c r="D68" s="44"/>
      <c r="E68" s="45">
        <v>10000</v>
      </c>
      <c r="F68" s="45"/>
      <c r="G68" s="45"/>
      <c r="H68" s="115">
        <f>VLOOKUP(U68,[1]Inflation!$G$16:$H$26,2,FALSE)</f>
        <v>1.0461491063094051</v>
      </c>
      <c r="I68" s="56">
        <f t="shared" si="15"/>
        <v>10461.49106309405</v>
      </c>
      <c r="J68" s="45"/>
      <c r="K68" s="45"/>
      <c r="L68" s="45"/>
      <c r="M68" s="56">
        <f t="shared" si="16"/>
        <v>0</v>
      </c>
      <c r="N68" s="45"/>
      <c r="O68" s="45"/>
      <c r="P68" s="56">
        <f t="shared" si="17"/>
        <v>0</v>
      </c>
      <c r="Q68" s="44" t="s">
        <v>328</v>
      </c>
      <c r="R68" s="44" t="s">
        <v>36</v>
      </c>
      <c r="S68" s="44" t="s">
        <v>244</v>
      </c>
      <c r="T68" s="44">
        <v>2010</v>
      </c>
      <c r="U68" s="41">
        <v>2010</v>
      </c>
      <c r="V68" s="44" t="s">
        <v>245</v>
      </c>
      <c r="W68" s="44" t="s">
        <v>32</v>
      </c>
      <c r="X68" s="44">
        <v>2</v>
      </c>
      <c r="Y68" s="44"/>
      <c r="Z68" s="72" t="s">
        <v>247</v>
      </c>
      <c r="AA68" s="44"/>
    </row>
    <row r="69" spans="1:30" s="51" customFormat="1" ht="30" x14ac:dyDescent="0.25">
      <c r="A69" s="44" t="s">
        <v>325</v>
      </c>
      <c r="B69" s="44" t="s">
        <v>326</v>
      </c>
      <c r="C69" s="44"/>
      <c r="D69" s="44"/>
      <c r="E69" s="45">
        <v>1703</v>
      </c>
      <c r="F69" s="45"/>
      <c r="G69" s="45"/>
      <c r="H69" s="115">
        <f>VLOOKUP(U69,[1]Inflation!$G$16:$H$26,2,FALSE)</f>
        <v>1.280275745638717</v>
      </c>
      <c r="I69" s="56">
        <f t="shared" si="15"/>
        <v>2180.3095948227351</v>
      </c>
      <c r="J69" s="45"/>
      <c r="K69" s="45"/>
      <c r="L69" s="45"/>
      <c r="M69" s="56">
        <f t="shared" si="16"/>
        <v>0</v>
      </c>
      <c r="N69" s="45"/>
      <c r="O69" s="45"/>
      <c r="P69" s="56">
        <f t="shared" si="17"/>
        <v>0</v>
      </c>
      <c r="Q69" s="44" t="s">
        <v>328</v>
      </c>
      <c r="R69" s="44" t="s">
        <v>36</v>
      </c>
      <c r="S69" s="44" t="s">
        <v>37</v>
      </c>
      <c r="T69" s="44" t="s">
        <v>38</v>
      </c>
      <c r="U69" s="41">
        <v>2002</v>
      </c>
      <c r="V69" s="44">
        <v>11</v>
      </c>
      <c r="W69" s="44" t="s">
        <v>32</v>
      </c>
      <c r="X69" s="44" t="s">
        <v>32</v>
      </c>
      <c r="Y69" s="44"/>
      <c r="Z69" s="48" t="s">
        <v>39</v>
      </c>
      <c r="AA69" s="44"/>
    </row>
    <row r="70" spans="1:30" s="112" customFormat="1" ht="30" x14ac:dyDescent="0.25">
      <c r="A70" s="116" t="s">
        <v>325</v>
      </c>
      <c r="B70" s="116" t="s">
        <v>331</v>
      </c>
      <c r="C70" s="116" t="s">
        <v>332</v>
      </c>
      <c r="D70" s="116"/>
      <c r="E70" s="117">
        <v>22</v>
      </c>
      <c r="F70" s="117"/>
      <c r="G70" s="117"/>
      <c r="H70" s="118">
        <f>VLOOKUP(U70,[1]Inflation!$G$16:$H$26,2,FALSE)</f>
        <v>1.280275745638717</v>
      </c>
      <c r="I70" s="117">
        <f t="shared" si="15"/>
        <v>28.166066404051776</v>
      </c>
      <c r="J70" s="117"/>
      <c r="K70" s="117"/>
      <c r="L70" s="117"/>
      <c r="M70" s="117">
        <f t="shared" si="16"/>
        <v>0</v>
      </c>
      <c r="N70" s="117"/>
      <c r="O70" s="117"/>
      <c r="P70" s="117">
        <f t="shared" si="17"/>
        <v>0</v>
      </c>
      <c r="Q70" s="116" t="s">
        <v>113</v>
      </c>
      <c r="R70" s="116" t="s">
        <v>36</v>
      </c>
      <c r="S70" s="116" t="s">
        <v>37</v>
      </c>
      <c r="T70" s="116" t="s">
        <v>38</v>
      </c>
      <c r="U70" s="116">
        <v>2002</v>
      </c>
      <c r="V70" s="116">
        <v>11</v>
      </c>
      <c r="W70" s="116" t="s">
        <v>32</v>
      </c>
      <c r="X70" s="116" t="s">
        <v>32</v>
      </c>
      <c r="Y70" s="116"/>
      <c r="Z70" s="119" t="s">
        <v>39</v>
      </c>
      <c r="AA70" s="116"/>
    </row>
    <row r="71" spans="1:30" s="51" customFormat="1" ht="30" x14ac:dyDescent="0.25">
      <c r="A71" s="116" t="s">
        <v>325</v>
      </c>
      <c r="B71" s="116" t="s">
        <v>333</v>
      </c>
      <c r="C71" s="116" t="s">
        <v>333</v>
      </c>
      <c r="D71" s="116"/>
      <c r="E71" s="117">
        <v>4</v>
      </c>
      <c r="F71" s="117"/>
      <c r="G71" s="117"/>
      <c r="H71" s="118">
        <f>VLOOKUP(U71,[1]Inflation!$G$16:$H$26,2,FALSE)</f>
        <v>1.280275745638717</v>
      </c>
      <c r="I71" s="117">
        <f t="shared" si="15"/>
        <v>5.1211029825548682</v>
      </c>
      <c r="J71" s="117"/>
      <c r="K71" s="117"/>
      <c r="L71" s="117"/>
      <c r="M71" s="117">
        <f t="shared" si="16"/>
        <v>0</v>
      </c>
      <c r="N71" s="117"/>
      <c r="O71" s="117"/>
      <c r="P71" s="117">
        <f t="shared" si="17"/>
        <v>0</v>
      </c>
      <c r="Q71" s="116" t="s">
        <v>113</v>
      </c>
      <c r="R71" s="116" t="s">
        <v>36</v>
      </c>
      <c r="S71" s="116" t="s">
        <v>37</v>
      </c>
      <c r="T71" s="116" t="s">
        <v>38</v>
      </c>
      <c r="U71" s="116">
        <v>2002</v>
      </c>
      <c r="V71" s="116">
        <v>11</v>
      </c>
      <c r="W71" s="116" t="s">
        <v>32</v>
      </c>
      <c r="X71" s="116" t="s">
        <v>32</v>
      </c>
      <c r="Y71" s="116"/>
      <c r="Z71" s="119" t="s">
        <v>39</v>
      </c>
      <c r="AA71" s="116"/>
    </row>
    <row r="72" spans="1:30" s="124" customFormat="1" ht="15" x14ac:dyDescent="0.25">
      <c r="A72" s="120" t="s">
        <v>325</v>
      </c>
      <c r="B72" s="111" t="s">
        <v>334</v>
      </c>
      <c r="C72" s="111" t="s">
        <v>335</v>
      </c>
      <c r="D72" s="111"/>
      <c r="E72" s="121">
        <v>55</v>
      </c>
      <c r="F72" s="121"/>
      <c r="G72" s="121"/>
      <c r="H72" s="122">
        <f>VLOOKUP(U72,[1]Inflation!$G$16:$H$26,2,FALSE)</f>
        <v>1.0461491063094051</v>
      </c>
      <c r="I72" s="121">
        <f t="shared" si="15"/>
        <v>57.538200847017279</v>
      </c>
      <c r="J72" s="121"/>
      <c r="K72" s="121"/>
      <c r="L72" s="121"/>
      <c r="M72" s="121">
        <f t="shared" si="16"/>
        <v>0</v>
      </c>
      <c r="N72" s="121"/>
      <c r="O72" s="121"/>
      <c r="P72" s="121">
        <f t="shared" si="17"/>
        <v>0</v>
      </c>
      <c r="Q72" s="111" t="s">
        <v>336</v>
      </c>
      <c r="R72" s="111" t="s">
        <v>36</v>
      </c>
      <c r="S72" s="111" t="s">
        <v>244</v>
      </c>
      <c r="T72" s="111">
        <v>2010</v>
      </c>
      <c r="U72" s="111">
        <v>2010</v>
      </c>
      <c r="V72" s="111" t="s">
        <v>245</v>
      </c>
      <c r="W72" s="111" t="s">
        <v>32</v>
      </c>
      <c r="X72" s="111">
        <v>11880</v>
      </c>
      <c r="Y72" s="111"/>
      <c r="Z72" s="123" t="s">
        <v>247</v>
      </c>
      <c r="AA72" s="111"/>
    </row>
    <row r="73" spans="1:30" s="124" customFormat="1" ht="30" x14ac:dyDescent="0.25">
      <c r="A73" s="44" t="s">
        <v>325</v>
      </c>
      <c r="B73" s="44" t="s">
        <v>337</v>
      </c>
      <c r="C73" s="44"/>
      <c r="D73" s="44"/>
      <c r="E73" s="45">
        <v>2108</v>
      </c>
      <c r="F73" s="45"/>
      <c r="G73" s="45"/>
      <c r="H73" s="115">
        <f>VLOOKUP(U73,[1]Inflation!$G$16:$H$26,2,FALSE)</f>
        <v>1.280275745638717</v>
      </c>
      <c r="I73" s="56">
        <f t="shared" si="15"/>
        <v>2698.8212718064156</v>
      </c>
      <c r="J73" s="45"/>
      <c r="K73" s="45"/>
      <c r="L73" s="45"/>
      <c r="M73" s="56">
        <f t="shared" si="16"/>
        <v>0</v>
      </c>
      <c r="N73" s="45"/>
      <c r="O73" s="45"/>
      <c r="P73" s="56">
        <f t="shared" si="17"/>
        <v>0</v>
      </c>
      <c r="Q73" s="44" t="s">
        <v>328</v>
      </c>
      <c r="R73" s="44" t="s">
        <v>36</v>
      </c>
      <c r="S73" s="44" t="s">
        <v>37</v>
      </c>
      <c r="T73" s="44" t="s">
        <v>38</v>
      </c>
      <c r="U73" s="41">
        <v>2002</v>
      </c>
      <c r="V73" s="44">
        <v>11</v>
      </c>
      <c r="W73" s="44" t="s">
        <v>32</v>
      </c>
      <c r="X73" s="44" t="s">
        <v>32</v>
      </c>
      <c r="Y73" s="44"/>
      <c r="Z73" s="48" t="s">
        <v>39</v>
      </c>
      <c r="AA73" s="44"/>
    </row>
    <row r="74" spans="1:30" s="51" customFormat="1" ht="30" x14ac:dyDescent="0.25">
      <c r="A74" s="111" t="s">
        <v>325</v>
      </c>
      <c r="B74" s="111" t="s">
        <v>338</v>
      </c>
      <c r="C74" s="111" t="s">
        <v>338</v>
      </c>
      <c r="D74" s="111"/>
      <c r="E74" s="121">
        <v>14</v>
      </c>
      <c r="F74" s="121"/>
      <c r="G74" s="121"/>
      <c r="H74" s="122">
        <f>VLOOKUP(U74,[1]Inflation!$G$16:$H$26,2,FALSE)</f>
        <v>1.280275745638717</v>
      </c>
      <c r="I74" s="121">
        <f t="shared" si="15"/>
        <v>17.92386043894204</v>
      </c>
      <c r="J74" s="121"/>
      <c r="K74" s="121"/>
      <c r="L74" s="121"/>
      <c r="M74" s="121">
        <f t="shared" si="16"/>
        <v>0</v>
      </c>
      <c r="N74" s="121"/>
      <c r="O74" s="121"/>
      <c r="P74" s="121">
        <f t="shared" si="17"/>
        <v>0</v>
      </c>
      <c r="Q74" s="111" t="s">
        <v>339</v>
      </c>
      <c r="R74" s="111" t="s">
        <v>36</v>
      </c>
      <c r="S74" s="111" t="s">
        <v>37</v>
      </c>
      <c r="T74" s="111" t="s">
        <v>38</v>
      </c>
      <c r="U74" s="111">
        <v>2002</v>
      </c>
      <c r="V74" s="111">
        <v>11</v>
      </c>
      <c r="W74" s="111" t="s">
        <v>32</v>
      </c>
      <c r="X74" s="111" t="s">
        <v>32</v>
      </c>
      <c r="Y74" s="111"/>
      <c r="Z74" s="123" t="s">
        <v>39</v>
      </c>
      <c r="AA74" s="111"/>
    </row>
    <row r="75" spans="1:30" s="125" customFormat="1" ht="30" x14ac:dyDescent="0.25">
      <c r="A75" s="44" t="s">
        <v>325</v>
      </c>
      <c r="B75" s="44" t="s">
        <v>340</v>
      </c>
      <c r="C75" s="44" t="s">
        <v>341</v>
      </c>
      <c r="D75" s="44"/>
      <c r="E75" s="45">
        <v>113</v>
      </c>
      <c r="F75" s="45"/>
      <c r="G75" s="45"/>
      <c r="H75" s="115">
        <f>VLOOKUP(U75,[1]Inflation!$G$16:$H$26,2,FALSE)</f>
        <v>1.280275745638717</v>
      </c>
      <c r="I75" s="56">
        <f t="shared" si="15"/>
        <v>144.67115925717502</v>
      </c>
      <c r="J75" s="45"/>
      <c r="K75" s="45"/>
      <c r="L75" s="45"/>
      <c r="M75" s="56">
        <f t="shared" si="16"/>
        <v>0</v>
      </c>
      <c r="N75" s="45"/>
      <c r="O75" s="45"/>
      <c r="P75" s="56">
        <f t="shared" si="17"/>
        <v>0</v>
      </c>
      <c r="Q75" s="44" t="s">
        <v>113</v>
      </c>
      <c r="R75" s="44" t="s">
        <v>36</v>
      </c>
      <c r="S75" s="44" t="s">
        <v>37</v>
      </c>
      <c r="T75" s="69" t="s">
        <v>38</v>
      </c>
      <c r="U75" s="70">
        <v>2002</v>
      </c>
      <c r="V75" s="69">
        <v>11</v>
      </c>
      <c r="W75" s="69" t="s">
        <v>32</v>
      </c>
      <c r="X75" s="44" t="s">
        <v>32</v>
      </c>
      <c r="Y75" s="44"/>
      <c r="Z75" s="71" t="s">
        <v>39</v>
      </c>
      <c r="AA75" s="44"/>
    </row>
    <row r="76" spans="1:30" s="126" customFormat="1" ht="15" x14ac:dyDescent="0.25">
      <c r="A76" s="44" t="s">
        <v>325</v>
      </c>
      <c r="B76" s="85" t="s">
        <v>340</v>
      </c>
      <c r="C76" s="85" t="s">
        <v>342</v>
      </c>
      <c r="D76" s="85"/>
      <c r="E76" s="93">
        <v>42.17</v>
      </c>
      <c r="F76" s="93"/>
      <c r="G76" s="93"/>
      <c r="H76" s="115">
        <f>VLOOKUP(U76,[1]Inflation!$G$16:$H$26,2,FALSE)</f>
        <v>1.0461491063094051</v>
      </c>
      <c r="I76" s="56">
        <f t="shared" si="15"/>
        <v>44.116107813067615</v>
      </c>
      <c r="J76" s="93"/>
      <c r="K76" s="93">
        <v>30</v>
      </c>
      <c r="L76" s="93"/>
      <c r="M76" s="56">
        <f t="shared" si="16"/>
        <v>31.384473189282151</v>
      </c>
      <c r="N76" s="93">
        <v>78</v>
      </c>
      <c r="O76" s="93"/>
      <c r="P76" s="56">
        <f t="shared" si="17"/>
        <v>81.599630292133597</v>
      </c>
      <c r="Q76" s="69" t="s">
        <v>113</v>
      </c>
      <c r="R76" s="96" t="s">
        <v>153</v>
      </c>
      <c r="S76" s="85" t="s">
        <v>66</v>
      </c>
      <c r="T76" s="86" t="s">
        <v>67</v>
      </c>
      <c r="U76" s="87">
        <v>2010</v>
      </c>
      <c r="V76" s="86"/>
      <c r="W76" s="86"/>
      <c r="X76" s="57"/>
      <c r="Y76" s="95" t="s">
        <v>343</v>
      </c>
      <c r="Z76" s="89" t="s">
        <v>69</v>
      </c>
      <c r="AA76" s="95"/>
    </row>
    <row r="77" spans="1:30" s="112" customFormat="1" ht="15" x14ac:dyDescent="0.25">
      <c r="A77" s="120" t="s">
        <v>325</v>
      </c>
      <c r="B77" s="120" t="s">
        <v>340</v>
      </c>
      <c r="C77" s="120" t="s">
        <v>344</v>
      </c>
      <c r="D77" s="120"/>
      <c r="E77" s="127">
        <v>320.47000000000003</v>
      </c>
      <c r="F77" s="127"/>
      <c r="G77" s="127"/>
      <c r="H77" s="122">
        <f>VLOOKUP(U77,[1]Inflation!$G$16:$H$26,2,FALSE)</f>
        <v>1.0461491063094051</v>
      </c>
      <c r="I77" s="121">
        <f t="shared" si="15"/>
        <v>335.25940409897504</v>
      </c>
      <c r="J77" s="127"/>
      <c r="K77" s="127">
        <v>0.01</v>
      </c>
      <c r="L77" s="127"/>
      <c r="M77" s="121">
        <f t="shared" si="16"/>
        <v>1.0461491063094051E-2</v>
      </c>
      <c r="N77" s="127">
        <v>1600</v>
      </c>
      <c r="O77" s="127"/>
      <c r="P77" s="121">
        <f t="shared" si="17"/>
        <v>1673.838570095048</v>
      </c>
      <c r="Q77" s="120" t="s">
        <v>27</v>
      </c>
      <c r="R77" s="160" t="s">
        <v>262</v>
      </c>
      <c r="S77" s="120" t="s">
        <v>66</v>
      </c>
      <c r="T77" s="120" t="s">
        <v>67</v>
      </c>
      <c r="U77" s="120">
        <v>2010</v>
      </c>
      <c r="V77" s="120"/>
      <c r="W77" s="120"/>
      <c r="X77" s="111"/>
      <c r="Y77" s="129" t="s">
        <v>345</v>
      </c>
      <c r="Z77" s="130" t="s">
        <v>69</v>
      </c>
      <c r="AA77" s="129"/>
    </row>
    <row r="78" spans="1:30" s="51" customFormat="1" ht="15" x14ac:dyDescent="0.25">
      <c r="A78" s="76" t="s">
        <v>195</v>
      </c>
      <c r="B78" s="76" t="s">
        <v>195</v>
      </c>
      <c r="C78" s="44"/>
      <c r="D78" s="44"/>
      <c r="E78" s="45">
        <v>830</v>
      </c>
      <c r="F78" s="45"/>
      <c r="G78" s="45"/>
      <c r="H78" s="55">
        <f>VLOOKUP(U78,[1]Inflation!$G$16:$H$26,2,FALSE)</f>
        <v>1.0461491063094051</v>
      </c>
      <c r="I78" s="56">
        <f t="shared" si="15"/>
        <v>868.30375823680617</v>
      </c>
      <c r="J78" s="45"/>
      <c r="K78" s="45"/>
      <c r="L78" s="45"/>
      <c r="M78" s="56">
        <f t="shared" si="16"/>
        <v>0</v>
      </c>
      <c r="N78" s="45"/>
      <c r="O78" s="45"/>
      <c r="P78" s="56">
        <f t="shared" si="17"/>
        <v>0</v>
      </c>
      <c r="Q78" s="44" t="s">
        <v>40</v>
      </c>
      <c r="R78" s="44" t="s">
        <v>196</v>
      </c>
      <c r="S78" s="44" t="s">
        <v>197</v>
      </c>
      <c r="T78" s="44">
        <v>2010</v>
      </c>
      <c r="U78" s="41">
        <v>2010</v>
      </c>
      <c r="V78" s="44" t="s">
        <v>198</v>
      </c>
      <c r="W78" s="44" t="s">
        <v>32</v>
      </c>
      <c r="X78" s="44">
        <v>20</v>
      </c>
      <c r="Y78" s="44"/>
      <c r="Z78" s="48" t="s">
        <v>199</v>
      </c>
      <c r="AA78" s="44"/>
      <c r="AB78" s="109"/>
      <c r="AC78" s="44"/>
      <c r="AD78" s="44"/>
    </row>
    <row r="79" spans="1:30" s="51" customFormat="1" ht="15" x14ac:dyDescent="0.25">
      <c r="A79" s="76" t="s">
        <v>195</v>
      </c>
      <c r="B79" s="76" t="s">
        <v>195</v>
      </c>
      <c r="C79" s="44"/>
      <c r="D79" s="44"/>
      <c r="E79" s="45">
        <v>600</v>
      </c>
      <c r="F79" s="45"/>
      <c r="G79" s="45"/>
      <c r="H79" s="55">
        <f>VLOOKUP(U79,[1]Inflation!$G$16:$H$26,2,FALSE)</f>
        <v>1.0292667257822254</v>
      </c>
      <c r="I79" s="56">
        <f t="shared" si="15"/>
        <v>617.56003546933528</v>
      </c>
      <c r="J79" s="45"/>
      <c r="K79" s="45"/>
      <c r="L79" s="45"/>
      <c r="M79" s="56">
        <f t="shared" si="16"/>
        <v>0</v>
      </c>
      <c r="N79" s="45"/>
      <c r="O79" s="45"/>
      <c r="P79" s="56">
        <f t="shared" si="17"/>
        <v>0</v>
      </c>
      <c r="Q79" s="44" t="s">
        <v>40</v>
      </c>
      <c r="R79" s="44" t="s">
        <v>196</v>
      </c>
      <c r="S79" s="44" t="s">
        <v>197</v>
      </c>
      <c r="T79" s="44">
        <v>2011</v>
      </c>
      <c r="U79" s="41">
        <v>2011</v>
      </c>
      <c r="V79" s="44" t="s">
        <v>200</v>
      </c>
      <c r="W79" s="44" t="s">
        <v>32</v>
      </c>
      <c r="X79" s="44">
        <v>2</v>
      </c>
      <c r="Y79" s="44"/>
      <c r="Z79" s="48" t="s">
        <v>201</v>
      </c>
      <c r="AA79" s="44"/>
    </row>
    <row r="80" spans="1:30" s="51" customFormat="1" ht="15" x14ac:dyDescent="0.25">
      <c r="A80" s="76" t="s">
        <v>195</v>
      </c>
      <c r="B80" s="76" t="s">
        <v>195</v>
      </c>
      <c r="C80" s="44"/>
      <c r="D80" s="44"/>
      <c r="E80" s="45">
        <v>370</v>
      </c>
      <c r="F80" s="45"/>
      <c r="G80" s="45"/>
      <c r="H80" s="55">
        <f>VLOOKUP(U80,[1]Inflation!$G$16:$H$26,2,FALSE)</f>
        <v>1.0292667257822254</v>
      </c>
      <c r="I80" s="56">
        <f t="shared" si="15"/>
        <v>380.82868853942341</v>
      </c>
      <c r="J80" s="45"/>
      <c r="K80" s="45">
        <v>370</v>
      </c>
      <c r="L80" s="45"/>
      <c r="M80" s="56">
        <f t="shared" si="16"/>
        <v>380.82868853942341</v>
      </c>
      <c r="N80" s="45">
        <v>370</v>
      </c>
      <c r="O80" s="45"/>
      <c r="P80" s="56">
        <f t="shared" si="17"/>
        <v>380.82868853942341</v>
      </c>
      <c r="Q80" s="44" t="s">
        <v>40</v>
      </c>
      <c r="R80" s="44" t="s">
        <v>202</v>
      </c>
      <c r="S80" s="44" t="s">
        <v>203</v>
      </c>
      <c r="T80" s="44">
        <v>2011</v>
      </c>
      <c r="U80" s="41">
        <v>2011</v>
      </c>
      <c r="V80" s="44" t="s">
        <v>32</v>
      </c>
      <c r="W80" s="44" t="s">
        <v>32</v>
      </c>
      <c r="X80" s="44">
        <v>1</v>
      </c>
      <c r="Y80" s="44"/>
      <c r="Z80" s="48" t="s">
        <v>204</v>
      </c>
      <c r="AA80" s="44"/>
    </row>
    <row r="81" spans="1:27" s="51" customFormat="1" ht="15" x14ac:dyDescent="0.25">
      <c r="A81" s="76" t="s">
        <v>195</v>
      </c>
      <c r="B81" s="76" t="s">
        <v>195</v>
      </c>
      <c r="C81" s="44"/>
      <c r="D81" s="44"/>
      <c r="E81" s="45">
        <v>655.26</v>
      </c>
      <c r="F81" s="45"/>
      <c r="G81" s="45"/>
      <c r="H81" s="55">
        <f>VLOOKUP(U81,[1]Inflation!$G$16:$H$26,2,FALSE)</f>
        <v>1.0292667257822254</v>
      </c>
      <c r="I81" s="56">
        <f t="shared" si="15"/>
        <v>674.43731473606101</v>
      </c>
      <c r="J81" s="45"/>
      <c r="K81" s="45"/>
      <c r="L81" s="45"/>
      <c r="M81" s="56">
        <f t="shared" si="16"/>
        <v>0</v>
      </c>
      <c r="N81" s="45"/>
      <c r="O81" s="45"/>
      <c r="P81" s="56">
        <f t="shared" si="17"/>
        <v>0</v>
      </c>
      <c r="Q81" s="44" t="s">
        <v>40</v>
      </c>
      <c r="R81" s="44" t="s">
        <v>205</v>
      </c>
      <c r="S81" s="77" t="s">
        <v>206</v>
      </c>
      <c r="T81" s="44">
        <v>2011</v>
      </c>
      <c r="U81" s="41">
        <v>2011</v>
      </c>
      <c r="V81" s="44" t="s">
        <v>32</v>
      </c>
      <c r="W81" s="44" t="s">
        <v>32</v>
      </c>
      <c r="X81" s="44">
        <v>37</v>
      </c>
      <c r="Y81" s="44"/>
      <c r="Z81" s="48" t="s">
        <v>207</v>
      </c>
      <c r="AA81" s="44"/>
    </row>
    <row r="82" spans="1:27" s="51" customFormat="1" ht="15" x14ac:dyDescent="0.25">
      <c r="A82" s="76" t="s">
        <v>195</v>
      </c>
      <c r="B82" s="76" t="s">
        <v>195</v>
      </c>
      <c r="C82" s="44"/>
      <c r="D82" s="44"/>
      <c r="E82" s="45">
        <v>999.34</v>
      </c>
      <c r="F82" s="45"/>
      <c r="G82" s="45"/>
      <c r="H82" s="55">
        <f>VLOOKUP(U82,[1]Inflation!$G$16:$H$26,2,FALSE)</f>
        <v>1.0292667257822254</v>
      </c>
      <c r="I82" s="56">
        <f t="shared" si="15"/>
        <v>1028.5874097432093</v>
      </c>
      <c r="J82" s="45"/>
      <c r="K82" s="45">
        <v>60</v>
      </c>
      <c r="L82" s="45"/>
      <c r="M82" s="56">
        <f t="shared" si="16"/>
        <v>61.756003546933528</v>
      </c>
      <c r="N82" s="45">
        <v>3000</v>
      </c>
      <c r="O82" s="45"/>
      <c r="P82" s="56">
        <f t="shared" si="17"/>
        <v>3087.8001773466763</v>
      </c>
      <c r="Q82" s="44" t="s">
        <v>40</v>
      </c>
      <c r="R82" s="44" t="s">
        <v>208</v>
      </c>
      <c r="S82" s="77" t="s">
        <v>209</v>
      </c>
      <c r="T82" s="44">
        <v>2011</v>
      </c>
      <c r="U82" s="41">
        <v>2011</v>
      </c>
      <c r="V82" s="44" t="s">
        <v>210</v>
      </c>
      <c r="W82" s="44" t="s">
        <v>32</v>
      </c>
      <c r="X82" s="44">
        <v>276</v>
      </c>
      <c r="Y82" s="44"/>
      <c r="Z82" s="48" t="s">
        <v>211</v>
      </c>
      <c r="AA82" s="44"/>
    </row>
    <row r="83" spans="1:27" s="51" customFormat="1" ht="15" x14ac:dyDescent="0.25">
      <c r="A83" s="76" t="s">
        <v>195</v>
      </c>
      <c r="B83" s="76" t="s">
        <v>195</v>
      </c>
      <c r="C83" s="44" t="s">
        <v>212</v>
      </c>
      <c r="D83" s="44"/>
      <c r="E83" s="45">
        <v>817.06</v>
      </c>
      <c r="F83" s="45"/>
      <c r="G83" s="45"/>
      <c r="H83" s="55">
        <f>VLOOKUP(U83,[1]Inflation!$G$16:$H$26,2,FALSE)</f>
        <v>1.0292667257822254</v>
      </c>
      <c r="I83" s="56">
        <f t="shared" si="15"/>
        <v>840.97267096762505</v>
      </c>
      <c r="J83" s="45"/>
      <c r="K83" s="45"/>
      <c r="L83" s="45"/>
      <c r="M83" s="56">
        <f t="shared" si="16"/>
        <v>0</v>
      </c>
      <c r="N83" s="45"/>
      <c r="O83" s="45"/>
      <c r="P83" s="56">
        <f t="shared" si="17"/>
        <v>0</v>
      </c>
      <c r="Q83" s="44" t="s">
        <v>40</v>
      </c>
      <c r="R83" s="44" t="s">
        <v>36</v>
      </c>
      <c r="S83" s="77" t="s">
        <v>213</v>
      </c>
      <c r="T83" s="44" t="s">
        <v>214</v>
      </c>
      <c r="U83" s="41">
        <v>2011</v>
      </c>
      <c r="V83" s="44" t="s">
        <v>210</v>
      </c>
      <c r="W83" s="44" t="s">
        <v>32</v>
      </c>
      <c r="X83" s="44">
        <v>209</v>
      </c>
      <c r="Y83" s="44"/>
      <c r="Z83" s="48" t="s">
        <v>215</v>
      </c>
      <c r="AA83" s="44"/>
    </row>
    <row r="84" spans="1:27" s="51" customFormat="1" ht="15" x14ac:dyDescent="0.25">
      <c r="A84" s="76" t="s">
        <v>195</v>
      </c>
      <c r="B84" s="76" t="s">
        <v>195</v>
      </c>
      <c r="C84" s="44"/>
      <c r="D84" s="44"/>
      <c r="E84" s="45">
        <v>500</v>
      </c>
      <c r="F84" s="45"/>
      <c r="G84" s="45"/>
      <c r="H84" s="55">
        <f>VLOOKUP(U84,[1]Inflation!$G$16:$H$26,2,FALSE)</f>
        <v>1.0292667257822254</v>
      </c>
      <c r="I84" s="56">
        <f t="shared" si="15"/>
        <v>514.63336289111271</v>
      </c>
      <c r="J84" s="45"/>
      <c r="K84" s="45"/>
      <c r="L84" s="45"/>
      <c r="M84" s="56">
        <f t="shared" si="16"/>
        <v>0</v>
      </c>
      <c r="N84" s="45"/>
      <c r="O84" s="45"/>
      <c r="P84" s="56">
        <f t="shared" si="17"/>
        <v>0</v>
      </c>
      <c r="Q84" s="44" t="s">
        <v>40</v>
      </c>
      <c r="R84" s="44" t="s">
        <v>71</v>
      </c>
      <c r="S84" s="77" t="s">
        <v>216</v>
      </c>
      <c r="T84" s="44">
        <v>2011</v>
      </c>
      <c r="U84" s="41">
        <v>2011</v>
      </c>
      <c r="V84" s="44">
        <v>31</v>
      </c>
      <c r="W84" s="44" t="s">
        <v>32</v>
      </c>
      <c r="X84" s="44">
        <v>2</v>
      </c>
      <c r="Y84" s="44"/>
      <c r="Z84" s="48" t="s">
        <v>217</v>
      </c>
      <c r="AA84" s="44"/>
    </row>
    <row r="85" spans="1:27" s="51" customFormat="1" ht="15" x14ac:dyDescent="0.25">
      <c r="A85" s="76" t="s">
        <v>195</v>
      </c>
      <c r="B85" s="76" t="s">
        <v>195</v>
      </c>
      <c r="C85" s="44"/>
      <c r="D85" s="44"/>
      <c r="E85" s="45">
        <v>662.49</v>
      </c>
      <c r="F85" s="45"/>
      <c r="G85" s="45"/>
      <c r="H85" s="55">
        <f>VLOOKUP(U85,[1]Inflation!$G$16:$H$26,2,FALSE)</f>
        <v>1.0292667257822254</v>
      </c>
      <c r="I85" s="56">
        <f t="shared" si="15"/>
        <v>681.87891316346656</v>
      </c>
      <c r="J85" s="45"/>
      <c r="K85" s="45"/>
      <c r="L85" s="45"/>
      <c r="M85" s="56">
        <f t="shared" si="16"/>
        <v>0</v>
      </c>
      <c r="N85" s="45"/>
      <c r="O85" s="45"/>
      <c r="P85" s="56">
        <f t="shared" si="17"/>
        <v>0</v>
      </c>
      <c r="Q85" s="44" t="s">
        <v>40</v>
      </c>
      <c r="R85" s="44" t="s">
        <v>77</v>
      </c>
      <c r="S85" s="77" t="s">
        <v>218</v>
      </c>
      <c r="T85" s="44">
        <v>2011</v>
      </c>
      <c r="U85" s="41">
        <v>2011</v>
      </c>
      <c r="V85" s="44">
        <v>18</v>
      </c>
      <c r="W85" s="44" t="s">
        <v>32</v>
      </c>
      <c r="X85" s="44">
        <v>33</v>
      </c>
      <c r="Y85" s="44"/>
      <c r="Z85" s="48" t="s">
        <v>219</v>
      </c>
      <c r="AA85" s="44"/>
    </row>
    <row r="86" spans="1:27" s="51" customFormat="1" ht="30" x14ac:dyDescent="0.25">
      <c r="A86" s="76" t="s">
        <v>195</v>
      </c>
      <c r="B86" s="76" t="s">
        <v>195</v>
      </c>
      <c r="C86" s="44"/>
      <c r="D86" s="44"/>
      <c r="E86" s="45">
        <v>148</v>
      </c>
      <c r="F86" s="45"/>
      <c r="G86" s="45"/>
      <c r="H86" s="55">
        <f>VLOOKUP(U86,[1]Inflation!$G$16:$H$26,2,FALSE)</f>
        <v>1.0292667257822254</v>
      </c>
      <c r="I86" s="56">
        <f t="shared" si="15"/>
        <v>152.33147541576938</v>
      </c>
      <c r="J86" s="45"/>
      <c r="K86" s="45">
        <v>148</v>
      </c>
      <c r="L86" s="45"/>
      <c r="M86" s="56">
        <f t="shared" si="16"/>
        <v>152.33147541576938</v>
      </c>
      <c r="N86" s="45">
        <v>148</v>
      </c>
      <c r="O86" s="45"/>
      <c r="P86" s="56">
        <f t="shared" si="17"/>
        <v>152.33147541576938</v>
      </c>
      <c r="Q86" s="44" t="s">
        <v>40</v>
      </c>
      <c r="R86" s="44" t="s">
        <v>129</v>
      </c>
      <c r="S86" s="77" t="s">
        <v>220</v>
      </c>
      <c r="T86" s="44" t="s">
        <v>214</v>
      </c>
      <c r="U86" s="41">
        <v>2011</v>
      </c>
      <c r="V86" s="44" t="s">
        <v>210</v>
      </c>
      <c r="W86" s="44" t="s">
        <v>32</v>
      </c>
      <c r="X86" s="44">
        <v>14</v>
      </c>
      <c r="Y86" s="44"/>
      <c r="Z86" s="48" t="s">
        <v>221</v>
      </c>
      <c r="AA86" s="44"/>
    </row>
    <row r="87" spans="1:27" s="51" customFormat="1" ht="30" x14ac:dyDescent="0.25">
      <c r="A87" s="76" t="s">
        <v>195</v>
      </c>
      <c r="B87" s="76" t="s">
        <v>195</v>
      </c>
      <c r="C87" s="44" t="s">
        <v>222</v>
      </c>
      <c r="D87" s="44"/>
      <c r="E87" s="45">
        <v>619.79999999999995</v>
      </c>
      <c r="F87" s="45"/>
      <c r="G87" s="45"/>
      <c r="H87" s="55">
        <f>VLOOKUP(U87,[1]Inflation!$G$16:$H$26,2,FALSE)</f>
        <v>1.0292667257822254</v>
      </c>
      <c r="I87" s="56">
        <f t="shared" si="15"/>
        <v>637.9395166398233</v>
      </c>
      <c r="J87" s="45"/>
      <c r="K87" s="45">
        <v>550</v>
      </c>
      <c r="L87" s="45"/>
      <c r="M87" s="56">
        <f t="shared" si="16"/>
        <v>566.09669918022405</v>
      </c>
      <c r="N87" s="45">
        <v>811.29</v>
      </c>
      <c r="O87" s="45"/>
      <c r="P87" s="56">
        <f t="shared" si="17"/>
        <v>835.03380195986165</v>
      </c>
      <c r="Q87" s="44" t="s">
        <v>40</v>
      </c>
      <c r="R87" s="44" t="s">
        <v>129</v>
      </c>
      <c r="S87" s="77" t="s">
        <v>220</v>
      </c>
      <c r="T87" s="44" t="s">
        <v>214</v>
      </c>
      <c r="U87" s="41">
        <v>2011</v>
      </c>
      <c r="V87" s="44" t="s">
        <v>210</v>
      </c>
      <c r="W87" s="44" t="s">
        <v>32</v>
      </c>
      <c r="X87" s="44">
        <v>15</v>
      </c>
      <c r="Y87" s="44"/>
      <c r="Z87" s="48" t="s">
        <v>221</v>
      </c>
      <c r="AA87" s="44"/>
    </row>
    <row r="88" spans="1:27" s="51" customFormat="1" ht="15" x14ac:dyDescent="0.25">
      <c r="A88" s="76" t="s">
        <v>195</v>
      </c>
      <c r="B88" s="76" t="s">
        <v>195</v>
      </c>
      <c r="C88" s="44" t="s">
        <v>223</v>
      </c>
      <c r="D88" s="44"/>
      <c r="E88" s="45">
        <v>350</v>
      </c>
      <c r="F88" s="45"/>
      <c r="G88" s="45"/>
      <c r="H88" s="55">
        <f>VLOOKUP(U88,[1]Inflation!$G$16:$H$26,2,FALSE)</f>
        <v>1.0461491063094051</v>
      </c>
      <c r="I88" s="56">
        <f t="shared" si="15"/>
        <v>366.15218720829176</v>
      </c>
      <c r="J88" s="45"/>
      <c r="K88" s="45"/>
      <c r="L88" s="45"/>
      <c r="M88" s="56">
        <f t="shared" si="16"/>
        <v>0</v>
      </c>
      <c r="N88" s="45"/>
      <c r="O88" s="45"/>
      <c r="P88" s="56">
        <f t="shared" si="17"/>
        <v>0</v>
      </c>
      <c r="Q88" s="44" t="s">
        <v>40</v>
      </c>
      <c r="R88" s="44" t="s">
        <v>153</v>
      </c>
      <c r="S88" s="77" t="s">
        <v>224</v>
      </c>
      <c r="T88" s="44">
        <v>2010</v>
      </c>
      <c r="U88" s="41">
        <v>2010</v>
      </c>
      <c r="V88" s="44" t="s">
        <v>210</v>
      </c>
      <c r="W88" s="44" t="s">
        <v>32</v>
      </c>
      <c r="X88" s="44">
        <v>1</v>
      </c>
      <c r="Y88" s="44"/>
      <c r="Z88" s="48" t="s">
        <v>225</v>
      </c>
      <c r="AA88" s="44"/>
    </row>
    <row r="89" spans="1:27" s="51" customFormat="1" ht="15" x14ac:dyDescent="0.25">
      <c r="A89" s="76" t="s">
        <v>195</v>
      </c>
      <c r="B89" s="76" t="s">
        <v>195</v>
      </c>
      <c r="C89" s="44" t="s">
        <v>222</v>
      </c>
      <c r="D89" s="44"/>
      <c r="E89" s="45">
        <v>499.53</v>
      </c>
      <c r="F89" s="45"/>
      <c r="G89" s="45"/>
      <c r="H89" s="55">
        <f>VLOOKUP(U89,[1]Inflation!$G$16:$H$26,2,FALSE)</f>
        <v>1.0461491063094051</v>
      </c>
      <c r="I89" s="56">
        <f t="shared" si="15"/>
        <v>522.58286307473713</v>
      </c>
      <c r="J89" s="45"/>
      <c r="K89" s="45"/>
      <c r="L89" s="45"/>
      <c r="M89" s="56">
        <f t="shared" si="16"/>
        <v>0</v>
      </c>
      <c r="N89" s="45"/>
      <c r="O89" s="45"/>
      <c r="P89" s="56">
        <f t="shared" si="17"/>
        <v>0</v>
      </c>
      <c r="Q89" s="44" t="s">
        <v>40</v>
      </c>
      <c r="R89" s="44" t="s">
        <v>153</v>
      </c>
      <c r="S89" s="77" t="s">
        <v>224</v>
      </c>
      <c r="T89" s="44">
        <v>2010</v>
      </c>
      <c r="U89" s="41">
        <v>2010</v>
      </c>
      <c r="V89" s="44" t="s">
        <v>210</v>
      </c>
      <c r="W89" s="44" t="s">
        <v>32</v>
      </c>
      <c r="X89" s="44">
        <v>17</v>
      </c>
      <c r="Y89" s="44"/>
      <c r="Z89" s="48" t="s">
        <v>225</v>
      </c>
      <c r="AA89" s="44"/>
    </row>
    <row r="90" spans="1:27" s="51" customFormat="1" ht="15" x14ac:dyDescent="0.25">
      <c r="A90" s="76" t="s">
        <v>195</v>
      </c>
      <c r="B90" s="76" t="s">
        <v>195</v>
      </c>
      <c r="C90" s="44"/>
      <c r="D90" s="44"/>
      <c r="E90" s="45">
        <v>500</v>
      </c>
      <c r="F90" s="45"/>
      <c r="G90" s="45"/>
      <c r="H90" s="55">
        <f>VLOOKUP(U90,[1]Inflation!$G$16:$H$26,2,FALSE)</f>
        <v>1.0461491063094051</v>
      </c>
      <c r="I90" s="56">
        <f t="shared" si="15"/>
        <v>523.07455315470247</v>
      </c>
      <c r="J90" s="45"/>
      <c r="K90" s="45"/>
      <c r="L90" s="45"/>
      <c r="M90" s="56">
        <f t="shared" si="16"/>
        <v>0</v>
      </c>
      <c r="N90" s="45"/>
      <c r="O90" s="45"/>
      <c r="P90" s="56">
        <f t="shared" si="17"/>
        <v>0</v>
      </c>
      <c r="Q90" s="44" t="s">
        <v>40</v>
      </c>
      <c r="R90" s="44" t="s">
        <v>153</v>
      </c>
      <c r="S90" s="77" t="s">
        <v>224</v>
      </c>
      <c r="T90" s="44">
        <v>2010</v>
      </c>
      <c r="U90" s="41">
        <v>2010</v>
      </c>
      <c r="V90" s="44" t="s">
        <v>210</v>
      </c>
      <c r="W90" s="44" t="s">
        <v>32</v>
      </c>
      <c r="X90" s="44">
        <v>2</v>
      </c>
      <c r="Y90" s="44"/>
      <c r="Z90" s="48" t="s">
        <v>225</v>
      </c>
      <c r="AA90" s="44"/>
    </row>
    <row r="91" spans="1:27" s="51" customFormat="1" ht="15" x14ac:dyDescent="0.25">
      <c r="A91" s="76" t="s">
        <v>195</v>
      </c>
      <c r="B91" s="76" t="s">
        <v>195</v>
      </c>
      <c r="C91" s="44" t="s">
        <v>226</v>
      </c>
      <c r="D91" s="44"/>
      <c r="E91" s="45">
        <v>850</v>
      </c>
      <c r="F91" s="45"/>
      <c r="G91" s="45"/>
      <c r="H91" s="55">
        <f>VLOOKUP(U91,[1]Inflation!$G$16:$H$26,2,FALSE)</f>
        <v>1.0292667257822254</v>
      </c>
      <c r="I91" s="56">
        <f t="shared" si="15"/>
        <v>874.87671691489163</v>
      </c>
      <c r="J91" s="45"/>
      <c r="K91" s="45"/>
      <c r="L91" s="45"/>
      <c r="M91" s="56">
        <f t="shared" si="16"/>
        <v>0</v>
      </c>
      <c r="N91" s="45"/>
      <c r="O91" s="45"/>
      <c r="P91" s="56">
        <f t="shared" si="17"/>
        <v>0</v>
      </c>
      <c r="Q91" s="44" t="s">
        <v>40</v>
      </c>
      <c r="R91" s="44" t="s">
        <v>97</v>
      </c>
      <c r="S91" s="44" t="s">
        <v>227</v>
      </c>
      <c r="T91" s="44">
        <v>2011</v>
      </c>
      <c r="U91" s="41">
        <v>2011</v>
      </c>
      <c r="V91" s="44" t="s">
        <v>32</v>
      </c>
      <c r="W91" s="44" t="s">
        <v>32</v>
      </c>
      <c r="X91" s="44">
        <v>60</v>
      </c>
      <c r="Y91" s="44"/>
      <c r="Z91" s="48" t="s">
        <v>228</v>
      </c>
      <c r="AA91" s="44"/>
    </row>
    <row r="92" spans="1:27" s="51" customFormat="1" ht="15" x14ac:dyDescent="0.25">
      <c r="A92" s="76" t="s">
        <v>195</v>
      </c>
      <c r="B92" s="76" t="s">
        <v>195</v>
      </c>
      <c r="C92" s="44" t="s">
        <v>229</v>
      </c>
      <c r="D92" s="44"/>
      <c r="E92" s="45">
        <v>250</v>
      </c>
      <c r="F92" s="45"/>
      <c r="G92" s="45"/>
      <c r="H92" s="55">
        <f>VLOOKUP(U92,[1]Inflation!$G$16:$H$26,2,FALSE)</f>
        <v>1.0292667257822254</v>
      </c>
      <c r="I92" s="56">
        <f t="shared" si="15"/>
        <v>257.31668144555636</v>
      </c>
      <c r="J92" s="45"/>
      <c r="K92" s="45"/>
      <c r="L92" s="45"/>
      <c r="M92" s="56">
        <f t="shared" si="16"/>
        <v>0</v>
      </c>
      <c r="N92" s="45"/>
      <c r="O92" s="45"/>
      <c r="P92" s="56">
        <f t="shared" si="17"/>
        <v>0</v>
      </c>
      <c r="Q92" s="44" t="s">
        <v>40</v>
      </c>
      <c r="R92" s="44" t="s">
        <v>97</v>
      </c>
      <c r="S92" s="44" t="s">
        <v>227</v>
      </c>
      <c r="T92" s="44">
        <v>2011</v>
      </c>
      <c r="U92" s="41">
        <v>2011</v>
      </c>
      <c r="V92" s="44" t="s">
        <v>32</v>
      </c>
      <c r="W92" s="44" t="s">
        <v>32</v>
      </c>
      <c r="X92" s="44">
        <v>20</v>
      </c>
      <c r="Y92" s="44"/>
      <c r="Z92" s="48" t="s">
        <v>228</v>
      </c>
      <c r="AA92" s="44"/>
    </row>
    <row r="93" spans="1:27" s="51" customFormat="1" ht="15" x14ac:dyDescent="0.25">
      <c r="A93" s="76" t="s">
        <v>195</v>
      </c>
      <c r="B93" s="76" t="s">
        <v>195</v>
      </c>
      <c r="C93" s="44" t="s">
        <v>230</v>
      </c>
      <c r="D93" s="44"/>
      <c r="E93" s="45">
        <v>235</v>
      </c>
      <c r="F93" s="45"/>
      <c r="G93" s="45"/>
      <c r="H93" s="55">
        <f>VLOOKUP(U93,[1]Inflation!$G$16:$H$26,2,FALSE)</f>
        <v>1.0292667257822254</v>
      </c>
      <c r="I93" s="56">
        <f t="shared" si="15"/>
        <v>241.87768055882299</v>
      </c>
      <c r="J93" s="45"/>
      <c r="K93" s="45"/>
      <c r="L93" s="45"/>
      <c r="M93" s="56">
        <f t="shared" si="16"/>
        <v>0</v>
      </c>
      <c r="N93" s="45"/>
      <c r="O93" s="45"/>
      <c r="P93" s="56">
        <f t="shared" si="17"/>
        <v>0</v>
      </c>
      <c r="Q93" s="44" t="s">
        <v>40</v>
      </c>
      <c r="R93" s="44" t="s">
        <v>97</v>
      </c>
      <c r="S93" s="44" t="s">
        <v>227</v>
      </c>
      <c r="T93" s="44">
        <v>2011</v>
      </c>
      <c r="U93" s="41">
        <v>2011</v>
      </c>
      <c r="V93" s="44" t="s">
        <v>32</v>
      </c>
      <c r="W93" s="44" t="s">
        <v>32</v>
      </c>
      <c r="X93" s="44">
        <v>4</v>
      </c>
      <c r="Y93" s="44"/>
      <c r="Z93" s="48" t="s">
        <v>228</v>
      </c>
      <c r="AA93" s="44"/>
    </row>
    <row r="94" spans="1:27" s="51" customFormat="1" ht="15" x14ac:dyDescent="0.25">
      <c r="A94" s="76" t="s">
        <v>195</v>
      </c>
      <c r="B94" s="76" t="s">
        <v>195</v>
      </c>
      <c r="C94" s="44" t="s">
        <v>231</v>
      </c>
      <c r="D94" s="44"/>
      <c r="E94" s="45">
        <v>787</v>
      </c>
      <c r="F94" s="45"/>
      <c r="G94" s="45"/>
      <c r="H94" s="55">
        <f>VLOOKUP(U94,[1]Inflation!$G$16:$H$26,2,FALSE)</f>
        <v>1.0292667257822254</v>
      </c>
      <c r="I94" s="56">
        <f t="shared" si="15"/>
        <v>810.03291319061145</v>
      </c>
      <c r="J94" s="45"/>
      <c r="K94" s="45"/>
      <c r="L94" s="45"/>
      <c r="M94" s="56">
        <f t="shared" si="16"/>
        <v>0</v>
      </c>
      <c r="N94" s="45"/>
      <c r="O94" s="45"/>
      <c r="P94" s="56">
        <f t="shared" si="17"/>
        <v>0</v>
      </c>
      <c r="Q94" s="44" t="s">
        <v>40</v>
      </c>
      <c r="R94" s="44" t="s">
        <v>97</v>
      </c>
      <c r="S94" s="44" t="s">
        <v>227</v>
      </c>
      <c r="T94" s="44">
        <v>2011</v>
      </c>
      <c r="U94" s="41">
        <v>2011</v>
      </c>
      <c r="V94" s="44" t="s">
        <v>32</v>
      </c>
      <c r="W94" s="44" t="s">
        <v>32</v>
      </c>
      <c r="X94" s="44">
        <v>2</v>
      </c>
      <c r="Y94" s="44"/>
      <c r="Z94" s="48" t="s">
        <v>228</v>
      </c>
      <c r="AA94" s="44"/>
    </row>
    <row r="95" spans="1:27" s="51" customFormat="1" ht="15" x14ac:dyDescent="0.25">
      <c r="A95" s="76" t="s">
        <v>195</v>
      </c>
      <c r="B95" s="76" t="s">
        <v>195</v>
      </c>
      <c r="C95" s="44" t="s">
        <v>232</v>
      </c>
      <c r="D95" s="44"/>
      <c r="E95" s="45">
        <v>165</v>
      </c>
      <c r="F95" s="45"/>
      <c r="G95" s="45"/>
      <c r="H95" s="55">
        <f>VLOOKUP(U95,[1]Inflation!$G$16:$H$26,2,FALSE)</f>
        <v>1.0292667257822254</v>
      </c>
      <c r="I95" s="56">
        <f t="shared" si="15"/>
        <v>169.82900975406719</v>
      </c>
      <c r="J95" s="45"/>
      <c r="K95" s="45"/>
      <c r="L95" s="45"/>
      <c r="M95" s="56">
        <f t="shared" si="16"/>
        <v>0</v>
      </c>
      <c r="N95" s="45"/>
      <c r="O95" s="45"/>
      <c r="P95" s="56">
        <f t="shared" si="17"/>
        <v>0</v>
      </c>
      <c r="Q95" s="44" t="s">
        <v>40</v>
      </c>
      <c r="R95" s="44" t="s">
        <v>97</v>
      </c>
      <c r="S95" s="44" t="s">
        <v>227</v>
      </c>
      <c r="T95" s="44">
        <v>2011</v>
      </c>
      <c r="U95" s="41">
        <v>2011</v>
      </c>
      <c r="V95" s="44" t="s">
        <v>32</v>
      </c>
      <c r="W95" s="44" t="s">
        <v>32</v>
      </c>
      <c r="X95" s="44">
        <v>10</v>
      </c>
      <c r="Y95" s="44"/>
      <c r="Z95" s="48" t="s">
        <v>228</v>
      </c>
      <c r="AA95" s="44"/>
    </row>
    <row r="96" spans="1:27" s="51" customFormat="1" ht="30" x14ac:dyDescent="0.25">
      <c r="A96" s="76" t="s">
        <v>195</v>
      </c>
      <c r="B96" s="76" t="s">
        <v>195</v>
      </c>
      <c r="C96" s="44"/>
      <c r="D96" s="44"/>
      <c r="E96" s="45">
        <v>307.47000000000003</v>
      </c>
      <c r="F96" s="45"/>
      <c r="G96" s="45"/>
      <c r="H96" s="55">
        <f>VLOOKUP(U96,[1]Inflation!$G$16:$H$26,2,FALSE)</f>
        <v>1.118306895992371</v>
      </c>
      <c r="I96" s="56">
        <f t="shared" si="15"/>
        <v>343.84582131077434</v>
      </c>
      <c r="J96" s="45"/>
      <c r="K96" s="45"/>
      <c r="L96" s="45"/>
      <c r="M96" s="56">
        <f t="shared" si="16"/>
        <v>0</v>
      </c>
      <c r="N96" s="45"/>
      <c r="O96" s="45"/>
      <c r="P96" s="56">
        <f t="shared" si="17"/>
        <v>0</v>
      </c>
      <c r="Q96" s="44" t="s">
        <v>40</v>
      </c>
      <c r="R96" s="44" t="s">
        <v>233</v>
      </c>
      <c r="S96" s="44" t="s">
        <v>234</v>
      </c>
      <c r="T96" s="44" t="s">
        <v>235</v>
      </c>
      <c r="U96" s="41">
        <v>2007</v>
      </c>
      <c r="V96" s="44" t="s">
        <v>236</v>
      </c>
      <c r="W96" s="44" t="s">
        <v>32</v>
      </c>
      <c r="X96" s="44">
        <v>6</v>
      </c>
      <c r="Y96" s="44"/>
      <c r="Z96" s="48" t="s">
        <v>237</v>
      </c>
      <c r="AA96" s="44"/>
    </row>
    <row r="97" spans="1:27" s="51" customFormat="1" ht="15" x14ac:dyDescent="0.25">
      <c r="A97" s="76" t="s">
        <v>195</v>
      </c>
      <c r="B97" s="76" t="s">
        <v>195</v>
      </c>
      <c r="C97" s="44" t="s">
        <v>238</v>
      </c>
      <c r="D97" s="44"/>
      <c r="E97" s="45">
        <v>300</v>
      </c>
      <c r="F97" s="45"/>
      <c r="G97" s="45"/>
      <c r="H97" s="55">
        <f>VLOOKUP(U97,[1]Inflation!$G$16:$H$26,2,FALSE)</f>
        <v>1.0721304058925818</v>
      </c>
      <c r="I97" s="56">
        <f t="shared" si="15"/>
        <v>321.63912176777455</v>
      </c>
      <c r="J97" s="45"/>
      <c r="K97" s="45"/>
      <c r="L97" s="45"/>
      <c r="M97" s="56">
        <f t="shared" si="16"/>
        <v>0</v>
      </c>
      <c r="N97" s="45"/>
      <c r="O97" s="45"/>
      <c r="P97" s="56">
        <f t="shared" si="17"/>
        <v>0</v>
      </c>
      <c r="Q97" s="44" t="s">
        <v>40</v>
      </c>
      <c r="R97" s="44" t="s">
        <v>28</v>
      </c>
      <c r="S97" s="44" t="s">
        <v>50</v>
      </c>
      <c r="T97" s="44">
        <v>2008</v>
      </c>
      <c r="U97" s="41">
        <v>2008</v>
      </c>
      <c r="V97" s="44" t="s">
        <v>51</v>
      </c>
      <c r="W97" s="44" t="s">
        <v>32</v>
      </c>
      <c r="X97" s="44" t="s">
        <v>32</v>
      </c>
      <c r="Y97" s="44"/>
      <c r="Z97" s="48" t="s">
        <v>52</v>
      </c>
      <c r="AA97" s="44" t="s">
        <v>53</v>
      </c>
    </row>
    <row r="98" spans="1:27" s="51" customFormat="1" ht="30" x14ac:dyDescent="0.25">
      <c r="A98" s="76" t="s">
        <v>195</v>
      </c>
      <c r="B98" s="76" t="s">
        <v>195</v>
      </c>
      <c r="C98" s="76" t="s">
        <v>239</v>
      </c>
      <c r="D98" s="44"/>
      <c r="E98" s="45">
        <v>1200</v>
      </c>
      <c r="F98" s="45"/>
      <c r="G98" s="45"/>
      <c r="H98" s="55" t="e">
        <f>VLOOKUP(U98,[1]Inflation!$G$16:$H$26,2,FALSE)</f>
        <v>#N/A</v>
      </c>
      <c r="I98" s="56" t="e">
        <f t="shared" si="15"/>
        <v>#N/A</v>
      </c>
      <c r="J98" s="45"/>
      <c r="K98" s="45"/>
      <c r="L98" s="45"/>
      <c r="M98" s="56" t="e">
        <f t="shared" si="16"/>
        <v>#N/A</v>
      </c>
      <c r="N98" s="45"/>
      <c r="O98" s="45"/>
      <c r="P98" s="56" t="e">
        <f t="shared" si="17"/>
        <v>#N/A</v>
      </c>
      <c r="Q98" s="44" t="s">
        <v>40</v>
      </c>
      <c r="R98" s="44" t="s">
        <v>28</v>
      </c>
      <c r="S98" s="44" t="s">
        <v>240</v>
      </c>
      <c r="T98" s="44" t="s">
        <v>32</v>
      </c>
      <c r="U98" s="41" t="s">
        <v>32</v>
      </c>
      <c r="V98" s="44">
        <v>32</v>
      </c>
      <c r="W98" s="44" t="s">
        <v>32</v>
      </c>
      <c r="X98" s="44" t="s">
        <v>32</v>
      </c>
      <c r="Y98" s="44"/>
      <c r="Z98" s="48" t="s">
        <v>241</v>
      </c>
      <c r="AA98" s="44" t="s">
        <v>32</v>
      </c>
    </row>
    <row r="99" spans="1:27" s="125" customFormat="1" ht="30" x14ac:dyDescent="0.25">
      <c r="A99" s="78" t="s">
        <v>195</v>
      </c>
      <c r="B99" s="76" t="s">
        <v>195</v>
      </c>
      <c r="C99" s="44" t="s">
        <v>242</v>
      </c>
      <c r="D99" s="44"/>
      <c r="E99" s="80"/>
      <c r="F99" s="80"/>
      <c r="G99" s="80"/>
      <c r="H99" s="55">
        <f>VLOOKUP(U99,[1]Inflation!$G$16:$H$26,2,FALSE)</f>
        <v>1.0721304058925818</v>
      </c>
      <c r="I99" s="56">
        <f t="shared" ref="I99:I130" si="18">H99*E99</f>
        <v>0</v>
      </c>
      <c r="J99" s="80"/>
      <c r="K99" s="80">
        <v>220</v>
      </c>
      <c r="L99" s="80"/>
      <c r="M99" s="56">
        <f t="shared" ref="M99:M130" si="19">K99*H99</f>
        <v>235.86868929636799</v>
      </c>
      <c r="N99" s="80">
        <v>800</v>
      </c>
      <c r="O99" s="80"/>
      <c r="P99" s="56">
        <f t="shared" ref="P99:P130" si="20">N99*H99</f>
        <v>857.70432471406548</v>
      </c>
      <c r="Q99" s="44" t="s">
        <v>40</v>
      </c>
      <c r="R99" s="57" t="s">
        <v>28</v>
      </c>
      <c r="S99" s="57" t="s">
        <v>29</v>
      </c>
      <c r="T99" s="44" t="s">
        <v>30</v>
      </c>
      <c r="U99" s="41">
        <v>2008</v>
      </c>
      <c r="V99" s="57" t="s">
        <v>243</v>
      </c>
      <c r="W99" s="57" t="s">
        <v>32</v>
      </c>
      <c r="X99" s="57" t="s">
        <v>32</v>
      </c>
      <c r="Y99" s="44"/>
      <c r="Z99" s="48" t="s">
        <v>33</v>
      </c>
      <c r="AA99" s="44" t="s">
        <v>34</v>
      </c>
    </row>
    <row r="100" spans="1:27" s="125" customFormat="1" ht="30" x14ac:dyDescent="0.25">
      <c r="A100" s="78" t="s">
        <v>195</v>
      </c>
      <c r="B100" s="76" t="s">
        <v>195</v>
      </c>
      <c r="C100" s="44" t="s">
        <v>222</v>
      </c>
      <c r="D100" s="44"/>
      <c r="E100" s="80"/>
      <c r="F100" s="80"/>
      <c r="G100" s="80"/>
      <c r="H100" s="55">
        <f>VLOOKUP(U100,[1]Inflation!$G$16:$H$26,2,FALSE)</f>
        <v>1.0721304058925818</v>
      </c>
      <c r="I100" s="56">
        <f t="shared" si="18"/>
        <v>0</v>
      </c>
      <c r="J100" s="80"/>
      <c r="K100" s="80">
        <v>680</v>
      </c>
      <c r="L100" s="80"/>
      <c r="M100" s="56">
        <f t="shared" si="19"/>
        <v>729.04867600695559</v>
      </c>
      <c r="N100" s="80">
        <v>940</v>
      </c>
      <c r="O100" s="80"/>
      <c r="P100" s="56">
        <f t="shared" si="20"/>
        <v>1007.8025815390268</v>
      </c>
      <c r="Q100" s="44" t="s">
        <v>40</v>
      </c>
      <c r="R100" s="57" t="s">
        <v>28</v>
      </c>
      <c r="S100" s="57" t="s">
        <v>29</v>
      </c>
      <c r="T100" s="44" t="s">
        <v>30</v>
      </c>
      <c r="U100" s="41">
        <v>2008</v>
      </c>
      <c r="V100" s="57" t="s">
        <v>243</v>
      </c>
      <c r="W100" s="57" t="s">
        <v>32</v>
      </c>
      <c r="X100" s="57" t="s">
        <v>32</v>
      </c>
      <c r="Y100" s="44"/>
      <c r="Z100" s="48" t="s">
        <v>33</v>
      </c>
      <c r="AA100" s="44" t="s">
        <v>34</v>
      </c>
    </row>
    <row r="101" spans="1:27" s="51" customFormat="1" ht="15" x14ac:dyDescent="0.25">
      <c r="A101" s="76" t="s">
        <v>195</v>
      </c>
      <c r="B101" s="76" t="s">
        <v>195</v>
      </c>
      <c r="C101" s="44"/>
      <c r="D101" s="44"/>
      <c r="E101" s="45">
        <v>1500</v>
      </c>
      <c r="F101" s="45"/>
      <c r="G101" s="45"/>
      <c r="H101" s="55">
        <f>VLOOKUP(U101,[1]Inflation!$G$16:$H$26,2,FALSE)</f>
        <v>1.0461491063094051</v>
      </c>
      <c r="I101" s="56">
        <f t="shared" si="18"/>
        <v>1569.2236594641076</v>
      </c>
      <c r="J101" s="45"/>
      <c r="K101" s="45"/>
      <c r="L101" s="45"/>
      <c r="M101" s="56">
        <f t="shared" si="19"/>
        <v>0</v>
      </c>
      <c r="N101" s="45"/>
      <c r="O101" s="45"/>
      <c r="P101" s="56">
        <f t="shared" si="20"/>
        <v>0</v>
      </c>
      <c r="Q101" s="44" t="s">
        <v>40</v>
      </c>
      <c r="R101" s="44" t="s">
        <v>36</v>
      </c>
      <c r="S101" s="44" t="s">
        <v>244</v>
      </c>
      <c r="T101" s="44">
        <v>2010</v>
      </c>
      <c r="U101" s="41">
        <v>2010</v>
      </c>
      <c r="V101" s="44" t="s">
        <v>245</v>
      </c>
      <c r="W101" s="44" t="s">
        <v>32</v>
      </c>
      <c r="X101" s="44" t="s">
        <v>246</v>
      </c>
      <c r="Y101" s="44"/>
      <c r="Z101" s="48" t="s">
        <v>247</v>
      </c>
      <c r="AA101" s="44"/>
    </row>
    <row r="102" spans="1:27" s="51" customFormat="1" ht="30" x14ac:dyDescent="0.25">
      <c r="A102" s="76" t="s">
        <v>195</v>
      </c>
      <c r="B102" s="76" t="s">
        <v>195</v>
      </c>
      <c r="C102" s="44" t="s">
        <v>248</v>
      </c>
      <c r="D102" s="44"/>
      <c r="E102" s="45">
        <v>130</v>
      </c>
      <c r="F102" s="45"/>
      <c r="G102" s="45"/>
      <c r="H102" s="55">
        <f>VLOOKUP(U102,[1]Inflation!$G$16:$H$26,2,FALSE)</f>
        <v>1.280275745638717</v>
      </c>
      <c r="I102" s="56">
        <f t="shared" si="18"/>
        <v>166.43584693303322</v>
      </c>
      <c r="J102" s="45"/>
      <c r="K102" s="45"/>
      <c r="L102" s="45"/>
      <c r="M102" s="56">
        <f t="shared" si="19"/>
        <v>0</v>
      </c>
      <c r="N102" s="45"/>
      <c r="O102" s="45"/>
      <c r="P102" s="56">
        <f t="shared" si="20"/>
        <v>0</v>
      </c>
      <c r="Q102" s="44" t="s">
        <v>40</v>
      </c>
      <c r="R102" s="44" t="s">
        <v>36</v>
      </c>
      <c r="S102" s="44" t="s">
        <v>37</v>
      </c>
      <c r="T102" s="44" t="s">
        <v>38</v>
      </c>
      <c r="U102" s="41">
        <v>2002</v>
      </c>
      <c r="V102" s="44">
        <v>12</v>
      </c>
      <c r="W102" s="44" t="s">
        <v>32</v>
      </c>
      <c r="X102" s="44" t="s">
        <v>32</v>
      </c>
      <c r="Y102" s="44"/>
      <c r="Z102" s="48" t="s">
        <v>39</v>
      </c>
      <c r="AA102" s="44"/>
    </row>
    <row r="103" spans="1:27" s="125" customFormat="1" ht="15" x14ac:dyDescent="0.25">
      <c r="A103" s="81" t="s">
        <v>195</v>
      </c>
      <c r="B103" s="76" t="s">
        <v>195</v>
      </c>
      <c r="C103" s="82"/>
      <c r="D103" s="82"/>
      <c r="E103" s="83">
        <v>610.49</v>
      </c>
      <c r="F103" s="83"/>
      <c r="G103" s="83"/>
      <c r="H103" s="55">
        <f>VLOOKUP(U103,[1]Inflation!$G$16:$H$26,2,FALSE)</f>
        <v>1.0461491063094051</v>
      </c>
      <c r="I103" s="56">
        <f t="shared" si="18"/>
        <v>638.66356791082865</v>
      </c>
      <c r="J103" s="83"/>
      <c r="K103" s="83">
        <v>200</v>
      </c>
      <c r="L103" s="83"/>
      <c r="M103" s="56">
        <f t="shared" si="19"/>
        <v>209.229821261881</v>
      </c>
      <c r="N103" s="83">
        <v>2350.42</v>
      </c>
      <c r="O103" s="83"/>
      <c r="P103" s="56">
        <f t="shared" si="20"/>
        <v>2458.8897824517521</v>
      </c>
      <c r="Q103" s="44" t="s">
        <v>40</v>
      </c>
      <c r="R103" s="96" t="s">
        <v>71</v>
      </c>
      <c r="S103" s="85" t="s">
        <v>66</v>
      </c>
      <c r="T103" s="86" t="s">
        <v>67</v>
      </c>
      <c r="U103" s="87">
        <v>2010</v>
      </c>
      <c r="V103" s="82"/>
      <c r="W103" s="82"/>
      <c r="X103" s="82" t="s">
        <v>249</v>
      </c>
      <c r="Y103" s="88" t="s">
        <v>250</v>
      </c>
      <c r="Z103" s="89" t="s">
        <v>69</v>
      </c>
      <c r="AA103" s="88"/>
    </row>
    <row r="104" spans="1:27" s="125" customFormat="1" ht="15" x14ac:dyDescent="0.25">
      <c r="A104" s="78" t="s">
        <v>195</v>
      </c>
      <c r="B104" s="76" t="s">
        <v>195</v>
      </c>
      <c r="C104" s="90"/>
      <c r="D104" s="90"/>
      <c r="E104" s="91">
        <v>362.01</v>
      </c>
      <c r="F104" s="91"/>
      <c r="G104" s="91"/>
      <c r="H104" s="55">
        <f>VLOOKUP(U104,[1]Inflation!$G$16:$H$26,2,FALSE)</f>
        <v>1.0461491063094051</v>
      </c>
      <c r="I104" s="56">
        <f t="shared" si="18"/>
        <v>378.71643797506772</v>
      </c>
      <c r="J104" s="91"/>
      <c r="K104" s="91">
        <v>200</v>
      </c>
      <c r="L104" s="91"/>
      <c r="M104" s="56">
        <f t="shared" si="19"/>
        <v>209.229821261881</v>
      </c>
      <c r="N104" s="91">
        <v>750</v>
      </c>
      <c r="O104" s="91"/>
      <c r="P104" s="56">
        <f t="shared" si="20"/>
        <v>784.61182973205382</v>
      </c>
      <c r="Q104" s="44" t="s">
        <v>40</v>
      </c>
      <c r="R104" s="96" t="s">
        <v>74</v>
      </c>
      <c r="S104" s="85" t="s">
        <v>66</v>
      </c>
      <c r="T104" s="86" t="s">
        <v>67</v>
      </c>
      <c r="U104" s="87">
        <v>2010</v>
      </c>
      <c r="V104" s="90"/>
      <c r="W104" s="90"/>
      <c r="X104" s="90" t="s">
        <v>251</v>
      </c>
      <c r="Y104" s="92" t="s">
        <v>252</v>
      </c>
      <c r="Z104" s="89" t="s">
        <v>69</v>
      </c>
      <c r="AA104" s="92"/>
    </row>
    <row r="105" spans="1:27" s="125" customFormat="1" ht="15" x14ac:dyDescent="0.25">
      <c r="A105" s="78" t="s">
        <v>195</v>
      </c>
      <c r="B105" s="76" t="s">
        <v>195</v>
      </c>
      <c r="C105" s="85"/>
      <c r="D105" s="85"/>
      <c r="E105" s="93">
        <v>704.84</v>
      </c>
      <c r="F105" s="93"/>
      <c r="G105" s="93"/>
      <c r="H105" s="55">
        <f>VLOOKUP(U105,[1]Inflation!$G$16:$H$26,2,FALSE)</f>
        <v>1.0461491063094051</v>
      </c>
      <c r="I105" s="56">
        <f t="shared" si="18"/>
        <v>737.36773609112106</v>
      </c>
      <c r="J105" s="93"/>
      <c r="K105" s="93">
        <v>172.5</v>
      </c>
      <c r="L105" s="93"/>
      <c r="M105" s="56">
        <f t="shared" si="19"/>
        <v>180.46072083837237</v>
      </c>
      <c r="N105" s="93">
        <v>1247.9100000000001</v>
      </c>
      <c r="O105" s="93"/>
      <c r="P105" s="56">
        <f t="shared" si="20"/>
        <v>1305.4999312545697</v>
      </c>
      <c r="Q105" s="44" t="s">
        <v>40</v>
      </c>
      <c r="R105" s="96" t="s">
        <v>77</v>
      </c>
      <c r="S105" s="85" t="s">
        <v>66</v>
      </c>
      <c r="T105" s="86" t="s">
        <v>67</v>
      </c>
      <c r="U105" s="87">
        <v>2010</v>
      </c>
      <c r="V105" s="86"/>
      <c r="W105" s="86"/>
      <c r="X105" s="57"/>
      <c r="Y105" s="95" t="s">
        <v>155</v>
      </c>
      <c r="Z105" s="89" t="s">
        <v>69</v>
      </c>
      <c r="AA105" s="95"/>
    </row>
    <row r="106" spans="1:27" s="125" customFormat="1" ht="15" x14ac:dyDescent="0.25">
      <c r="A106" s="78" t="s">
        <v>195</v>
      </c>
      <c r="B106" s="76" t="s">
        <v>195</v>
      </c>
      <c r="C106" s="85" t="s">
        <v>253</v>
      </c>
      <c r="D106" s="85"/>
      <c r="E106" s="93">
        <v>1273.7</v>
      </c>
      <c r="F106" s="93"/>
      <c r="G106" s="93"/>
      <c r="H106" s="55">
        <f>VLOOKUP(U106,[1]Inflation!$G$16:$H$26,2,FALSE)</f>
        <v>1.0461491063094051</v>
      </c>
      <c r="I106" s="56">
        <f t="shared" si="18"/>
        <v>1332.4801167062892</v>
      </c>
      <c r="J106" s="93"/>
      <c r="K106" s="93">
        <v>500</v>
      </c>
      <c r="L106" s="93"/>
      <c r="M106" s="56">
        <f t="shared" si="19"/>
        <v>523.07455315470247</v>
      </c>
      <c r="N106" s="93">
        <v>1895</v>
      </c>
      <c r="O106" s="93"/>
      <c r="P106" s="56">
        <f t="shared" si="20"/>
        <v>1982.4525564563226</v>
      </c>
      <c r="Q106" s="44" t="s">
        <v>40</v>
      </c>
      <c r="R106" s="96" t="s">
        <v>254</v>
      </c>
      <c r="S106" s="85" t="s">
        <v>66</v>
      </c>
      <c r="T106" s="86" t="s">
        <v>67</v>
      </c>
      <c r="U106" s="87">
        <v>2010</v>
      </c>
      <c r="V106" s="86"/>
      <c r="W106" s="86"/>
      <c r="X106" s="57"/>
      <c r="Y106" s="95" t="s">
        <v>255</v>
      </c>
      <c r="Z106" s="89" t="s">
        <v>69</v>
      </c>
      <c r="AA106" s="95"/>
    </row>
    <row r="107" spans="1:27" s="125" customFormat="1" ht="15" x14ac:dyDescent="0.25">
      <c r="A107" s="78" t="s">
        <v>195</v>
      </c>
      <c r="B107" s="76" t="s">
        <v>195</v>
      </c>
      <c r="C107" s="85"/>
      <c r="D107" s="85"/>
      <c r="E107" s="93">
        <v>617.27</v>
      </c>
      <c r="F107" s="93"/>
      <c r="G107" s="93"/>
      <c r="H107" s="55">
        <f>VLOOKUP(U107,[1]Inflation!$G$16:$H$26,2,FALSE)</f>
        <v>1.0461491063094051</v>
      </c>
      <c r="I107" s="56">
        <f t="shared" si="18"/>
        <v>645.75645885160645</v>
      </c>
      <c r="J107" s="93"/>
      <c r="K107" s="93">
        <v>225</v>
      </c>
      <c r="L107" s="93"/>
      <c r="M107" s="56">
        <f t="shared" si="19"/>
        <v>235.38354891961615</v>
      </c>
      <c r="N107" s="93">
        <v>1000</v>
      </c>
      <c r="O107" s="93"/>
      <c r="P107" s="56">
        <f t="shared" si="20"/>
        <v>1046.1491063094049</v>
      </c>
      <c r="Q107" s="44" t="s">
        <v>40</v>
      </c>
      <c r="R107" s="96" t="s">
        <v>205</v>
      </c>
      <c r="S107" s="85" t="s">
        <v>66</v>
      </c>
      <c r="T107" s="86" t="s">
        <v>67</v>
      </c>
      <c r="U107" s="87">
        <v>2010</v>
      </c>
      <c r="V107" s="86"/>
      <c r="W107" s="86"/>
      <c r="X107" s="57"/>
      <c r="Y107" s="95" t="s">
        <v>155</v>
      </c>
      <c r="Z107" s="89" t="s">
        <v>69</v>
      </c>
      <c r="AA107" s="95"/>
    </row>
    <row r="108" spans="1:27" s="125" customFormat="1" ht="15" x14ac:dyDescent="0.25">
      <c r="A108" s="78" t="s">
        <v>195</v>
      </c>
      <c r="B108" s="76" t="s">
        <v>195</v>
      </c>
      <c r="C108" s="85" t="s">
        <v>256</v>
      </c>
      <c r="D108" s="85"/>
      <c r="E108" s="93">
        <v>1199.71</v>
      </c>
      <c r="F108" s="93"/>
      <c r="G108" s="93"/>
      <c r="H108" s="55">
        <f>VLOOKUP(U108,[1]Inflation!$G$16:$H$26,2,FALSE)</f>
        <v>1.0461491063094051</v>
      </c>
      <c r="I108" s="56">
        <f t="shared" si="18"/>
        <v>1255.0755443304563</v>
      </c>
      <c r="J108" s="93"/>
      <c r="K108" s="93">
        <v>650</v>
      </c>
      <c r="L108" s="93"/>
      <c r="M108" s="56">
        <f t="shared" si="19"/>
        <v>679.99691910111324</v>
      </c>
      <c r="N108" s="93">
        <v>1716.25</v>
      </c>
      <c r="O108" s="93"/>
      <c r="P108" s="56">
        <f t="shared" si="20"/>
        <v>1795.4534037035164</v>
      </c>
      <c r="Q108" s="44" t="s">
        <v>40</v>
      </c>
      <c r="R108" s="96" t="s">
        <v>79</v>
      </c>
      <c r="S108" s="85" t="s">
        <v>66</v>
      </c>
      <c r="T108" s="86" t="s">
        <v>67</v>
      </c>
      <c r="U108" s="87">
        <v>2010</v>
      </c>
      <c r="V108" s="86"/>
      <c r="W108" s="86"/>
      <c r="X108" s="57"/>
      <c r="Y108" s="95" t="s">
        <v>70</v>
      </c>
      <c r="Z108" s="89" t="s">
        <v>69</v>
      </c>
      <c r="AA108" s="95"/>
    </row>
    <row r="109" spans="1:27" s="125" customFormat="1" ht="15" x14ac:dyDescent="0.25">
      <c r="A109" s="78" t="s">
        <v>195</v>
      </c>
      <c r="B109" s="76" t="s">
        <v>195</v>
      </c>
      <c r="C109" s="85" t="s">
        <v>212</v>
      </c>
      <c r="D109" s="85"/>
      <c r="E109" s="93">
        <v>976.19</v>
      </c>
      <c r="F109" s="93"/>
      <c r="G109" s="93"/>
      <c r="H109" s="55">
        <f>VLOOKUP(U109,[1]Inflation!$G$16:$H$26,2,FALSE)</f>
        <v>1.0461491063094051</v>
      </c>
      <c r="I109" s="56">
        <f t="shared" si="18"/>
        <v>1021.2402960881782</v>
      </c>
      <c r="J109" s="93"/>
      <c r="K109" s="93">
        <v>350</v>
      </c>
      <c r="L109" s="93"/>
      <c r="M109" s="56">
        <f t="shared" si="19"/>
        <v>366.15218720829176</v>
      </c>
      <c r="N109" s="93">
        <v>2500</v>
      </c>
      <c r="O109" s="93"/>
      <c r="P109" s="56">
        <f t="shared" si="20"/>
        <v>2615.3727657735126</v>
      </c>
      <c r="Q109" s="44" t="s">
        <v>40</v>
      </c>
      <c r="R109" s="96" t="s">
        <v>36</v>
      </c>
      <c r="S109" s="85" t="s">
        <v>66</v>
      </c>
      <c r="T109" s="86" t="s">
        <v>67</v>
      </c>
      <c r="U109" s="87">
        <v>2010</v>
      </c>
      <c r="V109" s="86"/>
      <c r="W109" s="86"/>
      <c r="X109" s="57"/>
      <c r="Y109" s="95" t="s">
        <v>257</v>
      </c>
      <c r="Z109" s="89" t="s">
        <v>69</v>
      </c>
      <c r="AA109" s="95"/>
    </row>
    <row r="110" spans="1:27" s="125" customFormat="1" ht="15" x14ac:dyDescent="0.25">
      <c r="A110" s="78" t="s">
        <v>195</v>
      </c>
      <c r="B110" s="76" t="s">
        <v>195</v>
      </c>
      <c r="C110" s="85" t="s">
        <v>258</v>
      </c>
      <c r="D110" s="85"/>
      <c r="E110" s="93">
        <v>2227.31</v>
      </c>
      <c r="F110" s="93"/>
      <c r="G110" s="93"/>
      <c r="H110" s="55">
        <f>VLOOKUP(U110,[1]Inflation!$G$16:$H$26,2,FALSE)</f>
        <v>1.0461491063094051</v>
      </c>
      <c r="I110" s="56">
        <f t="shared" si="18"/>
        <v>2330.0983659740009</v>
      </c>
      <c r="J110" s="93"/>
      <c r="K110" s="93">
        <v>1250</v>
      </c>
      <c r="L110" s="93"/>
      <c r="M110" s="56">
        <f t="shared" si="19"/>
        <v>1307.6863828867563</v>
      </c>
      <c r="N110" s="93">
        <v>2645.77</v>
      </c>
      <c r="O110" s="93"/>
      <c r="P110" s="56">
        <f t="shared" si="20"/>
        <v>2767.8699210002346</v>
      </c>
      <c r="Q110" s="44" t="s">
        <v>40</v>
      </c>
      <c r="R110" s="96" t="s">
        <v>36</v>
      </c>
      <c r="S110" s="85" t="s">
        <v>66</v>
      </c>
      <c r="T110" s="86" t="s">
        <v>67</v>
      </c>
      <c r="U110" s="87">
        <v>2010</v>
      </c>
      <c r="V110" s="86"/>
      <c r="W110" s="86"/>
      <c r="X110" s="57"/>
      <c r="Y110" s="95" t="s">
        <v>68</v>
      </c>
      <c r="Z110" s="89" t="s">
        <v>69</v>
      </c>
      <c r="AA110" s="95"/>
    </row>
    <row r="111" spans="1:27" s="125" customFormat="1" ht="15" x14ac:dyDescent="0.25">
      <c r="A111" s="78" t="s">
        <v>195</v>
      </c>
      <c r="B111" s="76" t="s">
        <v>195</v>
      </c>
      <c r="C111" s="85" t="s">
        <v>259</v>
      </c>
      <c r="D111" s="85"/>
      <c r="E111" s="93">
        <v>1348</v>
      </c>
      <c r="F111" s="93"/>
      <c r="G111" s="93"/>
      <c r="H111" s="55">
        <f>VLOOKUP(U111,[1]Inflation!$G$16:$H$26,2,FALSE)</f>
        <v>1.0461491063094051</v>
      </c>
      <c r="I111" s="56">
        <f t="shared" si="18"/>
        <v>1410.2089953050779</v>
      </c>
      <c r="J111" s="93"/>
      <c r="K111" s="93">
        <v>850</v>
      </c>
      <c r="L111" s="93"/>
      <c r="M111" s="56">
        <f t="shared" si="19"/>
        <v>889.22674036299429</v>
      </c>
      <c r="N111" s="93">
        <v>3000</v>
      </c>
      <c r="O111" s="93"/>
      <c r="P111" s="56">
        <f t="shared" si="20"/>
        <v>3138.4473189282153</v>
      </c>
      <c r="Q111" s="44" t="s">
        <v>40</v>
      </c>
      <c r="R111" s="96" t="s">
        <v>36</v>
      </c>
      <c r="S111" s="85" t="s">
        <v>66</v>
      </c>
      <c r="T111" s="86" t="s">
        <v>67</v>
      </c>
      <c r="U111" s="87">
        <v>2010</v>
      </c>
      <c r="V111" s="86"/>
      <c r="W111" s="86"/>
      <c r="X111" s="57"/>
      <c r="Y111" s="95" t="s">
        <v>260</v>
      </c>
      <c r="Z111" s="89" t="s">
        <v>69</v>
      </c>
      <c r="AA111" s="95"/>
    </row>
    <row r="112" spans="1:27" s="125" customFormat="1" ht="15" x14ac:dyDescent="0.25">
      <c r="A112" s="78" t="s">
        <v>195</v>
      </c>
      <c r="B112" s="76" t="s">
        <v>195</v>
      </c>
      <c r="C112" s="85" t="s">
        <v>261</v>
      </c>
      <c r="D112" s="85"/>
      <c r="E112" s="93">
        <v>1500</v>
      </c>
      <c r="F112" s="93"/>
      <c r="G112" s="93"/>
      <c r="H112" s="55">
        <f>VLOOKUP(U112,[1]Inflation!$G$16:$H$26,2,FALSE)</f>
        <v>1.0461491063094051</v>
      </c>
      <c r="I112" s="56">
        <f t="shared" si="18"/>
        <v>1569.2236594641076</v>
      </c>
      <c r="J112" s="93"/>
      <c r="K112" s="93">
        <v>1500</v>
      </c>
      <c r="L112" s="93"/>
      <c r="M112" s="56">
        <f t="shared" si="19"/>
        <v>1569.2236594641076</v>
      </c>
      <c r="N112" s="93">
        <v>1500</v>
      </c>
      <c r="O112" s="93"/>
      <c r="P112" s="56">
        <f t="shared" si="20"/>
        <v>1569.2236594641076</v>
      </c>
      <c r="Q112" s="44" t="s">
        <v>40</v>
      </c>
      <c r="R112" s="96" t="s">
        <v>36</v>
      </c>
      <c r="S112" s="85" t="s">
        <v>66</v>
      </c>
      <c r="T112" s="86" t="s">
        <v>67</v>
      </c>
      <c r="U112" s="87">
        <v>2010</v>
      </c>
      <c r="V112" s="86"/>
      <c r="W112" s="86"/>
      <c r="X112" s="57"/>
      <c r="Y112" s="95" t="s">
        <v>89</v>
      </c>
      <c r="Z112" s="89" t="s">
        <v>69</v>
      </c>
      <c r="AA112" s="95"/>
    </row>
    <row r="113" spans="1:27" s="125" customFormat="1" ht="15" x14ac:dyDescent="0.25">
      <c r="A113" s="78" t="s">
        <v>195</v>
      </c>
      <c r="B113" s="78" t="s">
        <v>195</v>
      </c>
      <c r="C113" s="85"/>
      <c r="D113" s="85"/>
      <c r="E113" s="93">
        <v>427.32</v>
      </c>
      <c r="F113" s="93"/>
      <c r="G113" s="93"/>
      <c r="H113" s="55">
        <f>VLOOKUP(U113,[1]Inflation!$G$16:$H$26,2,FALSE)</f>
        <v>1.0461491063094051</v>
      </c>
      <c r="I113" s="56">
        <f t="shared" si="18"/>
        <v>447.04043610813494</v>
      </c>
      <c r="J113" s="93"/>
      <c r="K113" s="93">
        <v>200.82</v>
      </c>
      <c r="L113" s="93"/>
      <c r="M113" s="56">
        <f t="shared" si="19"/>
        <v>210.08766352905471</v>
      </c>
      <c r="N113" s="93">
        <v>715</v>
      </c>
      <c r="O113" s="93"/>
      <c r="P113" s="56">
        <f t="shared" si="20"/>
        <v>747.99661101122456</v>
      </c>
      <c r="Q113" s="44" t="s">
        <v>40</v>
      </c>
      <c r="R113" s="96" t="s">
        <v>153</v>
      </c>
      <c r="S113" s="85" t="s">
        <v>66</v>
      </c>
      <c r="T113" s="86" t="s">
        <v>67</v>
      </c>
      <c r="U113" s="87">
        <v>2010</v>
      </c>
      <c r="V113" s="86"/>
      <c r="W113" s="86"/>
      <c r="X113" s="57"/>
      <c r="Y113" s="95" t="s">
        <v>155</v>
      </c>
      <c r="Z113" s="89" t="s">
        <v>69</v>
      </c>
      <c r="AA113" s="95"/>
    </row>
    <row r="114" spans="1:27" s="125" customFormat="1" ht="15" x14ac:dyDescent="0.25">
      <c r="A114" s="78" t="s">
        <v>195</v>
      </c>
      <c r="B114" s="78" t="s">
        <v>195</v>
      </c>
      <c r="C114" s="85"/>
      <c r="D114" s="85"/>
      <c r="E114" s="93">
        <v>1280</v>
      </c>
      <c r="F114" s="93"/>
      <c r="G114" s="93"/>
      <c r="H114" s="55">
        <f>VLOOKUP(U114,[1]Inflation!$G$16:$H$26,2,FALSE)</f>
        <v>1.0461491063094051</v>
      </c>
      <c r="I114" s="56">
        <f t="shared" si="18"/>
        <v>1339.0708560760386</v>
      </c>
      <c r="J114" s="93"/>
      <c r="K114" s="93">
        <v>1060</v>
      </c>
      <c r="L114" s="93"/>
      <c r="M114" s="56">
        <f t="shared" si="19"/>
        <v>1108.9180526879693</v>
      </c>
      <c r="N114" s="93">
        <v>1500</v>
      </c>
      <c r="O114" s="93"/>
      <c r="P114" s="56">
        <f t="shared" si="20"/>
        <v>1569.2236594641076</v>
      </c>
      <c r="Q114" s="44" t="s">
        <v>40</v>
      </c>
      <c r="R114" s="96" t="s">
        <v>262</v>
      </c>
      <c r="S114" s="85" t="s">
        <v>66</v>
      </c>
      <c r="T114" s="86" t="s">
        <v>67</v>
      </c>
      <c r="U114" s="87">
        <v>2010</v>
      </c>
      <c r="V114" s="86"/>
      <c r="W114" s="86"/>
      <c r="X114" s="57">
        <v>4</v>
      </c>
      <c r="Y114" s="95" t="s">
        <v>89</v>
      </c>
      <c r="Z114" s="89" t="s">
        <v>69</v>
      </c>
      <c r="AA114" s="95"/>
    </row>
    <row r="115" spans="1:27" s="125" customFormat="1" ht="15" x14ac:dyDescent="0.25">
      <c r="A115" s="78" t="s">
        <v>195</v>
      </c>
      <c r="B115" s="78" t="s">
        <v>195</v>
      </c>
      <c r="C115" s="85"/>
      <c r="D115" s="85"/>
      <c r="E115" s="93">
        <v>692.1</v>
      </c>
      <c r="F115" s="93"/>
      <c r="G115" s="93"/>
      <c r="H115" s="55">
        <f>VLOOKUP(U115,[1]Inflation!$G$16:$H$26,2,FALSE)</f>
        <v>1.0461491063094051</v>
      </c>
      <c r="I115" s="56">
        <f t="shared" si="18"/>
        <v>724.0397964767393</v>
      </c>
      <c r="J115" s="93"/>
      <c r="K115" s="93">
        <v>100</v>
      </c>
      <c r="L115" s="93"/>
      <c r="M115" s="56">
        <f t="shared" si="19"/>
        <v>104.6149106309405</v>
      </c>
      <c r="N115" s="93">
        <v>1500</v>
      </c>
      <c r="O115" s="93"/>
      <c r="P115" s="56">
        <f t="shared" si="20"/>
        <v>1569.2236594641076</v>
      </c>
      <c r="Q115" s="44" t="s">
        <v>40</v>
      </c>
      <c r="R115" s="96" t="s">
        <v>262</v>
      </c>
      <c r="S115" s="85" t="s">
        <v>66</v>
      </c>
      <c r="T115" s="86" t="s">
        <v>67</v>
      </c>
      <c r="U115" s="87">
        <v>2010</v>
      </c>
      <c r="V115" s="86"/>
      <c r="W115" s="86"/>
      <c r="X115" s="57"/>
      <c r="Y115" s="95" t="s">
        <v>263</v>
      </c>
      <c r="Z115" s="89" t="s">
        <v>69</v>
      </c>
      <c r="AA115" s="95"/>
    </row>
    <row r="116" spans="1:27" s="125" customFormat="1" ht="15" x14ac:dyDescent="0.25">
      <c r="A116" s="78" t="s">
        <v>195</v>
      </c>
      <c r="B116" s="78" t="s">
        <v>195</v>
      </c>
      <c r="C116" s="85"/>
      <c r="D116" s="85"/>
      <c r="E116" s="93">
        <v>798.93</v>
      </c>
      <c r="F116" s="93"/>
      <c r="G116" s="93"/>
      <c r="H116" s="55">
        <f>VLOOKUP(U116,[1]Inflation!$G$16:$H$26,2,FALSE)</f>
        <v>1.0461491063094051</v>
      </c>
      <c r="I116" s="56">
        <f t="shared" si="18"/>
        <v>835.79990550377295</v>
      </c>
      <c r="J116" s="93"/>
      <c r="K116" s="93">
        <v>300</v>
      </c>
      <c r="L116" s="93"/>
      <c r="M116" s="56">
        <f t="shared" si="19"/>
        <v>313.84473189282153</v>
      </c>
      <c r="N116" s="93">
        <v>3950</v>
      </c>
      <c r="O116" s="93"/>
      <c r="P116" s="56">
        <f t="shared" si="20"/>
        <v>4132.2889699221496</v>
      </c>
      <c r="Q116" s="44" t="s">
        <v>40</v>
      </c>
      <c r="R116" s="96" t="s">
        <v>196</v>
      </c>
      <c r="S116" s="85" t="s">
        <v>66</v>
      </c>
      <c r="T116" s="86" t="s">
        <v>67</v>
      </c>
      <c r="U116" s="87">
        <v>2010</v>
      </c>
      <c r="V116" s="86"/>
      <c r="W116" s="86"/>
      <c r="X116" s="57"/>
      <c r="Y116" s="95" t="s">
        <v>255</v>
      </c>
      <c r="Z116" s="89" t="s">
        <v>69</v>
      </c>
      <c r="AA116" s="95"/>
    </row>
    <row r="117" spans="1:27" s="125" customFormat="1" ht="15" x14ac:dyDescent="0.25">
      <c r="A117" s="78" t="s">
        <v>195</v>
      </c>
      <c r="B117" s="78" t="s">
        <v>195</v>
      </c>
      <c r="C117" s="85" t="s">
        <v>264</v>
      </c>
      <c r="D117" s="85"/>
      <c r="E117" s="93">
        <v>587.41999999999996</v>
      </c>
      <c r="F117" s="93"/>
      <c r="G117" s="93"/>
      <c r="H117" s="55">
        <f>VLOOKUP(U117,[1]Inflation!$G$16:$H$26,2,FALSE)</f>
        <v>1.0461491063094051</v>
      </c>
      <c r="I117" s="56">
        <f t="shared" si="18"/>
        <v>614.52890802827062</v>
      </c>
      <c r="J117" s="93"/>
      <c r="K117" s="93">
        <v>165</v>
      </c>
      <c r="L117" s="93"/>
      <c r="M117" s="56">
        <f t="shared" si="19"/>
        <v>172.61460254105182</v>
      </c>
      <c r="N117" s="93">
        <v>1400</v>
      </c>
      <c r="O117" s="93"/>
      <c r="P117" s="56">
        <f t="shared" si="20"/>
        <v>1464.6087488331671</v>
      </c>
      <c r="Q117" s="44" t="s">
        <v>40</v>
      </c>
      <c r="R117" s="96" t="s">
        <v>83</v>
      </c>
      <c r="S117" s="85" t="s">
        <v>66</v>
      </c>
      <c r="T117" s="86" t="s">
        <v>67</v>
      </c>
      <c r="U117" s="87">
        <v>2010</v>
      </c>
      <c r="V117" s="86"/>
      <c r="W117" s="86"/>
      <c r="X117" s="57"/>
      <c r="Y117" s="95" t="s">
        <v>265</v>
      </c>
      <c r="Z117" s="97" t="s">
        <v>69</v>
      </c>
      <c r="AA117" s="95"/>
    </row>
    <row r="118" spans="1:27" s="125" customFormat="1" ht="15" x14ac:dyDescent="0.25">
      <c r="A118" s="78" t="s">
        <v>195</v>
      </c>
      <c r="B118" s="78" t="s">
        <v>195</v>
      </c>
      <c r="C118" s="85" t="s">
        <v>266</v>
      </c>
      <c r="D118" s="85"/>
      <c r="E118" s="93">
        <v>500</v>
      </c>
      <c r="F118" s="93"/>
      <c r="G118" s="93"/>
      <c r="H118" s="55">
        <f>VLOOKUP(U118,[1]Inflation!$G$16:$H$26,2,FALSE)</f>
        <v>1.0461491063094051</v>
      </c>
      <c r="I118" s="56">
        <f t="shared" si="18"/>
        <v>523.07455315470247</v>
      </c>
      <c r="J118" s="93"/>
      <c r="K118" s="93">
        <v>500</v>
      </c>
      <c r="L118" s="93"/>
      <c r="M118" s="56">
        <f t="shared" si="19"/>
        <v>523.07455315470247</v>
      </c>
      <c r="N118" s="93">
        <v>500</v>
      </c>
      <c r="O118" s="93"/>
      <c r="P118" s="56">
        <f t="shared" si="20"/>
        <v>523.07455315470247</v>
      </c>
      <c r="Q118" s="44" t="s">
        <v>40</v>
      </c>
      <c r="R118" s="96" t="s">
        <v>83</v>
      </c>
      <c r="S118" s="85" t="s">
        <v>66</v>
      </c>
      <c r="T118" s="86" t="s">
        <v>67</v>
      </c>
      <c r="U118" s="87">
        <v>2010</v>
      </c>
      <c r="V118" s="86"/>
      <c r="W118" s="86"/>
      <c r="X118" s="57"/>
      <c r="Y118" s="95" t="s">
        <v>267</v>
      </c>
      <c r="Z118" s="97" t="s">
        <v>69</v>
      </c>
      <c r="AA118" s="95"/>
    </row>
    <row r="119" spans="1:27" s="125" customFormat="1" ht="15" x14ac:dyDescent="0.25">
      <c r="A119" s="78" t="s">
        <v>195</v>
      </c>
      <c r="B119" s="78" t="s">
        <v>195</v>
      </c>
      <c r="C119" s="85" t="s">
        <v>268</v>
      </c>
      <c r="D119" s="85"/>
      <c r="E119" s="93">
        <v>386.62</v>
      </c>
      <c r="F119" s="93"/>
      <c r="G119" s="93"/>
      <c r="H119" s="55">
        <f>VLOOKUP(U119,[1]Inflation!$G$16:$H$26,2,FALSE)</f>
        <v>1.0461491063094051</v>
      </c>
      <c r="I119" s="56">
        <f t="shared" si="18"/>
        <v>404.46216748134219</v>
      </c>
      <c r="J119" s="93"/>
      <c r="K119" s="93">
        <v>106.5</v>
      </c>
      <c r="L119" s="93"/>
      <c r="M119" s="56">
        <f t="shared" si="19"/>
        <v>111.41487982195164</v>
      </c>
      <c r="N119" s="93">
        <v>850</v>
      </c>
      <c r="O119" s="93"/>
      <c r="P119" s="56">
        <f t="shared" si="20"/>
        <v>889.22674036299429</v>
      </c>
      <c r="Q119" s="44" t="s">
        <v>40</v>
      </c>
      <c r="R119" s="96" t="s">
        <v>269</v>
      </c>
      <c r="S119" s="85" t="s">
        <v>66</v>
      </c>
      <c r="T119" s="86" t="s">
        <v>67</v>
      </c>
      <c r="U119" s="87">
        <v>2010</v>
      </c>
      <c r="V119" s="86"/>
      <c r="W119" s="86"/>
      <c r="X119" s="57"/>
      <c r="Y119" s="95" t="s">
        <v>157</v>
      </c>
      <c r="Z119" s="97" t="s">
        <v>69</v>
      </c>
      <c r="AA119" s="95"/>
    </row>
    <row r="120" spans="1:27" s="125" customFormat="1" ht="15" x14ac:dyDescent="0.25">
      <c r="A120" s="78" t="s">
        <v>195</v>
      </c>
      <c r="B120" s="78" t="s">
        <v>195</v>
      </c>
      <c r="C120" s="85" t="s">
        <v>222</v>
      </c>
      <c r="D120" s="85"/>
      <c r="E120" s="93">
        <v>1145</v>
      </c>
      <c r="F120" s="93"/>
      <c r="G120" s="93"/>
      <c r="H120" s="55">
        <f>VLOOKUP(U120,[1]Inflation!$G$16:$H$26,2,FALSE)</f>
        <v>1.0461491063094051</v>
      </c>
      <c r="I120" s="56">
        <f t="shared" si="18"/>
        <v>1197.8407267242687</v>
      </c>
      <c r="J120" s="93"/>
      <c r="K120" s="93">
        <v>1000</v>
      </c>
      <c r="L120" s="93"/>
      <c r="M120" s="56">
        <f t="shared" si="19"/>
        <v>1046.1491063094049</v>
      </c>
      <c r="N120" s="93">
        <v>1400</v>
      </c>
      <c r="O120" s="93"/>
      <c r="P120" s="56">
        <f t="shared" si="20"/>
        <v>1464.6087488331671</v>
      </c>
      <c r="Q120" s="44" t="s">
        <v>40</v>
      </c>
      <c r="R120" s="96" t="s">
        <v>269</v>
      </c>
      <c r="S120" s="85" t="s">
        <v>66</v>
      </c>
      <c r="T120" s="86" t="s">
        <v>67</v>
      </c>
      <c r="U120" s="87">
        <v>2010</v>
      </c>
      <c r="V120" s="86"/>
      <c r="W120" s="86"/>
      <c r="X120" s="57"/>
      <c r="Y120" s="95" t="s">
        <v>78</v>
      </c>
      <c r="Z120" s="97" t="s">
        <v>69</v>
      </c>
      <c r="AA120" s="95"/>
    </row>
    <row r="121" spans="1:27" s="125" customFormat="1" ht="15" x14ac:dyDescent="0.25">
      <c r="A121" s="78" t="s">
        <v>195</v>
      </c>
      <c r="B121" s="78" t="s">
        <v>195</v>
      </c>
      <c r="C121" s="90"/>
      <c r="D121" s="90"/>
      <c r="E121" s="91">
        <v>976.78</v>
      </c>
      <c r="F121" s="91"/>
      <c r="G121" s="91"/>
      <c r="H121" s="55">
        <f>VLOOKUP(U121,[1]Inflation!$G$16:$H$26,2,FALSE)</f>
        <v>1.0461491063094051</v>
      </c>
      <c r="I121" s="56">
        <f t="shared" si="18"/>
        <v>1021.8575240609007</v>
      </c>
      <c r="J121" s="91"/>
      <c r="K121" s="91">
        <v>150</v>
      </c>
      <c r="L121" s="91"/>
      <c r="M121" s="56">
        <f t="shared" si="19"/>
        <v>156.92236594641076</v>
      </c>
      <c r="N121" s="91">
        <v>2200</v>
      </c>
      <c r="O121" s="91"/>
      <c r="P121" s="56">
        <f t="shared" si="20"/>
        <v>2301.5280338806911</v>
      </c>
      <c r="Q121" s="44" t="s">
        <v>40</v>
      </c>
      <c r="R121" s="96" t="s">
        <v>84</v>
      </c>
      <c r="S121" s="85" t="s">
        <v>66</v>
      </c>
      <c r="T121" s="86" t="s">
        <v>67</v>
      </c>
      <c r="U121" s="87">
        <v>2010</v>
      </c>
      <c r="V121" s="98"/>
      <c r="W121" s="98"/>
      <c r="X121" s="90" t="s">
        <v>270</v>
      </c>
      <c r="Y121" s="92" t="s">
        <v>271</v>
      </c>
      <c r="Z121" s="97" t="s">
        <v>69</v>
      </c>
      <c r="AA121" s="92"/>
    </row>
    <row r="122" spans="1:27" s="51" customFormat="1" ht="15" x14ac:dyDescent="0.25">
      <c r="A122" s="78" t="s">
        <v>195</v>
      </c>
      <c r="B122" s="78" t="s">
        <v>195</v>
      </c>
      <c r="C122" s="90" t="s">
        <v>222</v>
      </c>
      <c r="D122" s="90"/>
      <c r="E122" s="91">
        <v>622.76</v>
      </c>
      <c r="F122" s="91"/>
      <c r="G122" s="91"/>
      <c r="H122" s="55">
        <f>VLOOKUP(U122,[1]Inflation!$G$16:$H$26,2,FALSE)</f>
        <v>1.0461491063094051</v>
      </c>
      <c r="I122" s="56">
        <f t="shared" si="18"/>
        <v>651.49981744524507</v>
      </c>
      <c r="J122" s="91"/>
      <c r="K122" s="91">
        <v>1</v>
      </c>
      <c r="L122" s="91"/>
      <c r="M122" s="56">
        <f t="shared" si="19"/>
        <v>1.0461491063094051</v>
      </c>
      <c r="N122" s="91">
        <v>2200</v>
      </c>
      <c r="O122" s="91"/>
      <c r="P122" s="56">
        <f t="shared" si="20"/>
        <v>2301.5280338806911</v>
      </c>
      <c r="Q122" s="44" t="s">
        <v>40</v>
      </c>
      <c r="R122" s="96" t="s">
        <v>84</v>
      </c>
      <c r="S122" s="85" t="s">
        <v>66</v>
      </c>
      <c r="T122" s="86" t="s">
        <v>67</v>
      </c>
      <c r="U122" s="87">
        <v>2010</v>
      </c>
      <c r="V122" s="90"/>
      <c r="W122" s="90"/>
      <c r="X122" s="90" t="s">
        <v>272</v>
      </c>
      <c r="Y122" s="92" t="s">
        <v>273</v>
      </c>
      <c r="Z122" s="97" t="s">
        <v>69</v>
      </c>
      <c r="AA122" s="92"/>
    </row>
    <row r="123" spans="1:27" s="51" customFormat="1" ht="15" x14ac:dyDescent="0.25">
      <c r="A123" s="78" t="s">
        <v>195</v>
      </c>
      <c r="B123" s="78" t="s">
        <v>195</v>
      </c>
      <c r="C123" s="90" t="s">
        <v>274</v>
      </c>
      <c r="D123" s="90"/>
      <c r="E123" s="91">
        <v>763.45</v>
      </c>
      <c r="F123" s="91"/>
      <c r="G123" s="91"/>
      <c r="H123" s="55">
        <f>VLOOKUP(U123,[1]Inflation!$G$16:$H$26,2,FALSE)</f>
        <v>1.0461491063094051</v>
      </c>
      <c r="I123" s="56">
        <f t="shared" si="18"/>
        <v>798.68253521191536</v>
      </c>
      <c r="J123" s="91"/>
      <c r="K123" s="91">
        <v>300</v>
      </c>
      <c r="L123" s="91"/>
      <c r="M123" s="56">
        <f t="shared" si="19"/>
        <v>313.84473189282153</v>
      </c>
      <c r="N123" s="91">
        <v>1860</v>
      </c>
      <c r="O123" s="91"/>
      <c r="P123" s="56">
        <f t="shared" si="20"/>
        <v>1945.8373377354933</v>
      </c>
      <c r="Q123" s="44" t="s">
        <v>40</v>
      </c>
      <c r="R123" s="96" t="s">
        <v>84</v>
      </c>
      <c r="S123" s="85" t="s">
        <v>66</v>
      </c>
      <c r="T123" s="86" t="s">
        <v>67</v>
      </c>
      <c r="U123" s="87">
        <v>2010</v>
      </c>
      <c r="V123" s="90"/>
      <c r="W123" s="90"/>
      <c r="X123" s="90" t="s">
        <v>275</v>
      </c>
      <c r="Y123" s="92" t="s">
        <v>276</v>
      </c>
      <c r="Z123" s="97" t="s">
        <v>69</v>
      </c>
      <c r="AA123" s="92"/>
    </row>
    <row r="124" spans="1:27" s="51" customFormat="1" ht="15" x14ac:dyDescent="0.25">
      <c r="A124" s="78" t="s">
        <v>195</v>
      </c>
      <c r="B124" s="78" t="s">
        <v>195</v>
      </c>
      <c r="C124" s="85"/>
      <c r="D124" s="85"/>
      <c r="E124" s="93">
        <v>356.83</v>
      </c>
      <c r="F124" s="93"/>
      <c r="G124" s="93"/>
      <c r="H124" s="55">
        <f>VLOOKUP(U124,[1]Inflation!$G$16:$H$26,2,FALSE)</f>
        <v>1.0461491063094051</v>
      </c>
      <c r="I124" s="56">
        <f t="shared" si="18"/>
        <v>373.297385604385</v>
      </c>
      <c r="J124" s="93"/>
      <c r="K124" s="93">
        <v>150</v>
      </c>
      <c r="L124" s="93"/>
      <c r="M124" s="56">
        <f t="shared" si="19"/>
        <v>156.92236594641076</v>
      </c>
      <c r="N124" s="93">
        <v>800</v>
      </c>
      <c r="O124" s="93"/>
      <c r="P124" s="56">
        <f t="shared" si="20"/>
        <v>836.919285047524</v>
      </c>
      <c r="Q124" s="44" t="s">
        <v>40</v>
      </c>
      <c r="R124" s="96" t="s">
        <v>233</v>
      </c>
      <c r="S124" s="85" t="s">
        <v>66</v>
      </c>
      <c r="T124" s="86" t="s">
        <v>67</v>
      </c>
      <c r="U124" s="87">
        <v>2010</v>
      </c>
      <c r="V124" s="85"/>
      <c r="W124" s="85"/>
      <c r="X124" s="57"/>
      <c r="Y124" s="95" t="s">
        <v>155</v>
      </c>
      <c r="Z124" s="97" t="s">
        <v>69</v>
      </c>
      <c r="AA124" s="95"/>
    </row>
    <row r="125" spans="1:27" s="51" customFormat="1" ht="15" x14ac:dyDescent="0.25">
      <c r="A125" s="78" t="s">
        <v>195</v>
      </c>
      <c r="B125" s="78" t="s">
        <v>277</v>
      </c>
      <c r="C125" s="85" t="s">
        <v>107</v>
      </c>
      <c r="D125" s="85"/>
      <c r="E125" s="93">
        <v>400.82</v>
      </c>
      <c r="F125" s="93"/>
      <c r="G125" s="93"/>
      <c r="H125" s="55">
        <f>VLOOKUP(U125,[1]Inflation!$G$16:$H$26,2,FALSE)</f>
        <v>1.0461491063094051</v>
      </c>
      <c r="I125" s="56">
        <f t="shared" si="18"/>
        <v>419.31748479093574</v>
      </c>
      <c r="J125" s="93"/>
      <c r="K125" s="93">
        <v>50</v>
      </c>
      <c r="L125" s="93"/>
      <c r="M125" s="56">
        <f t="shared" si="19"/>
        <v>52.30745531547025</v>
      </c>
      <c r="N125" s="93">
        <v>559</v>
      </c>
      <c r="O125" s="93"/>
      <c r="P125" s="56">
        <f t="shared" si="20"/>
        <v>584.79735042695745</v>
      </c>
      <c r="Q125" s="44" t="s">
        <v>40</v>
      </c>
      <c r="R125" s="96" t="s">
        <v>36</v>
      </c>
      <c r="S125" s="85" t="s">
        <v>66</v>
      </c>
      <c r="T125" s="86" t="s">
        <v>67</v>
      </c>
      <c r="U125" s="87">
        <v>2010</v>
      </c>
      <c r="V125" s="85"/>
      <c r="W125" s="85"/>
      <c r="X125" s="57"/>
      <c r="Y125" s="95" t="s">
        <v>278</v>
      </c>
      <c r="Z125" s="89" t="s">
        <v>69</v>
      </c>
      <c r="AA125" s="95"/>
    </row>
    <row r="126" spans="1:27" s="51" customFormat="1" ht="15" x14ac:dyDescent="0.25">
      <c r="A126" s="78" t="s">
        <v>195</v>
      </c>
      <c r="B126" s="78" t="s">
        <v>277</v>
      </c>
      <c r="C126" s="85" t="s">
        <v>279</v>
      </c>
      <c r="D126" s="85"/>
      <c r="E126" s="93">
        <v>96.54</v>
      </c>
      <c r="F126" s="93"/>
      <c r="G126" s="93"/>
      <c r="H126" s="55">
        <f>VLOOKUP(U126,[1]Inflation!$G$16:$H$26,2,FALSE)</f>
        <v>1.0461491063094051</v>
      </c>
      <c r="I126" s="56">
        <f t="shared" si="18"/>
        <v>100.99523472310997</v>
      </c>
      <c r="J126" s="93"/>
      <c r="K126" s="93">
        <v>0.01</v>
      </c>
      <c r="L126" s="93"/>
      <c r="M126" s="56">
        <f t="shared" si="19"/>
        <v>1.0461491063094051E-2</v>
      </c>
      <c r="N126" s="93">
        <v>235</v>
      </c>
      <c r="O126" s="93"/>
      <c r="P126" s="56">
        <f t="shared" si="20"/>
        <v>245.84503998271018</v>
      </c>
      <c r="Q126" s="44" t="s">
        <v>40</v>
      </c>
      <c r="R126" s="96" t="s">
        <v>36</v>
      </c>
      <c r="S126" s="85" t="s">
        <v>66</v>
      </c>
      <c r="T126" s="86" t="s">
        <v>67</v>
      </c>
      <c r="U126" s="87">
        <v>2010</v>
      </c>
      <c r="V126" s="85"/>
      <c r="W126" s="85"/>
      <c r="X126" s="57"/>
      <c r="Y126" s="95" t="s">
        <v>108</v>
      </c>
      <c r="Z126" s="89" t="s">
        <v>69</v>
      </c>
      <c r="AA126" s="95"/>
    </row>
    <row r="127" spans="1:27" s="51" customFormat="1" ht="15" x14ac:dyDescent="0.25">
      <c r="A127" s="78" t="s">
        <v>195</v>
      </c>
      <c r="B127" s="78" t="s">
        <v>277</v>
      </c>
      <c r="C127" s="85" t="s">
        <v>280</v>
      </c>
      <c r="D127" s="85"/>
      <c r="E127" s="93">
        <v>77.319999999999993</v>
      </c>
      <c r="F127" s="93"/>
      <c r="G127" s="93"/>
      <c r="H127" s="55">
        <f>VLOOKUP(U127,[1]Inflation!$G$16:$H$26,2,FALSE)</f>
        <v>1.0461491063094051</v>
      </c>
      <c r="I127" s="56">
        <f t="shared" si="18"/>
        <v>80.888248899843191</v>
      </c>
      <c r="J127" s="93"/>
      <c r="K127" s="93">
        <v>0.01</v>
      </c>
      <c r="L127" s="93"/>
      <c r="M127" s="56">
        <f t="shared" si="19"/>
        <v>1.0461491063094051E-2</v>
      </c>
      <c r="N127" s="93">
        <v>235</v>
      </c>
      <c r="O127" s="93"/>
      <c r="P127" s="56">
        <f t="shared" si="20"/>
        <v>245.84503998271018</v>
      </c>
      <c r="Q127" s="44" t="s">
        <v>40</v>
      </c>
      <c r="R127" s="96" t="s">
        <v>36</v>
      </c>
      <c r="S127" s="85" t="s">
        <v>66</v>
      </c>
      <c r="T127" s="86" t="s">
        <v>67</v>
      </c>
      <c r="U127" s="87">
        <v>2010</v>
      </c>
      <c r="V127" s="85"/>
      <c r="W127" s="85"/>
      <c r="X127" s="57"/>
      <c r="Y127" s="95" t="s">
        <v>108</v>
      </c>
      <c r="Z127" s="89" t="s">
        <v>69</v>
      </c>
      <c r="AA127" s="95"/>
    </row>
    <row r="128" spans="1:27" s="51" customFormat="1" ht="15" x14ac:dyDescent="0.25">
      <c r="A128" s="78" t="s">
        <v>195</v>
      </c>
      <c r="B128" s="78" t="s">
        <v>277</v>
      </c>
      <c r="C128" s="85"/>
      <c r="D128" s="85"/>
      <c r="E128" s="93">
        <v>42.65</v>
      </c>
      <c r="F128" s="93"/>
      <c r="G128" s="93"/>
      <c r="H128" s="55">
        <f>VLOOKUP(U128,[1]Inflation!$G$16:$H$26,2,FALSE)</f>
        <v>1.0461491063094051</v>
      </c>
      <c r="I128" s="56">
        <f t="shared" si="18"/>
        <v>44.618259384096127</v>
      </c>
      <c r="J128" s="93"/>
      <c r="K128" s="93">
        <v>21.2</v>
      </c>
      <c r="L128" s="93"/>
      <c r="M128" s="56">
        <f t="shared" si="19"/>
        <v>22.178361053759385</v>
      </c>
      <c r="N128" s="93">
        <v>65</v>
      </c>
      <c r="O128" s="93"/>
      <c r="P128" s="56">
        <f t="shared" si="20"/>
        <v>67.999691910111324</v>
      </c>
      <c r="Q128" s="44" t="s">
        <v>40</v>
      </c>
      <c r="R128" s="96" t="s">
        <v>44</v>
      </c>
      <c r="S128" s="85" t="s">
        <v>66</v>
      </c>
      <c r="T128" s="86" t="s">
        <v>67</v>
      </c>
      <c r="U128" s="87">
        <v>2010</v>
      </c>
      <c r="V128" s="85"/>
      <c r="W128" s="85"/>
      <c r="X128" s="57"/>
      <c r="Y128" s="95" t="s">
        <v>70</v>
      </c>
      <c r="Z128" s="89" t="s">
        <v>69</v>
      </c>
      <c r="AA128" s="95"/>
    </row>
    <row r="129" spans="1:27" s="51" customFormat="1" ht="15" x14ac:dyDescent="0.25">
      <c r="A129" s="78" t="s">
        <v>195</v>
      </c>
      <c r="B129" s="78" t="s">
        <v>277</v>
      </c>
      <c r="C129" s="85"/>
      <c r="D129" s="85"/>
      <c r="E129" s="93">
        <v>28.71</v>
      </c>
      <c r="F129" s="93"/>
      <c r="G129" s="93"/>
      <c r="H129" s="55">
        <f>VLOOKUP(U129,[1]Inflation!$G$16:$H$26,2,FALSE)</f>
        <v>1.0461491063094051</v>
      </c>
      <c r="I129" s="56">
        <f t="shared" si="18"/>
        <v>30.034940842143019</v>
      </c>
      <c r="J129" s="93"/>
      <c r="K129" s="93">
        <v>20</v>
      </c>
      <c r="L129" s="93"/>
      <c r="M129" s="56">
        <f t="shared" si="19"/>
        <v>20.922982126188103</v>
      </c>
      <c r="N129" s="93">
        <v>56.63</v>
      </c>
      <c r="O129" s="93"/>
      <c r="P129" s="56">
        <f t="shared" si="20"/>
        <v>59.243423890301614</v>
      </c>
      <c r="Q129" s="44" t="s">
        <v>40</v>
      </c>
      <c r="R129" s="96" t="s">
        <v>153</v>
      </c>
      <c r="S129" s="85" t="s">
        <v>66</v>
      </c>
      <c r="T129" s="86" t="s">
        <v>67</v>
      </c>
      <c r="U129" s="87">
        <v>2010</v>
      </c>
      <c r="V129" s="85"/>
      <c r="W129" s="85"/>
      <c r="X129" s="57"/>
      <c r="Y129" s="95" t="s">
        <v>281</v>
      </c>
      <c r="Z129" s="89" t="s">
        <v>69</v>
      </c>
      <c r="AA129" s="95"/>
    </row>
    <row r="130" spans="1:27" s="131" customFormat="1" ht="31.5" x14ac:dyDescent="0.25">
      <c r="A130" s="99" t="s">
        <v>282</v>
      </c>
      <c r="B130" s="99" t="s">
        <v>283</v>
      </c>
      <c r="C130" s="99"/>
      <c r="D130" s="99"/>
      <c r="E130" s="100"/>
      <c r="F130" s="100"/>
      <c r="G130" s="100"/>
      <c r="H130" s="101" t="e">
        <f>VLOOKUP(U130,[1]Inflation!$G$16:$H$26,2,FALSE)</f>
        <v>#N/A</v>
      </c>
      <c r="I130" s="102" t="e">
        <f t="shared" si="18"/>
        <v>#N/A</v>
      </c>
      <c r="J130" s="100"/>
      <c r="K130" s="100">
        <v>2666.6666666666665</v>
      </c>
      <c r="L130" s="100"/>
      <c r="M130" s="102" t="e">
        <f t="shared" si="19"/>
        <v>#N/A</v>
      </c>
      <c r="N130" s="100">
        <v>4666.666666666667</v>
      </c>
      <c r="O130" s="100"/>
      <c r="P130" s="102" t="e">
        <f t="shared" si="20"/>
        <v>#N/A</v>
      </c>
      <c r="Q130" s="99" t="s">
        <v>40</v>
      </c>
      <c r="R130" s="99" t="s">
        <v>284</v>
      </c>
      <c r="S130" s="99" t="s">
        <v>285</v>
      </c>
      <c r="T130" s="99" t="s">
        <v>32</v>
      </c>
      <c r="U130" s="103" t="s">
        <v>32</v>
      </c>
      <c r="V130" s="99" t="s">
        <v>32</v>
      </c>
      <c r="W130" s="99" t="s">
        <v>32</v>
      </c>
      <c r="X130" s="99" t="s">
        <v>32</v>
      </c>
      <c r="Y130" s="99"/>
      <c r="Z130" s="104" t="s">
        <v>286</v>
      </c>
      <c r="AA130" s="99"/>
    </row>
    <row r="131" spans="1:27" s="131" customFormat="1" ht="31.5" x14ac:dyDescent="0.25">
      <c r="A131" s="99" t="s">
        <v>282</v>
      </c>
      <c r="B131" s="99" t="s">
        <v>283</v>
      </c>
      <c r="C131" s="99"/>
      <c r="D131" s="99"/>
      <c r="E131" s="100"/>
      <c r="F131" s="100"/>
      <c r="G131" s="100"/>
      <c r="H131" s="101" t="e">
        <f>VLOOKUP(U131,[1]Inflation!$G$16:$H$26,2,FALSE)</f>
        <v>#N/A</v>
      </c>
      <c r="I131" s="102" t="e">
        <f t="shared" ref="I131:I141" si="21">H131*E131</f>
        <v>#N/A</v>
      </c>
      <c r="J131" s="100"/>
      <c r="K131" s="100">
        <v>5000</v>
      </c>
      <c r="L131" s="100"/>
      <c r="M131" s="102" t="e">
        <f t="shared" ref="M131:M141" si="22">K131*H131</f>
        <v>#N/A</v>
      </c>
      <c r="N131" s="100">
        <v>10000</v>
      </c>
      <c r="O131" s="100"/>
      <c r="P131" s="102" t="e">
        <f t="shared" ref="P131:P141" si="23">N131*H131</f>
        <v>#N/A</v>
      </c>
      <c r="Q131" s="99" t="s">
        <v>40</v>
      </c>
      <c r="R131" s="99" t="s">
        <v>84</v>
      </c>
      <c r="S131" s="99" t="s">
        <v>287</v>
      </c>
      <c r="T131" s="99" t="s">
        <v>32</v>
      </c>
      <c r="U131" s="103" t="s">
        <v>32</v>
      </c>
      <c r="V131" s="99" t="s">
        <v>32</v>
      </c>
      <c r="W131" s="99" t="s">
        <v>32</v>
      </c>
      <c r="X131" s="99" t="s">
        <v>32</v>
      </c>
      <c r="Y131" s="99"/>
      <c r="Z131" s="104" t="s">
        <v>288</v>
      </c>
      <c r="AA131" s="99"/>
    </row>
    <row r="132" spans="1:27" s="131" customFormat="1" ht="15.75" x14ac:dyDescent="0.25">
      <c r="A132" s="99" t="s">
        <v>282</v>
      </c>
      <c r="B132" s="99" t="s">
        <v>283</v>
      </c>
      <c r="C132" s="99"/>
      <c r="D132" s="99"/>
      <c r="E132" s="100"/>
      <c r="F132" s="100"/>
      <c r="G132" s="100"/>
      <c r="H132" s="101" t="e">
        <f>VLOOKUP(U132,[1]Inflation!$G$16:$H$26,2,FALSE)</f>
        <v>#N/A</v>
      </c>
      <c r="I132" s="102" t="e">
        <f t="shared" si="21"/>
        <v>#N/A</v>
      </c>
      <c r="J132" s="100"/>
      <c r="K132" s="100">
        <v>3333.3333333333335</v>
      </c>
      <c r="L132" s="100"/>
      <c r="M132" s="102" t="e">
        <f t="shared" si="22"/>
        <v>#N/A</v>
      </c>
      <c r="N132" s="100">
        <v>6666.666666666667</v>
      </c>
      <c r="O132" s="100"/>
      <c r="P132" s="102" t="e">
        <f t="shared" si="23"/>
        <v>#N/A</v>
      </c>
      <c r="Q132" s="99" t="s">
        <v>40</v>
      </c>
      <c r="R132" s="99" t="s">
        <v>83</v>
      </c>
      <c r="S132" s="99" t="s">
        <v>289</v>
      </c>
      <c r="T132" s="99" t="s">
        <v>32</v>
      </c>
      <c r="U132" s="103" t="s">
        <v>32</v>
      </c>
      <c r="V132" s="99" t="s">
        <v>32</v>
      </c>
      <c r="W132" s="99" t="s">
        <v>32</v>
      </c>
      <c r="X132" s="99" t="s">
        <v>32</v>
      </c>
      <c r="Y132" s="99"/>
      <c r="Z132" s="104" t="s">
        <v>290</v>
      </c>
      <c r="AA132" s="99"/>
    </row>
    <row r="133" spans="1:27" s="131" customFormat="1" ht="15.75" x14ac:dyDescent="0.25">
      <c r="A133" s="99" t="s">
        <v>282</v>
      </c>
      <c r="B133" s="99" t="s">
        <v>283</v>
      </c>
      <c r="C133" s="99"/>
      <c r="D133" s="99"/>
      <c r="E133" s="100"/>
      <c r="F133" s="100"/>
      <c r="G133" s="100"/>
      <c r="H133" s="101">
        <f>VLOOKUP(U133,[1]Inflation!$G$16:$H$26,2,FALSE)</f>
        <v>1.0721304058925818</v>
      </c>
      <c r="I133" s="102">
        <f t="shared" si="21"/>
        <v>0</v>
      </c>
      <c r="J133" s="100"/>
      <c r="K133" s="100">
        <v>2000</v>
      </c>
      <c r="L133" s="100"/>
      <c r="M133" s="102">
        <f t="shared" si="22"/>
        <v>2144.2608117851637</v>
      </c>
      <c r="N133" s="100">
        <v>7500</v>
      </c>
      <c r="O133" s="100"/>
      <c r="P133" s="102">
        <f t="shared" si="23"/>
        <v>8040.9780441943631</v>
      </c>
      <c r="Q133" s="99" t="s">
        <v>40</v>
      </c>
      <c r="R133" s="99" t="s">
        <v>291</v>
      </c>
      <c r="S133" s="99" t="s">
        <v>292</v>
      </c>
      <c r="T133" s="99">
        <v>2008</v>
      </c>
      <c r="U133" s="103">
        <v>2008</v>
      </c>
      <c r="V133" s="99" t="s">
        <v>293</v>
      </c>
      <c r="W133" s="99" t="s">
        <v>32</v>
      </c>
      <c r="X133" s="99" t="s">
        <v>32</v>
      </c>
      <c r="Y133" s="99"/>
      <c r="Z133" s="104" t="s">
        <v>294</v>
      </c>
      <c r="AA133" s="99"/>
    </row>
    <row r="134" spans="1:27" s="131" customFormat="1" ht="15.75" x14ac:dyDescent="0.25">
      <c r="A134" s="99" t="s">
        <v>282</v>
      </c>
      <c r="B134" s="99" t="s">
        <v>283</v>
      </c>
      <c r="C134" s="99"/>
      <c r="D134" s="99"/>
      <c r="E134" s="100"/>
      <c r="F134" s="100"/>
      <c r="G134" s="100"/>
      <c r="H134" s="101" t="e">
        <f>VLOOKUP(U134,[1]Inflation!$G$16:$H$26,2,FALSE)</f>
        <v>#N/A</v>
      </c>
      <c r="I134" s="102" t="e">
        <f t="shared" si="21"/>
        <v>#N/A</v>
      </c>
      <c r="J134" s="100"/>
      <c r="K134" s="100">
        <v>30000</v>
      </c>
      <c r="L134" s="100"/>
      <c r="M134" s="102" t="e">
        <f t="shared" si="22"/>
        <v>#N/A</v>
      </c>
      <c r="N134" s="100">
        <v>60000</v>
      </c>
      <c r="O134" s="100"/>
      <c r="P134" s="102" t="e">
        <f t="shared" si="23"/>
        <v>#N/A</v>
      </c>
      <c r="Q134" s="99" t="s">
        <v>40</v>
      </c>
      <c r="R134" s="99" t="s">
        <v>28</v>
      </c>
      <c r="S134" s="99" t="s">
        <v>295</v>
      </c>
      <c r="T134" s="99" t="s">
        <v>32</v>
      </c>
      <c r="U134" s="103" t="s">
        <v>32</v>
      </c>
      <c r="V134" s="99" t="s">
        <v>296</v>
      </c>
      <c r="W134" s="99" t="s">
        <v>32</v>
      </c>
      <c r="X134" s="99" t="s">
        <v>32</v>
      </c>
      <c r="Y134" s="99"/>
      <c r="Z134" s="104" t="s">
        <v>297</v>
      </c>
      <c r="AA134" s="99"/>
    </row>
    <row r="135" spans="1:27" s="131" customFormat="1" ht="31.5" x14ac:dyDescent="0.25">
      <c r="A135" s="99" t="s">
        <v>282</v>
      </c>
      <c r="B135" s="99" t="s">
        <v>283</v>
      </c>
      <c r="C135" s="99"/>
      <c r="D135" s="99"/>
      <c r="E135" s="100"/>
      <c r="F135" s="100"/>
      <c r="G135" s="100"/>
      <c r="H135" s="101">
        <f>VLOOKUP(U135,[1]Inflation!$G$16:$H$26,2,FALSE)</f>
        <v>1.0292667257822254</v>
      </c>
      <c r="I135" s="102">
        <f t="shared" si="21"/>
        <v>0</v>
      </c>
      <c r="J135" s="100"/>
      <c r="K135" s="100">
        <v>10000</v>
      </c>
      <c r="L135" s="100"/>
      <c r="M135" s="102">
        <f t="shared" si="22"/>
        <v>10292.667257822255</v>
      </c>
      <c r="N135" s="100">
        <v>25000</v>
      </c>
      <c r="O135" s="100"/>
      <c r="P135" s="102">
        <f t="shared" si="23"/>
        <v>25731.668144555635</v>
      </c>
      <c r="Q135" s="99" t="s">
        <v>40</v>
      </c>
      <c r="R135" s="99" t="s">
        <v>115</v>
      </c>
      <c r="S135" s="99" t="s">
        <v>116</v>
      </c>
      <c r="T135" s="99">
        <v>2011</v>
      </c>
      <c r="U135" s="103">
        <v>2011</v>
      </c>
      <c r="V135" s="99">
        <v>33</v>
      </c>
      <c r="W135" s="99" t="s">
        <v>32</v>
      </c>
      <c r="X135" s="99" t="s">
        <v>32</v>
      </c>
      <c r="Y135" s="99"/>
      <c r="Z135" s="104" t="s">
        <v>117</v>
      </c>
      <c r="AA135" s="99"/>
    </row>
    <row r="136" spans="1:27" s="131" customFormat="1" ht="31.5" x14ac:dyDescent="0.25">
      <c r="A136" s="99" t="s">
        <v>282</v>
      </c>
      <c r="B136" s="99" t="s">
        <v>283</v>
      </c>
      <c r="C136" s="99"/>
      <c r="D136" s="99"/>
      <c r="E136" s="100">
        <v>16000</v>
      </c>
      <c r="F136" s="100"/>
      <c r="G136" s="100"/>
      <c r="H136" s="101">
        <f>VLOOKUP(U136,[1]Inflation!$G$16:$H$26,2,FALSE)</f>
        <v>1.0461491063094051</v>
      </c>
      <c r="I136" s="102">
        <f t="shared" si="21"/>
        <v>16738.385700950479</v>
      </c>
      <c r="J136" s="100"/>
      <c r="K136" s="100"/>
      <c r="L136" s="100"/>
      <c r="M136" s="102">
        <f t="shared" si="22"/>
        <v>0</v>
      </c>
      <c r="N136" s="100"/>
      <c r="O136" s="100"/>
      <c r="P136" s="102">
        <f t="shared" si="23"/>
        <v>0</v>
      </c>
      <c r="Q136" s="99" t="s">
        <v>40</v>
      </c>
      <c r="R136" s="99" t="s">
        <v>284</v>
      </c>
      <c r="S136" s="99" t="s">
        <v>298</v>
      </c>
      <c r="T136" s="99">
        <v>2010</v>
      </c>
      <c r="U136" s="103">
        <v>2010</v>
      </c>
      <c r="V136" s="99">
        <v>2</v>
      </c>
      <c r="W136" s="99">
        <v>20</v>
      </c>
      <c r="X136" s="99" t="s">
        <v>32</v>
      </c>
      <c r="Y136" s="99"/>
      <c r="Z136" s="104" t="s">
        <v>299</v>
      </c>
      <c r="AA136" s="99"/>
    </row>
    <row r="137" spans="1:27" s="131" customFormat="1" ht="15.75" x14ac:dyDescent="0.25">
      <c r="A137" s="99" t="s">
        <v>282</v>
      </c>
      <c r="B137" s="99" t="s">
        <v>283</v>
      </c>
      <c r="C137" s="99"/>
      <c r="D137" s="99"/>
      <c r="E137" s="100">
        <v>14000</v>
      </c>
      <c r="F137" s="100"/>
      <c r="G137" s="100"/>
      <c r="H137" s="101" t="e">
        <f>VLOOKUP(U137,[1]Inflation!$G$16:$H$26,2,FALSE)</f>
        <v>#N/A</v>
      </c>
      <c r="I137" s="102" t="e">
        <f t="shared" si="21"/>
        <v>#N/A</v>
      </c>
      <c r="J137" s="100"/>
      <c r="K137" s="100"/>
      <c r="L137" s="100"/>
      <c r="M137" s="102" t="e">
        <f t="shared" si="22"/>
        <v>#N/A</v>
      </c>
      <c r="N137" s="100"/>
      <c r="O137" s="100"/>
      <c r="P137" s="102" t="e">
        <f t="shared" si="23"/>
        <v>#N/A</v>
      </c>
      <c r="Q137" s="99" t="s">
        <v>40</v>
      </c>
      <c r="R137" s="99" t="s">
        <v>74</v>
      </c>
      <c r="S137" s="99" t="s">
        <v>300</v>
      </c>
      <c r="T137" s="99" t="s">
        <v>32</v>
      </c>
      <c r="U137" s="103" t="s">
        <v>32</v>
      </c>
      <c r="V137" s="99" t="s">
        <v>210</v>
      </c>
      <c r="W137" s="99" t="s">
        <v>32</v>
      </c>
      <c r="X137" s="99" t="s">
        <v>32</v>
      </c>
      <c r="Y137" s="99"/>
      <c r="Z137" s="104" t="s">
        <v>301</v>
      </c>
      <c r="AA137" s="99"/>
    </row>
    <row r="138" spans="1:27" s="131" customFormat="1" ht="31.5" x14ac:dyDescent="0.25">
      <c r="A138" s="99" t="s">
        <v>282</v>
      </c>
      <c r="B138" s="99" t="s">
        <v>283</v>
      </c>
      <c r="C138" s="99"/>
      <c r="D138" s="99"/>
      <c r="E138" s="100">
        <v>10000</v>
      </c>
      <c r="F138" s="100"/>
      <c r="G138" s="100"/>
      <c r="H138" s="101">
        <f>VLOOKUP(U138,[1]Inflation!$G$16:$H$26,2,FALSE)</f>
        <v>1.0292667257822254</v>
      </c>
      <c r="I138" s="102">
        <f t="shared" si="21"/>
        <v>10292.667257822255</v>
      </c>
      <c r="J138" s="100"/>
      <c r="K138" s="100"/>
      <c r="L138" s="100"/>
      <c r="M138" s="102">
        <f t="shared" si="22"/>
        <v>0</v>
      </c>
      <c r="N138" s="100"/>
      <c r="O138" s="100"/>
      <c r="P138" s="102">
        <f t="shared" si="23"/>
        <v>0</v>
      </c>
      <c r="Q138" s="99" t="s">
        <v>40</v>
      </c>
      <c r="R138" s="99" t="s">
        <v>44</v>
      </c>
      <c r="S138" s="99" t="s">
        <v>45</v>
      </c>
      <c r="T138" s="99">
        <v>2011</v>
      </c>
      <c r="U138" s="103">
        <v>2011</v>
      </c>
      <c r="V138" s="99">
        <v>17</v>
      </c>
      <c r="W138" s="99" t="s">
        <v>32</v>
      </c>
      <c r="X138" s="99" t="s">
        <v>32</v>
      </c>
      <c r="Y138" s="99"/>
      <c r="Z138" s="104" t="s">
        <v>46</v>
      </c>
      <c r="AA138" s="99"/>
    </row>
    <row r="139" spans="1:27" s="131" customFormat="1" ht="31.5" x14ac:dyDescent="0.25">
      <c r="A139" s="99" t="s">
        <v>282</v>
      </c>
      <c r="B139" s="99" t="s">
        <v>302</v>
      </c>
      <c r="C139" s="99" t="s">
        <v>303</v>
      </c>
      <c r="D139" s="99"/>
      <c r="E139" s="100">
        <v>3333.3333333333335</v>
      </c>
      <c r="F139" s="100"/>
      <c r="G139" s="100"/>
      <c r="H139" s="101">
        <f>VLOOKUP(U139,[1]Inflation!$G$16:$H$26,2,FALSE)</f>
        <v>1.0733291816457666</v>
      </c>
      <c r="I139" s="102">
        <f t="shared" si="21"/>
        <v>3577.7639388192224</v>
      </c>
      <c r="J139" s="100"/>
      <c r="K139" s="100"/>
      <c r="L139" s="100"/>
      <c r="M139" s="102">
        <f t="shared" si="22"/>
        <v>0</v>
      </c>
      <c r="N139" s="100"/>
      <c r="O139" s="100"/>
      <c r="P139" s="102">
        <f t="shared" si="23"/>
        <v>0</v>
      </c>
      <c r="Q139" s="99" t="s">
        <v>40</v>
      </c>
      <c r="R139" s="99" t="s">
        <v>97</v>
      </c>
      <c r="S139" s="99" t="s">
        <v>304</v>
      </c>
      <c r="T139" s="99">
        <v>2009</v>
      </c>
      <c r="U139" s="103">
        <v>2009</v>
      </c>
      <c r="V139" s="99">
        <v>4</v>
      </c>
      <c r="W139" s="99" t="s">
        <v>32</v>
      </c>
      <c r="X139" s="99" t="s">
        <v>32</v>
      </c>
      <c r="Y139" s="99"/>
      <c r="Z139" s="104" t="s">
        <v>305</v>
      </c>
      <c r="AA139" s="99"/>
    </row>
    <row r="140" spans="1:27" s="131" customFormat="1" ht="31.5" x14ac:dyDescent="0.25">
      <c r="A140" s="99" t="s">
        <v>282</v>
      </c>
      <c r="B140" s="99" t="s">
        <v>302</v>
      </c>
      <c r="C140" s="99" t="s">
        <v>303</v>
      </c>
      <c r="D140" s="99"/>
      <c r="E140" s="100"/>
      <c r="F140" s="100"/>
      <c r="G140" s="100"/>
      <c r="H140" s="101">
        <f>VLOOKUP(U140,[1]Inflation!$G$16:$H$26,2,FALSE)</f>
        <v>1.0733291816457666</v>
      </c>
      <c r="I140" s="102">
        <f t="shared" si="21"/>
        <v>0</v>
      </c>
      <c r="J140" s="100"/>
      <c r="K140" s="100">
        <v>5000</v>
      </c>
      <c r="L140" s="100"/>
      <c r="M140" s="102">
        <f t="shared" si="22"/>
        <v>5366.6459082288329</v>
      </c>
      <c r="N140" s="100">
        <v>10000</v>
      </c>
      <c r="O140" s="100"/>
      <c r="P140" s="102">
        <f t="shared" si="23"/>
        <v>10733.291816457666</v>
      </c>
      <c r="Q140" s="99" t="s">
        <v>40</v>
      </c>
      <c r="R140" s="99" t="s">
        <v>97</v>
      </c>
      <c r="S140" s="99" t="s">
        <v>304</v>
      </c>
      <c r="T140" s="99">
        <v>2009</v>
      </c>
      <c r="U140" s="103">
        <v>2009</v>
      </c>
      <c r="V140" s="99">
        <v>4</v>
      </c>
      <c r="W140" s="99" t="s">
        <v>32</v>
      </c>
      <c r="X140" s="99" t="s">
        <v>32</v>
      </c>
      <c r="Y140" s="99"/>
      <c r="Z140" s="104" t="s">
        <v>305</v>
      </c>
      <c r="AA140" s="99"/>
    </row>
    <row r="141" spans="1:27" s="51" customFormat="1" ht="30" x14ac:dyDescent="0.25">
      <c r="A141" s="44" t="s">
        <v>306</v>
      </c>
      <c r="B141" s="44" t="s">
        <v>307</v>
      </c>
      <c r="C141" s="44"/>
      <c r="D141" s="44"/>
      <c r="E141" s="45"/>
      <c r="F141" s="46"/>
      <c r="G141" s="46"/>
      <c r="H141" s="47">
        <f>VLOOKUP(U141,[1]Inflation!$G$16:$H$26,2,FALSE)</f>
        <v>1</v>
      </c>
      <c r="I141" s="56">
        <f t="shared" si="21"/>
        <v>0</v>
      </c>
      <c r="J141" s="45"/>
      <c r="K141" s="45">
        <v>7000</v>
      </c>
      <c r="L141" s="46"/>
      <c r="M141" s="56">
        <f t="shared" si="22"/>
        <v>7000</v>
      </c>
      <c r="N141" s="45">
        <v>10000</v>
      </c>
      <c r="O141" s="46"/>
      <c r="P141" s="56">
        <f t="shared" si="23"/>
        <v>10000</v>
      </c>
      <c r="Q141" s="44" t="s">
        <v>27</v>
      </c>
      <c r="R141" s="44" t="s">
        <v>84</v>
      </c>
      <c r="S141" s="44" t="s">
        <v>287</v>
      </c>
      <c r="T141" s="44" t="s">
        <v>32</v>
      </c>
      <c r="U141" s="41">
        <v>2012</v>
      </c>
      <c r="V141" s="44" t="s">
        <v>32</v>
      </c>
      <c r="W141" s="44" t="s">
        <v>32</v>
      </c>
      <c r="X141" s="44" t="s">
        <v>32</v>
      </c>
      <c r="Y141" s="44"/>
      <c r="Z141" s="48" t="s">
        <v>308</v>
      </c>
      <c r="AA141" s="44"/>
    </row>
    <row r="142" spans="1:27" s="51" customFormat="1" ht="15" x14ac:dyDescent="0.25">
      <c r="A142" s="44" t="s">
        <v>306</v>
      </c>
      <c r="B142" s="44" t="s">
        <v>307</v>
      </c>
      <c r="C142" s="44"/>
      <c r="D142" s="44"/>
      <c r="E142" s="45"/>
      <c r="F142" s="46"/>
      <c r="G142" s="46"/>
      <c r="H142" s="47">
        <f>VLOOKUP(U142,[1]Inflation!$G$16:$H$26,2,FALSE)</f>
        <v>1</v>
      </c>
      <c r="I142" s="56">
        <f t="shared" ref="I142:I149" si="24">H142*E142</f>
        <v>0</v>
      </c>
      <c r="J142" s="45"/>
      <c r="K142" s="45">
        <v>5000</v>
      </c>
      <c r="L142" s="46"/>
      <c r="M142" s="56">
        <f t="shared" ref="M142:M149" si="25">K142*H142</f>
        <v>5000</v>
      </c>
      <c r="N142" s="45">
        <v>20000</v>
      </c>
      <c r="O142" s="46"/>
      <c r="P142" s="56">
        <f t="shared" ref="P142:P149" si="26">N142*H142</f>
        <v>20000</v>
      </c>
      <c r="Q142" s="44" t="s">
        <v>27</v>
      </c>
      <c r="R142" s="44" t="s">
        <v>83</v>
      </c>
      <c r="S142" s="44" t="s">
        <v>289</v>
      </c>
      <c r="T142" s="44" t="s">
        <v>32</v>
      </c>
      <c r="U142" s="41">
        <v>2012</v>
      </c>
      <c r="V142" s="44" t="s">
        <v>32</v>
      </c>
      <c r="W142" s="44" t="s">
        <v>32</v>
      </c>
      <c r="X142" s="44" t="s">
        <v>32</v>
      </c>
      <c r="Y142" s="44"/>
      <c r="Z142" s="48" t="s">
        <v>309</v>
      </c>
      <c r="AA142" s="44"/>
    </row>
    <row r="143" spans="1:27" s="51" customFormat="1" ht="15" x14ac:dyDescent="0.25">
      <c r="A143" s="44" t="s">
        <v>306</v>
      </c>
      <c r="B143" s="44" t="s">
        <v>307</v>
      </c>
      <c r="C143" s="44"/>
      <c r="D143" s="44"/>
      <c r="E143" s="45"/>
      <c r="F143" s="46"/>
      <c r="G143" s="46"/>
      <c r="H143" s="47">
        <f>VLOOKUP(U143,[1]Inflation!$G$16:$H$26,2,FALSE)</f>
        <v>1.0721304058925818</v>
      </c>
      <c r="I143" s="56">
        <f t="shared" si="24"/>
        <v>0</v>
      </c>
      <c r="J143" s="45"/>
      <c r="K143" s="45">
        <v>2000</v>
      </c>
      <c r="L143" s="46"/>
      <c r="M143" s="56">
        <f t="shared" si="25"/>
        <v>2144.2608117851637</v>
      </c>
      <c r="N143" s="45">
        <v>5000</v>
      </c>
      <c r="O143" s="46"/>
      <c r="P143" s="56">
        <f t="shared" si="26"/>
        <v>5360.652029462909</v>
      </c>
      <c r="Q143" s="44" t="s">
        <v>27</v>
      </c>
      <c r="R143" s="44" t="s">
        <v>291</v>
      </c>
      <c r="S143" s="44" t="s">
        <v>292</v>
      </c>
      <c r="T143" s="44">
        <v>2008</v>
      </c>
      <c r="U143" s="41">
        <v>2008</v>
      </c>
      <c r="V143" s="44" t="s">
        <v>310</v>
      </c>
      <c r="W143" s="44" t="s">
        <v>32</v>
      </c>
      <c r="X143" s="44" t="s">
        <v>32</v>
      </c>
      <c r="Y143" s="44"/>
      <c r="Z143" s="48" t="s">
        <v>294</v>
      </c>
      <c r="AA143" s="44"/>
    </row>
    <row r="144" spans="1:27" s="51" customFormat="1" ht="15" x14ac:dyDescent="0.25">
      <c r="A144" s="44" t="s">
        <v>306</v>
      </c>
      <c r="B144" s="44" t="s">
        <v>307</v>
      </c>
      <c r="C144" s="44" t="s">
        <v>311</v>
      </c>
      <c r="D144" s="44"/>
      <c r="E144" s="45">
        <v>10000</v>
      </c>
      <c r="F144" s="46"/>
      <c r="G144" s="46"/>
      <c r="H144" s="47">
        <f>VLOOKUP(U144,[1]Inflation!$G$16:$H$26,2,FALSE)</f>
        <v>1</v>
      </c>
      <c r="I144" s="56">
        <f t="shared" si="24"/>
        <v>10000</v>
      </c>
      <c r="J144" s="45"/>
      <c r="K144" s="45"/>
      <c r="L144" s="46"/>
      <c r="M144" s="56">
        <f t="shared" si="25"/>
        <v>0</v>
      </c>
      <c r="N144" s="45"/>
      <c r="O144" s="46"/>
      <c r="P144" s="56">
        <f t="shared" si="26"/>
        <v>0</v>
      </c>
      <c r="Q144" s="44" t="s">
        <v>27</v>
      </c>
      <c r="R144" s="44" t="s">
        <v>28</v>
      </c>
      <c r="S144" s="44" t="s">
        <v>295</v>
      </c>
      <c r="T144" s="44" t="s">
        <v>32</v>
      </c>
      <c r="U144" s="41">
        <v>2012</v>
      </c>
      <c r="V144" s="44" t="s">
        <v>312</v>
      </c>
      <c r="W144" s="44" t="s">
        <v>32</v>
      </c>
      <c r="X144" s="44" t="s">
        <v>32</v>
      </c>
      <c r="Y144" s="44"/>
      <c r="Z144" s="48" t="s">
        <v>297</v>
      </c>
      <c r="AA144" s="44"/>
    </row>
    <row r="145" spans="1:30" s="51" customFormat="1" ht="15" x14ac:dyDescent="0.25">
      <c r="A145" s="44" t="s">
        <v>306</v>
      </c>
      <c r="B145" s="44" t="s">
        <v>307</v>
      </c>
      <c r="C145" s="44"/>
      <c r="D145" s="44"/>
      <c r="E145" s="45"/>
      <c r="F145" s="46"/>
      <c r="G145" s="46"/>
      <c r="H145" s="47">
        <f>VLOOKUP(U145,[1]Inflation!$G$16:$H$26,2,FALSE)</f>
        <v>1.0292667257822254</v>
      </c>
      <c r="I145" s="56">
        <f t="shared" si="24"/>
        <v>0</v>
      </c>
      <c r="J145" s="45"/>
      <c r="K145" s="45">
        <v>10000</v>
      </c>
      <c r="L145" s="46"/>
      <c r="M145" s="56">
        <f t="shared" si="25"/>
        <v>10292.667257822255</v>
      </c>
      <c r="N145" s="45">
        <v>25000</v>
      </c>
      <c r="O145" s="46"/>
      <c r="P145" s="56">
        <f t="shared" si="26"/>
        <v>25731.668144555635</v>
      </c>
      <c r="Q145" s="44" t="s">
        <v>27</v>
      </c>
      <c r="R145" s="44" t="s">
        <v>115</v>
      </c>
      <c r="S145" s="44" t="s">
        <v>116</v>
      </c>
      <c r="T145" s="44">
        <v>2011</v>
      </c>
      <c r="U145" s="41">
        <v>2011</v>
      </c>
      <c r="V145" s="44">
        <v>33</v>
      </c>
      <c r="W145" s="44" t="s">
        <v>32</v>
      </c>
      <c r="X145" s="44" t="s">
        <v>32</v>
      </c>
      <c r="Y145" s="44"/>
      <c r="Z145" s="48" t="s">
        <v>117</v>
      </c>
      <c r="AA145" s="44"/>
    </row>
    <row r="146" spans="1:30" s="51" customFormat="1" ht="15" x14ac:dyDescent="0.25">
      <c r="A146" s="44" t="s">
        <v>306</v>
      </c>
      <c r="B146" s="44" t="s">
        <v>307</v>
      </c>
      <c r="C146" s="44"/>
      <c r="D146" s="44"/>
      <c r="E146" s="45"/>
      <c r="F146" s="46"/>
      <c r="G146" s="46"/>
      <c r="H146" s="47">
        <f>VLOOKUP(U146,[1]Inflation!$G$16:$H$26,2,FALSE)</f>
        <v>1</v>
      </c>
      <c r="I146" s="56">
        <f t="shared" si="24"/>
        <v>0</v>
      </c>
      <c r="J146" s="45"/>
      <c r="K146" s="45">
        <v>7000</v>
      </c>
      <c r="L146" s="46"/>
      <c r="M146" s="56">
        <f t="shared" si="25"/>
        <v>7000</v>
      </c>
      <c r="N146" s="45">
        <v>10000</v>
      </c>
      <c r="O146" s="46"/>
      <c r="P146" s="56">
        <f t="shared" si="26"/>
        <v>10000</v>
      </c>
      <c r="Q146" s="44" t="s">
        <v>27</v>
      </c>
      <c r="R146" s="44" t="s">
        <v>84</v>
      </c>
      <c r="S146" s="44" t="s">
        <v>300</v>
      </c>
      <c r="T146" s="44" t="s">
        <v>32</v>
      </c>
      <c r="U146" s="41">
        <v>2012</v>
      </c>
      <c r="V146" s="44" t="s">
        <v>210</v>
      </c>
      <c r="W146" s="44" t="s">
        <v>32</v>
      </c>
      <c r="X146" s="44" t="s">
        <v>32</v>
      </c>
      <c r="Y146" s="44"/>
      <c r="Z146" s="48" t="s">
        <v>313</v>
      </c>
      <c r="AA146" s="44"/>
    </row>
    <row r="147" spans="1:30" s="51" customFormat="1" ht="30" x14ac:dyDescent="0.25">
      <c r="A147" s="44" t="s">
        <v>306</v>
      </c>
      <c r="B147" s="44" t="s">
        <v>307</v>
      </c>
      <c r="C147" s="44"/>
      <c r="D147" s="44"/>
      <c r="E147" s="45">
        <v>15000</v>
      </c>
      <c r="F147" s="46"/>
      <c r="G147" s="46"/>
      <c r="H147" s="47">
        <f>VLOOKUP(U147,[1]Inflation!$G$16:$H$26,2,FALSE)</f>
        <v>1.0292667257822254</v>
      </c>
      <c r="I147" s="56">
        <f t="shared" si="24"/>
        <v>15439.000886733382</v>
      </c>
      <c r="J147" s="45"/>
      <c r="K147" s="45"/>
      <c r="L147" s="46"/>
      <c r="M147" s="56">
        <f t="shared" si="25"/>
        <v>0</v>
      </c>
      <c r="N147" s="45"/>
      <c r="O147" s="46"/>
      <c r="P147" s="56">
        <f t="shared" si="26"/>
        <v>0</v>
      </c>
      <c r="Q147" s="44" t="s">
        <v>27</v>
      </c>
      <c r="R147" s="44" t="s">
        <v>44</v>
      </c>
      <c r="S147" s="44" t="s">
        <v>45</v>
      </c>
      <c r="T147" s="44">
        <v>2011</v>
      </c>
      <c r="U147" s="41">
        <v>2011</v>
      </c>
      <c r="V147" s="44">
        <v>18</v>
      </c>
      <c r="W147" s="44" t="s">
        <v>32</v>
      </c>
      <c r="X147" s="44" t="s">
        <v>32</v>
      </c>
      <c r="Y147" s="44"/>
      <c r="Z147" s="48" t="s">
        <v>46</v>
      </c>
      <c r="AA147" s="44"/>
    </row>
    <row r="148" spans="1:30" s="51" customFormat="1" ht="15" x14ac:dyDescent="0.25">
      <c r="A148" s="44" t="s">
        <v>306</v>
      </c>
      <c r="B148" s="44" t="s">
        <v>314</v>
      </c>
      <c r="C148" s="44"/>
      <c r="D148" s="44"/>
      <c r="E148" s="45"/>
      <c r="F148" s="46"/>
      <c r="G148" s="46" t="s">
        <v>27</v>
      </c>
      <c r="H148" s="47">
        <f>VLOOKUP(U148,[1]Inflation!$G$16:$H$26,2,FALSE)</f>
        <v>1</v>
      </c>
      <c r="I148" s="56">
        <f t="shared" si="24"/>
        <v>0</v>
      </c>
      <c r="J148" s="45"/>
      <c r="K148" s="45">
        <v>40000</v>
      </c>
      <c r="L148" s="46">
        <f>K148/8</f>
        <v>5000</v>
      </c>
      <c r="M148" s="56">
        <f t="shared" si="25"/>
        <v>40000</v>
      </c>
      <c r="N148" s="45">
        <v>80000</v>
      </c>
      <c r="O148" s="46">
        <f>N148/8</f>
        <v>10000</v>
      </c>
      <c r="P148" s="56">
        <f t="shared" si="26"/>
        <v>80000</v>
      </c>
      <c r="Q148" s="44" t="s">
        <v>315</v>
      </c>
      <c r="R148" s="44" t="s">
        <v>32</v>
      </c>
      <c r="S148" s="44" t="s">
        <v>300</v>
      </c>
      <c r="T148" s="44" t="s">
        <v>32</v>
      </c>
      <c r="U148" s="41">
        <v>2012</v>
      </c>
      <c r="V148" s="44" t="s">
        <v>210</v>
      </c>
      <c r="W148" s="44" t="s">
        <v>32</v>
      </c>
      <c r="X148" s="44" t="s">
        <v>32</v>
      </c>
      <c r="Y148" s="44"/>
      <c r="Z148" s="48" t="s">
        <v>316</v>
      </c>
      <c r="AA148" s="44" t="s">
        <v>317</v>
      </c>
    </row>
    <row r="149" spans="1:30" s="51" customFormat="1" ht="15" x14ac:dyDescent="0.25">
      <c r="A149" s="76" t="s">
        <v>306</v>
      </c>
      <c r="B149" s="44" t="s">
        <v>314</v>
      </c>
      <c r="C149" s="44" t="s">
        <v>318</v>
      </c>
      <c r="D149" s="44"/>
      <c r="E149" s="45"/>
      <c r="F149" s="46"/>
      <c r="G149" s="46"/>
      <c r="H149" s="47">
        <f>VLOOKUP(U149,[1]Inflation!$G$16:$H$26,2,FALSE)</f>
        <v>1.0721304058925818</v>
      </c>
      <c r="I149" s="56">
        <f t="shared" si="24"/>
        <v>0</v>
      </c>
      <c r="J149" s="45"/>
      <c r="K149" s="45">
        <v>1500</v>
      </c>
      <c r="L149" s="46"/>
      <c r="M149" s="56">
        <f t="shared" si="25"/>
        <v>1608.1956088388727</v>
      </c>
      <c r="N149" s="45">
        <v>5000</v>
      </c>
      <c r="O149" s="46"/>
      <c r="P149" s="56">
        <f t="shared" si="26"/>
        <v>5360.652029462909</v>
      </c>
      <c r="Q149" s="44" t="s">
        <v>27</v>
      </c>
      <c r="R149" s="44" t="s">
        <v>291</v>
      </c>
      <c r="S149" s="44" t="s">
        <v>292</v>
      </c>
      <c r="T149" s="44">
        <v>2008</v>
      </c>
      <c r="U149" s="41">
        <v>2008</v>
      </c>
      <c r="V149" s="44" t="s">
        <v>126</v>
      </c>
      <c r="W149" s="44" t="s">
        <v>32</v>
      </c>
      <c r="X149" s="44" t="s">
        <v>32</v>
      </c>
      <c r="Y149" s="44"/>
      <c r="Z149" s="48" t="s">
        <v>294</v>
      </c>
      <c r="AA149" s="44"/>
    </row>
    <row r="150" spans="1:30" s="43" customFormat="1" ht="30" x14ac:dyDescent="0.25">
      <c r="A150" s="39" t="s">
        <v>346</v>
      </c>
      <c r="B150" s="39" t="s">
        <v>347</v>
      </c>
      <c r="C150" s="39" t="s">
        <v>348</v>
      </c>
      <c r="D150" s="39"/>
      <c r="E150" s="40">
        <v>4.6399999999999997</v>
      </c>
      <c r="F150" s="40">
        <v>4.6399999999999997</v>
      </c>
      <c r="G150" s="40"/>
      <c r="H150" s="132">
        <f>VLOOKUP(U150,[1]Inflation!$G$16:$H$26,2,FALSE)</f>
        <v>1.0292667257822254</v>
      </c>
      <c r="I150" s="40">
        <f t="shared" ref="I150:I213" si="27">H150*F150</f>
        <v>4.7757976076295261</v>
      </c>
      <c r="J150" s="40"/>
      <c r="K150" s="40"/>
      <c r="L150" s="40"/>
      <c r="M150" s="40">
        <f t="shared" ref="M150:M157" si="28">K150*H150</f>
        <v>0</v>
      </c>
      <c r="N150" s="40"/>
      <c r="O150" s="40"/>
      <c r="P150" s="40">
        <f t="shared" ref="P150:P158" si="29">N150*H150</f>
        <v>0</v>
      </c>
      <c r="Q150" s="39" t="s">
        <v>148</v>
      </c>
      <c r="R150" s="39" t="s">
        <v>44</v>
      </c>
      <c r="S150" s="39" t="s">
        <v>349</v>
      </c>
      <c r="T150" s="39">
        <v>2011</v>
      </c>
      <c r="U150" s="39">
        <v>2011</v>
      </c>
      <c r="V150" s="39">
        <v>51</v>
      </c>
      <c r="W150" s="39"/>
      <c r="X150" s="39">
        <v>7326</v>
      </c>
      <c r="Y150" s="39">
        <v>4</v>
      </c>
      <c r="Z150" s="39"/>
      <c r="AA150" s="39"/>
      <c r="AB150" s="133"/>
      <c r="AC150" s="133"/>
      <c r="AD150" s="133"/>
    </row>
    <row r="151" spans="1:30" s="43" customFormat="1" ht="30" x14ac:dyDescent="0.25">
      <c r="A151" s="39" t="s">
        <v>346</v>
      </c>
      <c r="B151" s="39" t="s">
        <v>347</v>
      </c>
      <c r="C151" s="39" t="s">
        <v>350</v>
      </c>
      <c r="D151" s="39"/>
      <c r="E151" s="40">
        <v>13.1</v>
      </c>
      <c r="F151" s="40">
        <v>13.1</v>
      </c>
      <c r="G151" s="40"/>
      <c r="H151" s="132">
        <f>VLOOKUP(U151,[1]Inflation!$G$16:$H$26,2,FALSE)</f>
        <v>1.0292667257822254</v>
      </c>
      <c r="I151" s="40">
        <f t="shared" si="27"/>
        <v>13.483394107747152</v>
      </c>
      <c r="J151" s="40">
        <f>AVERAGE(I150:I152)</f>
        <v>8.0797437973904689</v>
      </c>
      <c r="K151" s="40"/>
      <c r="L151" s="40"/>
      <c r="M151" s="40">
        <f t="shared" si="28"/>
        <v>0</v>
      </c>
      <c r="N151" s="40"/>
      <c r="O151" s="40"/>
      <c r="P151" s="40">
        <f t="shared" si="29"/>
        <v>0</v>
      </c>
      <c r="Q151" s="39" t="s">
        <v>148</v>
      </c>
      <c r="R151" s="39" t="s">
        <v>44</v>
      </c>
      <c r="S151" s="39" t="s">
        <v>349</v>
      </c>
      <c r="T151" s="39">
        <v>2011</v>
      </c>
      <c r="U151" s="39">
        <v>2011</v>
      </c>
      <c r="V151" s="39">
        <v>51</v>
      </c>
      <c r="W151" s="39"/>
      <c r="X151" s="39">
        <v>2664</v>
      </c>
      <c r="Y151" s="39">
        <v>5</v>
      </c>
      <c r="Z151" s="39"/>
      <c r="AA151" s="39"/>
      <c r="AB151" s="133"/>
      <c r="AC151" s="133"/>
      <c r="AD151" s="133"/>
    </row>
    <row r="152" spans="1:30" s="43" customFormat="1" ht="30" x14ac:dyDescent="0.25">
      <c r="A152" s="39" t="s">
        <v>346</v>
      </c>
      <c r="B152" s="39" t="s">
        <v>347</v>
      </c>
      <c r="C152" s="39" t="s">
        <v>351</v>
      </c>
      <c r="D152" s="39"/>
      <c r="E152" s="40">
        <v>5.81</v>
      </c>
      <c r="F152" s="40">
        <v>5.81</v>
      </c>
      <c r="G152" s="40"/>
      <c r="H152" s="132">
        <f>VLOOKUP(U152,[1]Inflation!$G$16:$H$26,2,FALSE)</f>
        <v>1.0292667257822254</v>
      </c>
      <c r="I152" s="40">
        <f t="shared" si="27"/>
        <v>5.9800396767947293</v>
      </c>
      <c r="J152" s="40"/>
      <c r="K152" s="40"/>
      <c r="L152" s="40"/>
      <c r="M152" s="40">
        <f t="shared" si="28"/>
        <v>0</v>
      </c>
      <c r="N152" s="40"/>
      <c r="O152" s="40"/>
      <c r="P152" s="40">
        <f t="shared" si="29"/>
        <v>0</v>
      </c>
      <c r="Q152" s="39" t="s">
        <v>148</v>
      </c>
      <c r="R152" s="39" t="s">
        <v>44</v>
      </c>
      <c r="S152" s="39" t="s">
        <v>349</v>
      </c>
      <c r="T152" s="39">
        <v>2011</v>
      </c>
      <c r="U152" s="39">
        <v>2011</v>
      </c>
      <c r="V152" s="39">
        <v>51</v>
      </c>
      <c r="W152" s="39"/>
      <c r="X152" s="39">
        <v>12973</v>
      </c>
      <c r="Y152" s="39">
        <v>18</v>
      </c>
      <c r="Z152" s="39"/>
      <c r="AA152" s="39"/>
    </row>
    <row r="153" spans="1:30" s="51" customFormat="1" ht="30" x14ac:dyDescent="0.25">
      <c r="A153" s="39" t="s">
        <v>346</v>
      </c>
      <c r="B153" s="39" t="s">
        <v>352</v>
      </c>
      <c r="C153" s="39"/>
      <c r="D153" s="39"/>
      <c r="E153" s="40">
        <v>600</v>
      </c>
      <c r="F153" s="40">
        <v>600</v>
      </c>
      <c r="G153" s="46"/>
      <c r="H153" s="55">
        <f>VLOOKUP(U153,[1]Inflation!$G$16:$H$26,2,FALSE)</f>
        <v>1</v>
      </c>
      <c r="I153" s="56">
        <f t="shared" si="27"/>
        <v>600</v>
      </c>
      <c r="J153" s="45"/>
      <c r="K153" s="46"/>
      <c r="L153" s="45"/>
      <c r="M153" s="56">
        <f t="shared" si="28"/>
        <v>0</v>
      </c>
      <c r="N153" s="46"/>
      <c r="O153" s="45"/>
      <c r="P153" s="56">
        <f t="shared" si="29"/>
        <v>0</v>
      </c>
      <c r="Q153" s="39" t="s">
        <v>353</v>
      </c>
      <c r="R153" s="39" t="s">
        <v>28</v>
      </c>
      <c r="S153" s="39" t="s">
        <v>354</v>
      </c>
      <c r="T153" s="39">
        <v>2012</v>
      </c>
      <c r="U153" s="41">
        <v>2012</v>
      </c>
      <c r="V153" s="39">
        <v>5</v>
      </c>
      <c r="W153" s="39" t="s">
        <v>32</v>
      </c>
      <c r="X153" s="39" t="s">
        <v>32</v>
      </c>
      <c r="Y153" s="39"/>
      <c r="Z153" s="42" t="s">
        <v>355</v>
      </c>
      <c r="AA153" s="39"/>
    </row>
    <row r="154" spans="1:30" s="51" customFormat="1" ht="15" x14ac:dyDescent="0.25">
      <c r="A154" s="44" t="s">
        <v>346</v>
      </c>
      <c r="B154" s="44" t="s">
        <v>352</v>
      </c>
      <c r="C154" s="44"/>
      <c r="D154" s="44"/>
      <c r="E154" s="45"/>
      <c r="F154" s="45"/>
      <c r="G154" s="46"/>
      <c r="H154" s="55">
        <f>VLOOKUP(U154,[1]Inflation!$G$16:$H$26,2,FALSE)</f>
        <v>1</v>
      </c>
      <c r="I154" s="56">
        <f t="shared" si="27"/>
        <v>0</v>
      </c>
      <c r="J154" s="45"/>
      <c r="K154" s="46">
        <v>1000</v>
      </c>
      <c r="L154" s="45"/>
      <c r="M154" s="56">
        <f t="shared" si="28"/>
        <v>1000</v>
      </c>
      <c r="N154" s="46">
        <v>5000</v>
      </c>
      <c r="O154" s="45"/>
      <c r="P154" s="56">
        <f t="shared" si="29"/>
        <v>5000</v>
      </c>
      <c r="Q154" s="44" t="s">
        <v>27</v>
      </c>
      <c r="R154" s="44" t="s">
        <v>28</v>
      </c>
      <c r="S154" s="44" t="s">
        <v>295</v>
      </c>
      <c r="T154" s="44">
        <v>2012</v>
      </c>
      <c r="U154" s="41">
        <v>2012</v>
      </c>
      <c r="V154" s="44" t="s">
        <v>356</v>
      </c>
      <c r="W154" s="44" t="s">
        <v>32</v>
      </c>
      <c r="X154" s="44" t="s">
        <v>32</v>
      </c>
      <c r="Y154" s="44"/>
      <c r="Z154" s="48" t="s">
        <v>297</v>
      </c>
      <c r="AA154" s="44"/>
    </row>
    <row r="155" spans="1:30" s="51" customFormat="1" ht="15" x14ac:dyDescent="0.25">
      <c r="A155" s="44" t="s">
        <v>346</v>
      </c>
      <c r="B155" s="44" t="s">
        <v>352</v>
      </c>
      <c r="C155" s="44"/>
      <c r="D155" s="44"/>
      <c r="E155" s="45"/>
      <c r="F155" s="45"/>
      <c r="G155" s="46"/>
      <c r="H155" s="55">
        <f>VLOOKUP(U155,[1]Inflation!$G$16:$H$26,2,FALSE)</f>
        <v>1.0461491063094051</v>
      </c>
      <c r="I155" s="56">
        <f t="shared" si="27"/>
        <v>0</v>
      </c>
      <c r="J155" s="45"/>
      <c r="K155" s="46">
        <v>1000</v>
      </c>
      <c r="L155" s="45"/>
      <c r="M155" s="56">
        <f t="shared" si="28"/>
        <v>1046.1491063094049</v>
      </c>
      <c r="N155" s="46">
        <v>5000</v>
      </c>
      <c r="O155" s="45"/>
      <c r="P155" s="56">
        <f t="shared" si="29"/>
        <v>5230.7455315470252</v>
      </c>
      <c r="Q155" s="44" t="s">
        <v>27</v>
      </c>
      <c r="R155" s="44" t="s">
        <v>28</v>
      </c>
      <c r="S155" s="44" t="s">
        <v>357</v>
      </c>
      <c r="T155" s="44">
        <v>2010</v>
      </c>
      <c r="U155" s="41">
        <v>2010</v>
      </c>
      <c r="V155" s="44">
        <v>11</v>
      </c>
      <c r="W155" s="44" t="s">
        <v>32</v>
      </c>
      <c r="X155" s="44" t="s">
        <v>32</v>
      </c>
      <c r="Y155" s="44"/>
      <c r="Z155" s="48" t="s">
        <v>358</v>
      </c>
      <c r="AA155" s="44"/>
    </row>
    <row r="156" spans="1:30" s="51" customFormat="1" ht="30" x14ac:dyDescent="0.25">
      <c r="A156" s="44" t="s">
        <v>346</v>
      </c>
      <c r="B156" s="44" t="s">
        <v>352</v>
      </c>
      <c r="C156" s="44"/>
      <c r="D156" s="44"/>
      <c r="E156" s="45"/>
      <c r="F156" s="45"/>
      <c r="G156" s="46"/>
      <c r="H156" s="55">
        <f>VLOOKUP(U156,[1]Inflation!$G$16:$H$26,2,FALSE)</f>
        <v>1.0292667257822254</v>
      </c>
      <c r="I156" s="56">
        <f t="shared" si="27"/>
        <v>0</v>
      </c>
      <c r="J156" s="45"/>
      <c r="K156" s="46">
        <v>2000</v>
      </c>
      <c r="L156" s="45"/>
      <c r="M156" s="56">
        <f t="shared" si="28"/>
        <v>2058.5334515644508</v>
      </c>
      <c r="N156" s="46">
        <v>15000</v>
      </c>
      <c r="O156" s="45"/>
      <c r="P156" s="56">
        <f t="shared" si="29"/>
        <v>15439.000886733382</v>
      </c>
      <c r="Q156" s="44" t="s">
        <v>27</v>
      </c>
      <c r="R156" s="44" t="s">
        <v>44</v>
      </c>
      <c r="S156" s="44" t="s">
        <v>45</v>
      </c>
      <c r="T156" s="44">
        <v>2011</v>
      </c>
      <c r="U156" s="41">
        <v>2011</v>
      </c>
      <c r="V156" s="44">
        <v>14</v>
      </c>
      <c r="W156" s="44" t="s">
        <v>32</v>
      </c>
      <c r="X156" s="44" t="s">
        <v>32</v>
      </c>
      <c r="Y156" s="44"/>
      <c r="Z156" s="48" t="s">
        <v>46</v>
      </c>
      <c r="AA156" s="44"/>
    </row>
    <row r="157" spans="1:30" s="51" customFormat="1" ht="30" x14ac:dyDescent="0.25">
      <c r="A157" s="44" t="s">
        <v>346</v>
      </c>
      <c r="B157" s="44" t="s">
        <v>352</v>
      </c>
      <c r="C157" s="44"/>
      <c r="D157" s="44"/>
      <c r="E157" s="45"/>
      <c r="F157" s="45"/>
      <c r="G157" s="46"/>
      <c r="H157" s="55">
        <f>VLOOKUP(U157,[1]Inflation!$G$16:$H$26,2,FALSE)</f>
        <v>1.1415203211239338</v>
      </c>
      <c r="I157" s="56">
        <f t="shared" si="27"/>
        <v>0</v>
      </c>
      <c r="J157" s="45"/>
      <c r="K157" s="46">
        <v>1000</v>
      </c>
      <c r="L157" s="45"/>
      <c r="M157" s="56">
        <f t="shared" si="28"/>
        <v>1141.5203211239339</v>
      </c>
      <c r="N157" s="46">
        <v>5000</v>
      </c>
      <c r="O157" s="45"/>
      <c r="P157" s="56">
        <f t="shared" si="29"/>
        <v>5707.6016056196686</v>
      </c>
      <c r="Q157" s="44" t="s">
        <v>27</v>
      </c>
      <c r="R157" s="44" t="s">
        <v>28</v>
      </c>
      <c r="S157" s="44" t="s">
        <v>359</v>
      </c>
      <c r="T157" s="44">
        <v>2006</v>
      </c>
      <c r="U157" s="41">
        <v>2006</v>
      </c>
      <c r="V157" s="44">
        <v>38</v>
      </c>
      <c r="W157" s="44" t="s">
        <v>32</v>
      </c>
      <c r="X157" s="44" t="s">
        <v>32</v>
      </c>
      <c r="Y157" s="44"/>
      <c r="Z157" s="48" t="s">
        <v>360</v>
      </c>
      <c r="AA157" s="44"/>
    </row>
    <row r="158" spans="1:30" s="43" customFormat="1" ht="15" x14ac:dyDescent="0.25">
      <c r="A158" s="44" t="s">
        <v>346</v>
      </c>
      <c r="B158" s="57" t="s">
        <v>352</v>
      </c>
      <c r="C158" s="85" t="s">
        <v>361</v>
      </c>
      <c r="D158" s="85"/>
      <c r="E158" s="93">
        <v>41.73</v>
      </c>
      <c r="F158" s="134">
        <f>E158/10.7639</f>
        <v>3.8768476109960144</v>
      </c>
      <c r="G158" s="134" t="s">
        <v>148</v>
      </c>
      <c r="H158" s="55">
        <f>VLOOKUP(U158,[1]Inflation!$G$16:$H$26,2,FALSE)</f>
        <v>1.0461491063094051</v>
      </c>
      <c r="I158" s="56">
        <f t="shared" si="27"/>
        <v>4.0557606635412329</v>
      </c>
      <c r="J158" s="93"/>
      <c r="K158" s="134">
        <v>12</v>
      </c>
      <c r="L158" s="93">
        <f>K158/10.7639</f>
        <v>1.1148375588773587</v>
      </c>
      <c r="M158" s="56">
        <f>L158*H158</f>
        <v>1.1662863158997074</v>
      </c>
      <c r="N158" s="134">
        <v>90</v>
      </c>
      <c r="O158" s="93"/>
      <c r="P158" s="56">
        <f t="shared" si="29"/>
        <v>94.153419567846456</v>
      </c>
      <c r="Q158" s="120" t="s">
        <v>362</v>
      </c>
      <c r="R158" s="96" t="s">
        <v>36</v>
      </c>
      <c r="S158" s="85" t="s">
        <v>66</v>
      </c>
      <c r="T158" s="85" t="s">
        <v>67</v>
      </c>
      <c r="U158" s="135">
        <v>2010</v>
      </c>
      <c r="V158" s="85"/>
      <c r="W158" s="85"/>
      <c r="X158" s="57"/>
      <c r="Y158" s="95" t="s">
        <v>363</v>
      </c>
      <c r="Z158" s="136" t="s">
        <v>69</v>
      </c>
      <c r="AA158" s="95"/>
    </row>
    <row r="159" spans="1:30" s="51" customFormat="1" ht="15" x14ac:dyDescent="0.25">
      <c r="A159" s="44" t="s">
        <v>346</v>
      </c>
      <c r="B159" s="57" t="s">
        <v>352</v>
      </c>
      <c r="C159" s="85" t="s">
        <v>364</v>
      </c>
      <c r="D159" s="85"/>
      <c r="E159" s="93">
        <v>2.2000000000000002</v>
      </c>
      <c r="F159" s="93">
        <v>2.2000000000000002</v>
      </c>
      <c r="G159" s="134"/>
      <c r="H159" s="55">
        <f>VLOOKUP(U159,[1]Inflation!$G$16:$H$26,2,FALSE)</f>
        <v>1.0461491063094051</v>
      </c>
      <c r="I159" s="56">
        <f t="shared" si="27"/>
        <v>2.3015280338806914</v>
      </c>
      <c r="J159" s="93"/>
      <c r="K159" s="134">
        <v>0.85</v>
      </c>
      <c r="L159" s="93"/>
      <c r="M159" s="56">
        <f>K159*H159</f>
        <v>0.88922674036299432</v>
      </c>
      <c r="N159" s="134">
        <v>10</v>
      </c>
      <c r="O159" s="93">
        <f>N159/10.7639</f>
        <v>0.92903129906446547</v>
      </c>
      <c r="P159" s="56">
        <f>H159*O159</f>
        <v>0.97190526324975612</v>
      </c>
      <c r="Q159" s="120" t="s">
        <v>365</v>
      </c>
      <c r="R159" s="96" t="s">
        <v>36</v>
      </c>
      <c r="S159" s="85" t="s">
        <v>66</v>
      </c>
      <c r="T159" s="85" t="s">
        <v>67</v>
      </c>
      <c r="U159" s="135">
        <v>2010</v>
      </c>
      <c r="V159" s="85"/>
      <c r="W159" s="85"/>
      <c r="X159" s="57"/>
      <c r="Y159" s="95" t="s">
        <v>366</v>
      </c>
      <c r="Z159" s="136" t="s">
        <v>69</v>
      </c>
      <c r="AA159" s="95"/>
    </row>
    <row r="160" spans="1:30" s="51" customFormat="1" ht="15" x14ac:dyDescent="0.25">
      <c r="A160" s="44" t="s">
        <v>346</v>
      </c>
      <c r="B160" s="57" t="s">
        <v>352</v>
      </c>
      <c r="C160" s="85" t="s">
        <v>367</v>
      </c>
      <c r="D160" s="85"/>
      <c r="E160" s="93">
        <v>30.25</v>
      </c>
      <c r="F160" s="134">
        <f>E160/10.7639</f>
        <v>2.8103196796700081</v>
      </c>
      <c r="G160" s="134" t="s">
        <v>148</v>
      </c>
      <c r="H160" s="55">
        <f>VLOOKUP(U160,[1]Inflation!$G$16:$H$26,2,FALSE)</f>
        <v>1.0461491063094051</v>
      </c>
      <c r="I160" s="56">
        <f t="shared" si="27"/>
        <v>2.9400134213305122</v>
      </c>
      <c r="J160" s="93"/>
      <c r="K160" s="134">
        <v>12</v>
      </c>
      <c r="L160" s="93">
        <f>K160/10.7639</f>
        <v>1.1148375588773587</v>
      </c>
      <c r="M160" s="56">
        <f>L160*H160</f>
        <v>1.1662863158997074</v>
      </c>
      <c r="N160" s="134">
        <v>110</v>
      </c>
      <c r="O160" s="93"/>
      <c r="P160" s="56">
        <f>H160*N160</f>
        <v>115.07640169403456</v>
      </c>
      <c r="Q160" s="120" t="s">
        <v>362</v>
      </c>
      <c r="R160" s="96" t="s">
        <v>36</v>
      </c>
      <c r="S160" s="85" t="s">
        <v>66</v>
      </c>
      <c r="T160" s="85" t="s">
        <v>67</v>
      </c>
      <c r="U160" s="135">
        <v>2010</v>
      </c>
      <c r="V160" s="85"/>
      <c r="W160" s="85"/>
      <c r="X160" s="57"/>
      <c r="Y160" s="95" t="s">
        <v>368</v>
      </c>
      <c r="Z160" s="136" t="s">
        <v>69</v>
      </c>
      <c r="AA160" s="95"/>
    </row>
    <row r="161" spans="1:27" s="51" customFormat="1" ht="15" x14ac:dyDescent="0.25">
      <c r="A161" s="44" t="s">
        <v>346</v>
      </c>
      <c r="B161" s="57" t="s">
        <v>352</v>
      </c>
      <c r="C161" s="85" t="s">
        <v>369</v>
      </c>
      <c r="D161" s="85"/>
      <c r="E161" s="93">
        <v>2.2200000000000002</v>
      </c>
      <c r="F161" s="93">
        <v>2.2200000000000002</v>
      </c>
      <c r="G161" s="134"/>
      <c r="H161" s="55">
        <f>VLOOKUP(U161,[1]Inflation!$G$16:$H$26,2,FALSE)</f>
        <v>1.0461491063094051</v>
      </c>
      <c r="I161" s="56">
        <f t="shared" si="27"/>
        <v>2.3224510160068794</v>
      </c>
      <c r="J161" s="93"/>
      <c r="K161" s="134">
        <v>1</v>
      </c>
      <c r="L161" s="93"/>
      <c r="M161" s="56">
        <f t="shared" ref="M161:M171" si="30">K161*H161</f>
        <v>1.0461491063094051</v>
      </c>
      <c r="N161" s="134">
        <v>12</v>
      </c>
      <c r="O161" s="93">
        <f>N161/10.7639</f>
        <v>1.1148375588773587</v>
      </c>
      <c r="P161" s="56">
        <f>H161*O161</f>
        <v>1.1662863158997074</v>
      </c>
      <c r="Q161" s="120" t="s">
        <v>365</v>
      </c>
      <c r="R161" s="96" t="s">
        <v>36</v>
      </c>
      <c r="S161" s="85" t="s">
        <v>66</v>
      </c>
      <c r="T161" s="85" t="s">
        <v>67</v>
      </c>
      <c r="U161" s="135">
        <v>2010</v>
      </c>
      <c r="V161" s="85"/>
      <c r="W161" s="85"/>
      <c r="X161" s="57"/>
      <c r="Y161" s="95" t="s">
        <v>370</v>
      </c>
      <c r="Z161" s="136" t="s">
        <v>69</v>
      </c>
      <c r="AA161" s="95"/>
    </row>
    <row r="162" spans="1:27" s="51" customFormat="1" ht="15" x14ac:dyDescent="0.25">
      <c r="A162" s="44" t="s">
        <v>346</v>
      </c>
      <c r="B162" s="57" t="s">
        <v>352</v>
      </c>
      <c r="C162" s="85" t="s">
        <v>371</v>
      </c>
      <c r="D162" s="85"/>
      <c r="E162" s="93">
        <v>2.83</v>
      </c>
      <c r="F162" s="93">
        <v>2.83</v>
      </c>
      <c r="G162" s="134"/>
      <c r="H162" s="55">
        <f>VLOOKUP(U162,[1]Inflation!$G$16:$H$26,2,FALSE)</f>
        <v>1.0461491063094051</v>
      </c>
      <c r="I162" s="56">
        <f t="shared" si="27"/>
        <v>2.9606019708556164</v>
      </c>
      <c r="J162" s="93"/>
      <c r="K162" s="134">
        <v>1.63</v>
      </c>
      <c r="L162" s="93"/>
      <c r="M162" s="56">
        <f t="shared" si="30"/>
        <v>1.7052230432843301</v>
      </c>
      <c r="N162" s="134">
        <v>10</v>
      </c>
      <c r="O162" s="93"/>
      <c r="P162" s="56">
        <f t="shared" ref="P162:P171" si="31">N162*H162</f>
        <v>10.461491063094051</v>
      </c>
      <c r="Q162" s="120" t="s">
        <v>365</v>
      </c>
      <c r="R162" s="96" t="s">
        <v>36</v>
      </c>
      <c r="S162" s="85" t="s">
        <v>66</v>
      </c>
      <c r="T162" s="85" t="s">
        <v>67</v>
      </c>
      <c r="U162" s="135">
        <v>2010</v>
      </c>
      <c r="V162" s="85"/>
      <c r="W162" s="85"/>
      <c r="X162" s="57"/>
      <c r="Y162" s="95" t="s">
        <v>108</v>
      </c>
      <c r="Z162" s="136" t="s">
        <v>69</v>
      </c>
      <c r="AA162" s="95"/>
    </row>
    <row r="163" spans="1:27" s="51" customFormat="1" ht="30" x14ac:dyDescent="0.25">
      <c r="A163" s="39" t="s">
        <v>346</v>
      </c>
      <c r="B163" s="39" t="s">
        <v>372</v>
      </c>
      <c r="C163" s="39"/>
      <c r="D163" s="39"/>
      <c r="E163" s="40">
        <v>300</v>
      </c>
      <c r="F163" s="40">
        <v>300</v>
      </c>
      <c r="G163" s="46"/>
      <c r="H163" s="55">
        <f>VLOOKUP(U163,[1]Inflation!$G$16:$H$26,2,FALSE)</f>
        <v>1.280275745638717</v>
      </c>
      <c r="I163" s="56">
        <f t="shared" si="27"/>
        <v>384.08272369161512</v>
      </c>
      <c r="J163" s="45"/>
      <c r="K163" s="46"/>
      <c r="L163" s="45"/>
      <c r="M163" s="56">
        <f t="shared" si="30"/>
        <v>0</v>
      </c>
      <c r="N163" s="46"/>
      <c r="O163" s="45"/>
      <c r="P163" s="56">
        <f t="shared" si="31"/>
        <v>0</v>
      </c>
      <c r="Q163" s="39" t="s">
        <v>27</v>
      </c>
      <c r="R163" s="39" t="s">
        <v>84</v>
      </c>
      <c r="S163" s="39" t="s">
        <v>373</v>
      </c>
      <c r="T163" s="39" t="s">
        <v>374</v>
      </c>
      <c r="U163" s="41">
        <v>2002</v>
      </c>
      <c r="V163" s="39">
        <v>13</v>
      </c>
      <c r="W163" s="39" t="s">
        <v>32</v>
      </c>
      <c r="X163" s="39" t="s">
        <v>32</v>
      </c>
      <c r="Y163" s="39"/>
      <c r="Z163" s="42" t="s">
        <v>375</v>
      </c>
      <c r="AA163" s="39"/>
    </row>
    <row r="164" spans="1:27" s="51" customFormat="1" ht="30" x14ac:dyDescent="0.25">
      <c r="A164" s="39" t="s">
        <v>346</v>
      </c>
      <c r="B164" s="39" t="s">
        <v>372</v>
      </c>
      <c r="C164" s="39"/>
      <c r="D164" s="39"/>
      <c r="E164" s="40">
        <v>300</v>
      </c>
      <c r="F164" s="40">
        <v>300</v>
      </c>
      <c r="G164" s="46"/>
      <c r="H164" s="55">
        <f>VLOOKUP(U164,[1]Inflation!$G$16:$H$26,2,FALSE)</f>
        <v>1.0733291816457666</v>
      </c>
      <c r="I164" s="56">
        <f t="shared" si="27"/>
        <v>321.99875449372996</v>
      </c>
      <c r="J164" s="45">
        <f>AVERAGE(I163:I165)</f>
        <v>347.19118232768545</v>
      </c>
      <c r="K164" s="46"/>
      <c r="L164" s="45"/>
      <c r="M164" s="56">
        <f t="shared" si="30"/>
        <v>0</v>
      </c>
      <c r="N164" s="46"/>
      <c r="O164" s="45"/>
      <c r="P164" s="56">
        <f t="shared" si="31"/>
        <v>0</v>
      </c>
      <c r="Q164" s="39" t="s">
        <v>27</v>
      </c>
      <c r="R164" s="39" t="s">
        <v>97</v>
      </c>
      <c r="S164" s="39" t="s">
        <v>304</v>
      </c>
      <c r="T164" s="39">
        <v>2009</v>
      </c>
      <c r="U164" s="41">
        <v>2009</v>
      </c>
      <c r="V164" s="39">
        <v>3</v>
      </c>
      <c r="W164" s="39" t="s">
        <v>32</v>
      </c>
      <c r="X164" s="39" t="s">
        <v>32</v>
      </c>
      <c r="Y164" s="39"/>
      <c r="Z164" s="42" t="s">
        <v>305</v>
      </c>
      <c r="AA164" s="39"/>
    </row>
    <row r="165" spans="1:27" s="51" customFormat="1" ht="15" x14ac:dyDescent="0.25">
      <c r="A165" s="39" t="s">
        <v>346</v>
      </c>
      <c r="B165" s="39" t="s">
        <v>372</v>
      </c>
      <c r="C165" s="39"/>
      <c r="D165" s="39"/>
      <c r="E165" s="40">
        <v>300</v>
      </c>
      <c r="F165" s="40">
        <v>300</v>
      </c>
      <c r="G165" s="46"/>
      <c r="H165" s="55">
        <f>VLOOKUP(U165,[1]Inflation!$G$16:$H$26,2,FALSE)</f>
        <v>1.118306895992371</v>
      </c>
      <c r="I165" s="56">
        <f t="shared" si="27"/>
        <v>335.49206879771128</v>
      </c>
      <c r="J165" s="45"/>
      <c r="K165" s="46"/>
      <c r="L165" s="45"/>
      <c r="M165" s="56">
        <f t="shared" si="30"/>
        <v>0</v>
      </c>
      <c r="N165" s="46"/>
      <c r="O165" s="45"/>
      <c r="P165" s="56">
        <f t="shared" si="31"/>
        <v>0</v>
      </c>
      <c r="Q165" s="39" t="s">
        <v>27</v>
      </c>
      <c r="R165" s="39" t="s">
        <v>97</v>
      </c>
      <c r="S165" s="39" t="s">
        <v>98</v>
      </c>
      <c r="T165" s="39">
        <v>2007</v>
      </c>
      <c r="U165" s="41">
        <v>2007</v>
      </c>
      <c r="V165" s="39" t="s">
        <v>376</v>
      </c>
      <c r="W165" s="39" t="s">
        <v>32</v>
      </c>
      <c r="X165" s="39" t="s">
        <v>32</v>
      </c>
      <c r="Y165" s="39"/>
      <c r="Z165" s="42" t="s">
        <v>99</v>
      </c>
      <c r="AA165" s="39"/>
    </row>
    <row r="166" spans="1:27" s="51" customFormat="1" ht="15" x14ac:dyDescent="0.25">
      <c r="A166" s="44" t="s">
        <v>346</v>
      </c>
      <c r="B166" s="57" t="s">
        <v>377</v>
      </c>
      <c r="C166" s="57" t="s">
        <v>378</v>
      </c>
      <c r="D166" s="44"/>
      <c r="E166" s="45"/>
      <c r="F166" s="45"/>
      <c r="G166" s="46"/>
      <c r="H166" s="55">
        <f>VLOOKUP(U166,[1]Inflation!$G$16:$H$26,2,FALSE)</f>
        <v>1</v>
      </c>
      <c r="I166" s="56">
        <f t="shared" si="27"/>
        <v>0</v>
      </c>
      <c r="J166" s="45"/>
      <c r="K166" s="46">
        <v>7.25</v>
      </c>
      <c r="L166" s="45"/>
      <c r="M166" s="56">
        <f t="shared" si="30"/>
        <v>7.25</v>
      </c>
      <c r="N166" s="46">
        <v>15</v>
      </c>
      <c r="O166" s="45"/>
      <c r="P166" s="56">
        <f t="shared" si="31"/>
        <v>15</v>
      </c>
      <c r="Q166" s="44" t="s">
        <v>148</v>
      </c>
      <c r="R166" s="44" t="s">
        <v>115</v>
      </c>
      <c r="S166" s="44" t="s">
        <v>379</v>
      </c>
      <c r="T166" s="44">
        <v>2012</v>
      </c>
      <c r="U166" s="41">
        <v>2012</v>
      </c>
      <c r="V166" s="44" t="s">
        <v>32</v>
      </c>
      <c r="W166" s="44" t="s">
        <v>32</v>
      </c>
      <c r="X166" s="44">
        <v>36</v>
      </c>
      <c r="Y166" s="44"/>
      <c r="Z166" s="48" t="s">
        <v>380</v>
      </c>
      <c r="AA166" s="44"/>
    </row>
    <row r="167" spans="1:27" s="51" customFormat="1" ht="30" x14ac:dyDescent="0.25">
      <c r="A167" s="44" t="s">
        <v>346</v>
      </c>
      <c r="B167" s="44" t="s">
        <v>377</v>
      </c>
      <c r="C167" s="44" t="s">
        <v>381</v>
      </c>
      <c r="D167" s="44"/>
      <c r="E167" s="45">
        <v>14</v>
      </c>
      <c r="F167" s="45">
        <v>14</v>
      </c>
      <c r="G167" s="46"/>
      <c r="H167" s="55">
        <f>VLOOKUP(U167,[1]Inflation!$G$16:$H$26,2,FALSE)</f>
        <v>1.0721304058925818</v>
      </c>
      <c r="I167" s="56">
        <f t="shared" si="27"/>
        <v>15.009825682496146</v>
      </c>
      <c r="J167" s="45"/>
      <c r="K167" s="46"/>
      <c r="L167" s="45">
        <f>AVERAGE(K166,N166)</f>
        <v>11.125</v>
      </c>
      <c r="M167" s="56">
        <f t="shared" si="30"/>
        <v>0</v>
      </c>
      <c r="N167" s="46"/>
      <c r="O167" s="45"/>
      <c r="P167" s="56">
        <f t="shared" si="31"/>
        <v>0</v>
      </c>
      <c r="Q167" s="44" t="s">
        <v>148</v>
      </c>
      <c r="R167" s="44" t="s">
        <v>28</v>
      </c>
      <c r="S167" s="44" t="s">
        <v>29</v>
      </c>
      <c r="T167" s="44" t="s">
        <v>30</v>
      </c>
      <c r="U167" s="41">
        <v>2008</v>
      </c>
      <c r="V167" s="44" t="s">
        <v>382</v>
      </c>
      <c r="W167" s="44" t="s">
        <v>32</v>
      </c>
      <c r="X167" s="44" t="s">
        <v>32</v>
      </c>
      <c r="Y167" s="44"/>
      <c r="Z167" s="48" t="s">
        <v>33</v>
      </c>
      <c r="AA167" s="44" t="s">
        <v>34</v>
      </c>
    </row>
    <row r="168" spans="1:27" s="51" customFormat="1" ht="30" x14ac:dyDescent="0.25">
      <c r="A168" s="44" t="s">
        <v>346</v>
      </c>
      <c r="B168" s="44" t="s">
        <v>377</v>
      </c>
      <c r="C168" s="44" t="s">
        <v>383</v>
      </c>
      <c r="D168" s="44"/>
      <c r="E168" s="45"/>
      <c r="F168" s="45"/>
      <c r="G168" s="46"/>
      <c r="H168" s="55">
        <f>VLOOKUP(U168,[1]Inflation!$G$16:$H$26,2,FALSE)</f>
        <v>1.0721304058925818</v>
      </c>
      <c r="I168" s="56">
        <f t="shared" si="27"/>
        <v>0</v>
      </c>
      <c r="J168" s="45"/>
      <c r="K168" s="46">
        <v>9</v>
      </c>
      <c r="L168" s="45"/>
      <c r="M168" s="56">
        <f t="shared" si="30"/>
        <v>9.6491736530332357</v>
      </c>
      <c r="N168" s="46">
        <v>14</v>
      </c>
      <c r="O168" s="45"/>
      <c r="P168" s="56">
        <f t="shared" si="31"/>
        <v>15.009825682496146</v>
      </c>
      <c r="Q168" s="44" t="s">
        <v>148</v>
      </c>
      <c r="R168" s="44" t="s">
        <v>28</v>
      </c>
      <c r="S168" s="44" t="s">
        <v>29</v>
      </c>
      <c r="T168" s="44" t="s">
        <v>30</v>
      </c>
      <c r="U168" s="41">
        <v>2008</v>
      </c>
      <c r="V168" s="44" t="s">
        <v>382</v>
      </c>
      <c r="W168" s="44" t="s">
        <v>32</v>
      </c>
      <c r="X168" s="44" t="s">
        <v>32</v>
      </c>
      <c r="Y168" s="44"/>
      <c r="Z168" s="48" t="s">
        <v>33</v>
      </c>
      <c r="AA168" s="44" t="s">
        <v>34</v>
      </c>
    </row>
    <row r="169" spans="1:27" s="43" customFormat="1" ht="15" x14ac:dyDescent="0.25">
      <c r="A169" s="39" t="s">
        <v>346</v>
      </c>
      <c r="B169" s="39" t="s">
        <v>384</v>
      </c>
      <c r="C169" s="39" t="s">
        <v>385</v>
      </c>
      <c r="D169" s="39"/>
      <c r="E169" s="40">
        <v>3000</v>
      </c>
      <c r="F169" s="40">
        <v>3000</v>
      </c>
      <c r="G169" s="46"/>
      <c r="H169" s="55">
        <f>VLOOKUP(U169,[1]Inflation!$G$16:$H$26,2,FALSE)</f>
        <v>1.118306895992371</v>
      </c>
      <c r="I169" s="56">
        <f t="shared" si="27"/>
        <v>3354.9206879771132</v>
      </c>
      <c r="J169" s="45"/>
      <c r="K169" s="46"/>
      <c r="L169" s="45">
        <f t="shared" ref="L169" si="32">AVERAGE(K168,N168)</f>
        <v>11.5</v>
      </c>
      <c r="M169" s="56">
        <f t="shared" si="30"/>
        <v>0</v>
      </c>
      <c r="N169" s="46"/>
      <c r="O169" s="45"/>
      <c r="P169" s="56">
        <f t="shared" si="31"/>
        <v>0</v>
      </c>
      <c r="Q169" s="39" t="s">
        <v>27</v>
      </c>
      <c r="R169" s="39" t="s">
        <v>97</v>
      </c>
      <c r="S169" s="39" t="s">
        <v>98</v>
      </c>
      <c r="T169" s="39">
        <v>2007</v>
      </c>
      <c r="U169" s="41">
        <v>2007</v>
      </c>
      <c r="V169" s="39" t="s">
        <v>376</v>
      </c>
      <c r="W169" s="39" t="s">
        <v>32</v>
      </c>
      <c r="X169" s="39" t="s">
        <v>32</v>
      </c>
      <c r="Y169" s="39"/>
      <c r="Z169" s="42" t="s">
        <v>99</v>
      </c>
      <c r="AA169" s="39"/>
    </row>
    <row r="170" spans="1:27" s="43" customFormat="1" ht="30" x14ac:dyDescent="0.25">
      <c r="A170" s="39" t="s">
        <v>346</v>
      </c>
      <c r="B170" s="39" t="s">
        <v>384</v>
      </c>
      <c r="C170" s="39"/>
      <c r="D170" s="39"/>
      <c r="E170" s="40">
        <v>3000</v>
      </c>
      <c r="F170" s="40">
        <v>3000</v>
      </c>
      <c r="G170" s="46"/>
      <c r="H170" s="55">
        <f>VLOOKUP(U170,[1]Inflation!$G$16:$H$26,2,FALSE)</f>
        <v>1.280275745638717</v>
      </c>
      <c r="I170" s="56">
        <f t="shared" si="27"/>
        <v>3840.8272369161509</v>
      </c>
      <c r="J170" s="45">
        <f>AVERAGE(I169:I171)</f>
        <v>3471.9118232768546</v>
      </c>
      <c r="K170" s="46"/>
      <c r="L170" s="45"/>
      <c r="M170" s="56">
        <f t="shared" si="30"/>
        <v>0</v>
      </c>
      <c r="N170" s="46"/>
      <c r="O170" s="45"/>
      <c r="P170" s="56">
        <f t="shared" si="31"/>
        <v>0</v>
      </c>
      <c r="Q170" s="39" t="s">
        <v>27</v>
      </c>
      <c r="R170" s="39" t="s">
        <v>84</v>
      </c>
      <c r="S170" s="39" t="s">
        <v>373</v>
      </c>
      <c r="T170" s="39" t="s">
        <v>374</v>
      </c>
      <c r="U170" s="41">
        <v>2002</v>
      </c>
      <c r="V170" s="39">
        <v>13</v>
      </c>
      <c r="W170" s="39" t="s">
        <v>32</v>
      </c>
      <c r="X170" s="39" t="s">
        <v>32</v>
      </c>
      <c r="Y170" s="39"/>
      <c r="Z170" s="42" t="s">
        <v>375</v>
      </c>
      <c r="AA170" s="39"/>
    </row>
    <row r="171" spans="1:27" s="43" customFormat="1" ht="30" x14ac:dyDescent="0.25">
      <c r="A171" s="39" t="s">
        <v>346</v>
      </c>
      <c r="B171" s="39" t="s">
        <v>384</v>
      </c>
      <c r="C171" s="39"/>
      <c r="D171" s="39"/>
      <c r="E171" s="40">
        <v>3000</v>
      </c>
      <c r="F171" s="40">
        <v>3000</v>
      </c>
      <c r="G171" s="46"/>
      <c r="H171" s="55">
        <f>VLOOKUP(U171,[1]Inflation!$G$16:$H$26,2,FALSE)</f>
        <v>1.0733291816457666</v>
      </c>
      <c r="I171" s="56">
        <f t="shared" si="27"/>
        <v>3219.9875449372998</v>
      </c>
      <c r="J171" s="45"/>
      <c r="K171" s="46"/>
      <c r="L171" s="45"/>
      <c r="M171" s="56">
        <f t="shared" si="30"/>
        <v>0</v>
      </c>
      <c r="N171" s="46"/>
      <c r="O171" s="45"/>
      <c r="P171" s="56">
        <f t="shared" si="31"/>
        <v>0</v>
      </c>
      <c r="Q171" s="39" t="s">
        <v>27</v>
      </c>
      <c r="R171" s="39" t="s">
        <v>97</v>
      </c>
      <c r="S171" s="39" t="s">
        <v>304</v>
      </c>
      <c r="T171" s="39">
        <v>2009</v>
      </c>
      <c r="U171" s="41">
        <v>2009</v>
      </c>
      <c r="V171" s="39">
        <v>3</v>
      </c>
      <c r="W171" s="39" t="s">
        <v>32</v>
      </c>
      <c r="X171" s="39" t="s">
        <v>32</v>
      </c>
      <c r="Y171" s="39"/>
      <c r="Z171" s="42" t="s">
        <v>305</v>
      </c>
      <c r="AA171" s="39"/>
    </row>
    <row r="172" spans="1:27" s="43" customFormat="1" ht="15" x14ac:dyDescent="0.25">
      <c r="A172" s="57" t="s">
        <v>346</v>
      </c>
      <c r="B172" s="57" t="s">
        <v>384</v>
      </c>
      <c r="C172" s="85" t="s">
        <v>386</v>
      </c>
      <c r="D172" s="85"/>
      <c r="E172" s="93">
        <v>161.76</v>
      </c>
      <c r="F172" s="134">
        <f>E172/9</f>
        <v>17.973333333333333</v>
      </c>
      <c r="G172" s="134" t="s">
        <v>148</v>
      </c>
      <c r="H172" s="55">
        <f>VLOOKUP(U172,[1]Inflation!$G$16:$H$26,2,FALSE)</f>
        <v>1.0461491063094051</v>
      </c>
      <c r="I172" s="56">
        <f t="shared" si="27"/>
        <v>18.802786604067705</v>
      </c>
      <c r="J172" s="93"/>
      <c r="K172" s="134">
        <v>19.829999999999998</v>
      </c>
      <c r="L172" s="93">
        <f>K172/9</f>
        <v>2.2033333333333331</v>
      </c>
      <c r="M172" s="56">
        <f>L172*H172</f>
        <v>2.3050151975683888</v>
      </c>
      <c r="N172" s="134">
        <v>212.85</v>
      </c>
      <c r="O172" s="93">
        <f>N172/9</f>
        <v>23.65</v>
      </c>
      <c r="P172" s="56">
        <f>O172*H172</f>
        <v>24.741426364217428</v>
      </c>
      <c r="Q172" s="120" t="s">
        <v>149</v>
      </c>
      <c r="R172" s="96" t="s">
        <v>262</v>
      </c>
      <c r="S172" s="85" t="s">
        <v>66</v>
      </c>
      <c r="T172" s="85" t="s">
        <v>67</v>
      </c>
      <c r="U172" s="135">
        <v>2010</v>
      </c>
      <c r="V172" s="85"/>
      <c r="W172" s="85"/>
      <c r="X172" s="57"/>
      <c r="Y172" s="95" t="s">
        <v>387</v>
      </c>
      <c r="Z172" s="136" t="s">
        <v>69</v>
      </c>
      <c r="AA172" s="95"/>
    </row>
    <row r="173" spans="1:27" s="43" customFormat="1" ht="15" x14ac:dyDescent="0.25">
      <c r="A173" s="57" t="s">
        <v>346</v>
      </c>
      <c r="B173" s="57" t="s">
        <v>384</v>
      </c>
      <c r="C173" s="85" t="s">
        <v>388</v>
      </c>
      <c r="D173" s="85"/>
      <c r="E173" s="93">
        <v>25.41</v>
      </c>
      <c r="F173" s="134">
        <f>E173/9</f>
        <v>2.8233333333333333</v>
      </c>
      <c r="G173" s="134" t="s">
        <v>148</v>
      </c>
      <c r="H173" s="55">
        <f>VLOOKUP(U173,[1]Inflation!$G$16:$H$26,2,FALSE)</f>
        <v>1.0461491063094051</v>
      </c>
      <c r="I173" s="56">
        <f t="shared" si="27"/>
        <v>2.9536276434802202</v>
      </c>
      <c r="J173" s="93">
        <f>AVERAGE(I172:I174)</f>
        <v>9.6757168454660967</v>
      </c>
      <c r="K173" s="134">
        <v>1</v>
      </c>
      <c r="L173" s="93">
        <f>K173/9</f>
        <v>0.1111111111111111</v>
      </c>
      <c r="M173" s="56">
        <f>L173*H173</f>
        <v>0.11623878958993389</v>
      </c>
      <c r="N173" s="134">
        <v>86.61</v>
      </c>
      <c r="O173" s="93">
        <f>N173/9</f>
        <v>9.6233333333333331</v>
      </c>
      <c r="P173" s="56">
        <f>O173*H173</f>
        <v>10.067441566384174</v>
      </c>
      <c r="Q173" s="120" t="s">
        <v>149</v>
      </c>
      <c r="R173" s="96" t="s">
        <v>291</v>
      </c>
      <c r="S173" s="85" t="s">
        <v>66</v>
      </c>
      <c r="T173" s="85" t="s">
        <v>67</v>
      </c>
      <c r="U173" s="135">
        <v>2010</v>
      </c>
      <c r="V173" s="85"/>
      <c r="W173" s="85"/>
      <c r="X173" s="57"/>
      <c r="Y173" s="95" t="s">
        <v>80</v>
      </c>
      <c r="Z173" s="137" t="s">
        <v>69</v>
      </c>
      <c r="AA173" s="95"/>
    </row>
    <row r="174" spans="1:27" s="43" customFormat="1" ht="15" x14ac:dyDescent="0.25">
      <c r="A174" s="44" t="s">
        <v>346</v>
      </c>
      <c r="B174" s="57" t="s">
        <v>384</v>
      </c>
      <c r="C174" s="85" t="s">
        <v>389</v>
      </c>
      <c r="D174" s="85"/>
      <c r="E174" s="93">
        <v>6.95</v>
      </c>
      <c r="F174" s="93">
        <v>6.95</v>
      </c>
      <c r="G174" s="134"/>
      <c r="H174" s="55">
        <f>VLOOKUP(U174,[1]Inflation!$G$16:$H$26,2,FALSE)</f>
        <v>1.0461491063094051</v>
      </c>
      <c r="I174" s="56">
        <f t="shared" si="27"/>
        <v>7.2707362888503653</v>
      </c>
      <c r="J174" s="93"/>
      <c r="K174" s="134">
        <v>6.95</v>
      </c>
      <c r="L174" s="93"/>
      <c r="M174" s="56">
        <f t="shared" ref="M174:M219" si="33">K174*H174</f>
        <v>7.2707362888503653</v>
      </c>
      <c r="N174" s="134">
        <v>6.95</v>
      </c>
      <c r="O174" s="93"/>
      <c r="P174" s="56">
        <f t="shared" ref="P174:P219" si="34">N174*H174</f>
        <v>7.2707362888503653</v>
      </c>
      <c r="Q174" s="120" t="s">
        <v>365</v>
      </c>
      <c r="R174" s="96" t="s">
        <v>83</v>
      </c>
      <c r="S174" s="85" t="s">
        <v>66</v>
      </c>
      <c r="T174" s="85" t="s">
        <v>67</v>
      </c>
      <c r="U174" s="135">
        <v>2010</v>
      </c>
      <c r="V174" s="85"/>
      <c r="W174" s="85"/>
      <c r="X174" s="57"/>
      <c r="Y174" s="95" t="s">
        <v>267</v>
      </c>
      <c r="Z174" s="137" t="s">
        <v>69</v>
      </c>
      <c r="AA174" s="95"/>
    </row>
    <row r="175" spans="1:27" s="43" customFormat="1" ht="30" x14ac:dyDescent="0.25">
      <c r="A175" s="39" t="s">
        <v>346</v>
      </c>
      <c r="B175" s="39" t="s">
        <v>390</v>
      </c>
      <c r="C175" s="39" t="s">
        <v>391</v>
      </c>
      <c r="D175" s="39"/>
      <c r="E175" s="40"/>
      <c r="F175" s="40"/>
      <c r="G175" s="46"/>
      <c r="H175" s="55">
        <f>VLOOKUP(U175,[1]Inflation!$G$16:$H$26,2,FALSE)</f>
        <v>1.0721304058925818</v>
      </c>
      <c r="I175" s="56">
        <f t="shared" si="27"/>
        <v>0</v>
      </c>
      <c r="J175" s="45"/>
      <c r="K175" s="46">
        <v>320</v>
      </c>
      <c r="L175" s="45"/>
      <c r="M175" s="56">
        <f t="shared" si="33"/>
        <v>343.08172988562615</v>
      </c>
      <c r="N175" s="46">
        <v>550</v>
      </c>
      <c r="O175" s="40"/>
      <c r="P175" s="56">
        <f t="shared" si="34"/>
        <v>589.67172324091996</v>
      </c>
      <c r="Q175" s="39" t="s">
        <v>27</v>
      </c>
      <c r="R175" s="39" t="s">
        <v>28</v>
      </c>
      <c r="S175" s="39" t="s">
        <v>29</v>
      </c>
      <c r="T175" s="39" t="s">
        <v>30</v>
      </c>
      <c r="U175" s="41">
        <v>2008</v>
      </c>
      <c r="V175" s="39" t="s">
        <v>392</v>
      </c>
      <c r="W175" s="39" t="s">
        <v>32</v>
      </c>
      <c r="X175" s="39" t="s">
        <v>32</v>
      </c>
      <c r="Y175" s="39"/>
      <c r="Z175" s="42" t="s">
        <v>33</v>
      </c>
      <c r="AA175" s="39" t="s">
        <v>34</v>
      </c>
    </row>
    <row r="176" spans="1:27" s="43" customFormat="1" ht="15" x14ac:dyDescent="0.25">
      <c r="A176" s="39" t="s">
        <v>346</v>
      </c>
      <c r="B176" s="39" t="s">
        <v>390</v>
      </c>
      <c r="C176" s="39"/>
      <c r="D176" s="39"/>
      <c r="E176" s="40">
        <v>1500</v>
      </c>
      <c r="F176" s="46">
        <v>1500</v>
      </c>
      <c r="G176" s="46"/>
      <c r="H176" s="55">
        <f>VLOOKUP(U176,[1]Inflation!$G$16:$H$26,2,FALSE)</f>
        <v>1.0461491063094051</v>
      </c>
      <c r="I176" s="56">
        <f t="shared" si="27"/>
        <v>1569.2236594641076</v>
      </c>
      <c r="J176" s="40"/>
      <c r="K176" s="40"/>
      <c r="L176" s="40"/>
      <c r="M176" s="56">
        <f t="shared" si="33"/>
        <v>0</v>
      </c>
      <c r="N176" s="46"/>
      <c r="O176" s="40"/>
      <c r="P176" s="56">
        <f t="shared" si="34"/>
        <v>0</v>
      </c>
      <c r="Q176" s="39" t="s">
        <v>27</v>
      </c>
      <c r="R176" s="39" t="s">
        <v>153</v>
      </c>
      <c r="S176" s="39" t="s">
        <v>224</v>
      </c>
      <c r="T176" s="39">
        <v>2010</v>
      </c>
      <c r="U176" s="41">
        <v>2010</v>
      </c>
      <c r="V176" s="39" t="s">
        <v>32</v>
      </c>
      <c r="W176" s="39" t="s">
        <v>32</v>
      </c>
      <c r="X176" s="39">
        <v>1</v>
      </c>
      <c r="Y176" s="39"/>
      <c r="Z176" s="138" t="s">
        <v>225</v>
      </c>
      <c r="AA176" s="39"/>
    </row>
    <row r="177" spans="1:27" s="43" customFormat="1" ht="45" x14ac:dyDescent="0.25">
      <c r="A177" s="44" t="s">
        <v>346</v>
      </c>
      <c r="B177" s="44" t="s">
        <v>390</v>
      </c>
      <c r="C177" s="44" t="s">
        <v>393</v>
      </c>
      <c r="D177" s="44"/>
      <c r="E177" s="45">
        <v>2348</v>
      </c>
      <c r="F177" s="46">
        <f>(E177/60)/2</f>
        <v>19.566666666666666</v>
      </c>
      <c r="G177" s="46" t="s">
        <v>113</v>
      </c>
      <c r="H177" s="55">
        <f>VLOOKUP(U177,[1]Inflation!$G$16:$H$26,2,FALSE)</f>
        <v>1.0461491063094051</v>
      </c>
      <c r="I177" s="56">
        <f t="shared" si="27"/>
        <v>20.46965084678736</v>
      </c>
      <c r="J177" s="45"/>
      <c r="K177" s="46"/>
      <c r="L177" s="45"/>
      <c r="M177" s="56">
        <f t="shared" si="33"/>
        <v>0</v>
      </c>
      <c r="N177" s="46"/>
      <c r="O177" s="45"/>
      <c r="P177" s="56">
        <f t="shared" si="34"/>
        <v>0</v>
      </c>
      <c r="Q177" s="44" t="s">
        <v>394</v>
      </c>
      <c r="R177" s="44" t="s">
        <v>74</v>
      </c>
      <c r="S177" s="44" t="s">
        <v>119</v>
      </c>
      <c r="T177" s="44">
        <v>2010</v>
      </c>
      <c r="U177" s="41">
        <v>2010</v>
      </c>
      <c r="V177" s="44" t="s">
        <v>120</v>
      </c>
      <c r="W177" s="44" t="s">
        <v>32</v>
      </c>
      <c r="X177" s="44">
        <v>1</v>
      </c>
      <c r="Y177" s="44"/>
      <c r="Z177" s="72" t="s">
        <v>121</v>
      </c>
      <c r="AA177" s="44" t="s">
        <v>395</v>
      </c>
    </row>
    <row r="178" spans="1:27" s="43" customFormat="1" ht="30" x14ac:dyDescent="0.25">
      <c r="A178" s="44" t="s">
        <v>346</v>
      </c>
      <c r="B178" s="44" t="s">
        <v>390</v>
      </c>
      <c r="C178" s="44" t="s">
        <v>396</v>
      </c>
      <c r="D178" s="44"/>
      <c r="E178" s="45">
        <v>2645</v>
      </c>
      <c r="F178" s="46">
        <f>(E178/60)/2</f>
        <v>22.041666666666668</v>
      </c>
      <c r="G178" s="46" t="s">
        <v>113</v>
      </c>
      <c r="H178" s="55">
        <f>VLOOKUP(U178,[1]Inflation!$G$16:$H$26,2,FALSE)</f>
        <v>1.0292667257822254</v>
      </c>
      <c r="I178" s="56">
        <f t="shared" si="27"/>
        <v>22.686754080783221</v>
      </c>
      <c r="J178" s="45"/>
      <c r="K178" s="46"/>
      <c r="L178" s="45"/>
      <c r="M178" s="56">
        <f t="shared" si="33"/>
        <v>0</v>
      </c>
      <c r="N178" s="46"/>
      <c r="O178" s="45"/>
      <c r="P178" s="56">
        <f t="shared" si="34"/>
        <v>0</v>
      </c>
      <c r="Q178" s="44" t="s">
        <v>394</v>
      </c>
      <c r="R178" s="44" t="s">
        <v>74</v>
      </c>
      <c r="S178" s="44" t="s">
        <v>397</v>
      </c>
      <c r="T178" s="44">
        <v>2011</v>
      </c>
      <c r="U178" s="41">
        <v>2011</v>
      </c>
      <c r="V178" s="44">
        <v>2</v>
      </c>
      <c r="W178" s="44" t="s">
        <v>32</v>
      </c>
      <c r="X178" s="44">
        <v>1</v>
      </c>
      <c r="Y178" s="44"/>
      <c r="Z178" s="48" t="s">
        <v>121</v>
      </c>
      <c r="AA178" s="44" t="s">
        <v>395</v>
      </c>
    </row>
    <row r="179" spans="1:27" s="43" customFormat="1" ht="15" x14ac:dyDescent="0.25">
      <c r="A179" s="44" t="s">
        <v>346</v>
      </c>
      <c r="B179" s="57" t="s">
        <v>390</v>
      </c>
      <c r="C179" s="44"/>
      <c r="D179" s="44"/>
      <c r="E179" s="45">
        <v>19.66</v>
      </c>
      <c r="F179" s="45">
        <v>19.66</v>
      </c>
      <c r="G179" s="46"/>
      <c r="H179" s="55">
        <f>VLOOKUP(U179,[1]Inflation!$G$16:$H$26,2,FALSE)</f>
        <v>1.0292667257822254</v>
      </c>
      <c r="I179" s="56">
        <f t="shared" si="27"/>
        <v>20.235383828878554</v>
      </c>
      <c r="J179" s="45"/>
      <c r="K179" s="139">
        <v>11.65</v>
      </c>
      <c r="L179" s="140"/>
      <c r="M179" s="56">
        <f t="shared" si="33"/>
        <v>11.990957355362927</v>
      </c>
      <c r="N179" s="46">
        <v>20</v>
      </c>
      <c r="O179" s="45"/>
      <c r="P179" s="56">
        <f t="shared" si="34"/>
        <v>20.585334515644508</v>
      </c>
      <c r="Q179" s="44" t="s">
        <v>148</v>
      </c>
      <c r="R179" s="44" t="s">
        <v>208</v>
      </c>
      <c r="S179" s="44" t="s">
        <v>209</v>
      </c>
      <c r="T179" s="44">
        <v>2011</v>
      </c>
      <c r="U179" s="41">
        <v>2011</v>
      </c>
      <c r="V179" s="44" t="s">
        <v>210</v>
      </c>
      <c r="W179" s="44" t="s">
        <v>32</v>
      </c>
      <c r="X179" s="44">
        <v>12404</v>
      </c>
      <c r="Y179" s="44"/>
      <c r="Z179" s="72" t="s">
        <v>211</v>
      </c>
      <c r="AA179" s="44"/>
    </row>
    <row r="180" spans="1:27" s="43" customFormat="1" ht="30" x14ac:dyDescent="0.25">
      <c r="A180" s="44" t="s">
        <v>346</v>
      </c>
      <c r="B180" s="44" t="s">
        <v>390</v>
      </c>
      <c r="C180" s="44" t="s">
        <v>398</v>
      </c>
      <c r="D180" s="44"/>
      <c r="E180" s="45">
        <v>3</v>
      </c>
      <c r="F180" s="45">
        <v>3</v>
      </c>
      <c r="G180" s="46"/>
      <c r="H180" s="55">
        <f>VLOOKUP(U180,[1]Inflation!$G$16:$H$26,2,FALSE)</f>
        <v>1.0733291816457666</v>
      </c>
      <c r="I180" s="56">
        <f t="shared" si="27"/>
        <v>3.2199875449372999</v>
      </c>
      <c r="J180" s="45"/>
      <c r="K180" s="46"/>
      <c r="L180" s="45"/>
      <c r="M180" s="56">
        <f t="shared" si="33"/>
        <v>0</v>
      </c>
      <c r="N180" s="46"/>
      <c r="O180" s="45"/>
      <c r="P180" s="56">
        <f t="shared" si="34"/>
        <v>0</v>
      </c>
      <c r="Q180" s="44" t="s">
        <v>113</v>
      </c>
      <c r="R180" s="44" t="s">
        <v>399</v>
      </c>
      <c r="S180" s="44" t="s">
        <v>400</v>
      </c>
      <c r="T180" s="44">
        <v>2009</v>
      </c>
      <c r="U180" s="41">
        <v>2009</v>
      </c>
      <c r="V180" s="44">
        <v>1</v>
      </c>
      <c r="W180" s="44" t="s">
        <v>32</v>
      </c>
      <c r="X180" s="44">
        <v>125</v>
      </c>
      <c r="Y180" s="44"/>
      <c r="Z180" s="48" t="s">
        <v>401</v>
      </c>
      <c r="AA180" s="44"/>
    </row>
    <row r="181" spans="1:27" s="51" customFormat="1" ht="15" x14ac:dyDescent="0.25">
      <c r="A181" s="44" t="s">
        <v>346</v>
      </c>
      <c r="B181" s="44" t="s">
        <v>390</v>
      </c>
      <c r="C181" s="44" t="s">
        <v>402</v>
      </c>
      <c r="D181" s="44"/>
      <c r="E181" s="45">
        <v>2.33</v>
      </c>
      <c r="F181" s="45">
        <v>2.33</v>
      </c>
      <c r="G181" s="46"/>
      <c r="H181" s="55">
        <f>VLOOKUP(U181,[1]Inflation!$G$16:$H$26,2,FALSE)</f>
        <v>1.1415203211239338</v>
      </c>
      <c r="I181" s="56">
        <f t="shared" si="27"/>
        <v>2.6597423482187659</v>
      </c>
      <c r="J181" s="45"/>
      <c r="K181" s="46">
        <v>1</v>
      </c>
      <c r="L181" s="45"/>
      <c r="M181" s="56">
        <f t="shared" si="33"/>
        <v>1.1415203211239338</v>
      </c>
      <c r="N181" s="46">
        <v>6</v>
      </c>
      <c r="O181" s="45"/>
      <c r="P181" s="56">
        <f t="shared" si="34"/>
        <v>6.849121926743603</v>
      </c>
      <c r="Q181" s="44" t="s">
        <v>113</v>
      </c>
      <c r="R181" s="44" t="s">
        <v>403</v>
      </c>
      <c r="S181" s="44" t="s">
        <v>404</v>
      </c>
      <c r="T181" s="44" t="s">
        <v>405</v>
      </c>
      <c r="U181" s="41">
        <v>2006</v>
      </c>
      <c r="V181" s="44">
        <v>1095</v>
      </c>
      <c r="W181" s="44" t="s">
        <v>32</v>
      </c>
      <c r="X181" s="44">
        <v>21705</v>
      </c>
      <c r="Y181" s="44"/>
      <c r="Z181" s="44" t="s">
        <v>406</v>
      </c>
      <c r="AA181" s="44"/>
    </row>
    <row r="182" spans="1:27" s="51" customFormat="1" ht="15" x14ac:dyDescent="0.25">
      <c r="A182" s="44" t="s">
        <v>346</v>
      </c>
      <c r="B182" s="44" t="s">
        <v>390</v>
      </c>
      <c r="C182" s="44" t="s">
        <v>407</v>
      </c>
      <c r="D182" s="44"/>
      <c r="E182" s="45">
        <v>4.51</v>
      </c>
      <c r="F182" s="45">
        <v>4.51</v>
      </c>
      <c r="G182" s="46"/>
      <c r="H182" s="55">
        <f>VLOOKUP(U182,[1]Inflation!$G$16:$H$26,2,FALSE)</f>
        <v>1.1415203211239338</v>
      </c>
      <c r="I182" s="56">
        <f t="shared" si="27"/>
        <v>5.1482566482689407</v>
      </c>
      <c r="J182" s="45"/>
      <c r="K182" s="46">
        <v>1</v>
      </c>
      <c r="L182" s="45"/>
      <c r="M182" s="56">
        <f t="shared" si="33"/>
        <v>1.1415203211239338</v>
      </c>
      <c r="N182" s="46">
        <v>9.19</v>
      </c>
      <c r="O182" s="45"/>
      <c r="P182" s="56">
        <f t="shared" si="34"/>
        <v>10.49057175112895</v>
      </c>
      <c r="Q182" s="44" t="s">
        <v>113</v>
      </c>
      <c r="R182" s="44" t="s">
        <v>403</v>
      </c>
      <c r="S182" s="44" t="s">
        <v>404</v>
      </c>
      <c r="T182" s="44" t="s">
        <v>405</v>
      </c>
      <c r="U182" s="41">
        <v>2006</v>
      </c>
      <c r="V182" s="44">
        <v>1095</v>
      </c>
      <c r="W182" s="44" t="s">
        <v>32</v>
      </c>
      <c r="X182" s="44">
        <v>7533</v>
      </c>
      <c r="Y182" s="44"/>
      <c r="Z182" s="44" t="s">
        <v>406</v>
      </c>
      <c r="AA182" s="44"/>
    </row>
    <row r="183" spans="1:27" s="51" customFormat="1" ht="15" x14ac:dyDescent="0.25">
      <c r="A183" s="39" t="s">
        <v>346</v>
      </c>
      <c r="B183" s="39" t="s">
        <v>390</v>
      </c>
      <c r="C183" s="39" t="s">
        <v>408</v>
      </c>
      <c r="D183" s="39"/>
      <c r="E183" s="40">
        <v>3.97</v>
      </c>
      <c r="F183" s="40">
        <v>3.97</v>
      </c>
      <c r="G183" s="46"/>
      <c r="H183" s="55">
        <f>VLOOKUP(U183,[1]Inflation!$G$16:$H$26,2,FALSE)</f>
        <v>1.1415203211239338</v>
      </c>
      <c r="I183" s="56">
        <f t="shared" si="27"/>
        <v>4.531835674862017</v>
      </c>
      <c r="J183" s="40"/>
      <c r="K183" s="46">
        <v>2.5</v>
      </c>
      <c r="L183" s="45"/>
      <c r="M183" s="56">
        <f t="shared" si="33"/>
        <v>2.8538008028098343</v>
      </c>
      <c r="N183" s="46">
        <v>6</v>
      </c>
      <c r="O183" s="40"/>
      <c r="P183" s="56">
        <f t="shared" si="34"/>
        <v>6.849121926743603</v>
      </c>
      <c r="Q183" s="39" t="s">
        <v>27</v>
      </c>
      <c r="R183" s="39" t="s">
        <v>403</v>
      </c>
      <c r="S183" s="39" t="s">
        <v>404</v>
      </c>
      <c r="T183" s="39" t="s">
        <v>405</v>
      </c>
      <c r="U183" s="41">
        <v>2006</v>
      </c>
      <c r="V183" s="39">
        <v>1144</v>
      </c>
      <c r="W183" s="39" t="s">
        <v>32</v>
      </c>
      <c r="X183" s="39">
        <v>35176</v>
      </c>
      <c r="Y183" s="39"/>
      <c r="Z183" s="39" t="s">
        <v>406</v>
      </c>
      <c r="AA183" s="39"/>
    </row>
    <row r="184" spans="1:27" s="51" customFormat="1" ht="15" x14ac:dyDescent="0.25">
      <c r="A184" s="44" t="s">
        <v>346</v>
      </c>
      <c r="B184" s="44" t="s">
        <v>390</v>
      </c>
      <c r="C184" s="44" t="s">
        <v>409</v>
      </c>
      <c r="D184" s="44"/>
      <c r="E184" s="45">
        <v>4.21</v>
      </c>
      <c r="F184" s="45">
        <v>4.21</v>
      </c>
      <c r="G184" s="46"/>
      <c r="H184" s="55">
        <f>VLOOKUP(U184,[1]Inflation!$G$16:$H$26,2,FALSE)</f>
        <v>1.1415203211239338</v>
      </c>
      <c r="I184" s="56">
        <f t="shared" si="27"/>
        <v>4.8058005519317613</v>
      </c>
      <c r="J184" s="45"/>
      <c r="K184" s="46">
        <v>0.9</v>
      </c>
      <c r="L184" s="45"/>
      <c r="M184" s="56">
        <f t="shared" si="33"/>
        <v>1.0273682890115403</v>
      </c>
      <c r="N184" s="46">
        <v>11.95</v>
      </c>
      <c r="O184" s="45"/>
      <c r="P184" s="56">
        <f t="shared" si="34"/>
        <v>13.641167837431007</v>
      </c>
      <c r="Q184" s="44" t="s">
        <v>113</v>
      </c>
      <c r="R184" s="44" t="s">
        <v>403</v>
      </c>
      <c r="S184" s="44" t="s">
        <v>404</v>
      </c>
      <c r="T184" s="44" t="s">
        <v>405</v>
      </c>
      <c r="U184" s="41">
        <v>2006</v>
      </c>
      <c r="V184" s="44">
        <v>1145</v>
      </c>
      <c r="W184" s="44" t="s">
        <v>32</v>
      </c>
      <c r="X184" s="44">
        <v>15247</v>
      </c>
      <c r="Y184" s="44"/>
      <c r="Z184" s="44" t="s">
        <v>406</v>
      </c>
      <c r="AA184" s="44"/>
    </row>
    <row r="185" spans="1:27" s="43" customFormat="1" ht="15" x14ac:dyDescent="0.25">
      <c r="A185" s="44" t="s">
        <v>346</v>
      </c>
      <c r="B185" s="44" t="s">
        <v>390</v>
      </c>
      <c r="C185" s="44"/>
      <c r="D185" s="44"/>
      <c r="E185" s="45">
        <v>2.59</v>
      </c>
      <c r="F185" s="45">
        <v>2.59</v>
      </c>
      <c r="G185" s="46"/>
      <c r="H185" s="55">
        <f>VLOOKUP(U185,[1]Inflation!$G$16:$H$26,2,FALSE)</f>
        <v>1.0461491063094051</v>
      </c>
      <c r="I185" s="56">
        <f t="shared" si="27"/>
        <v>2.709526185341359</v>
      </c>
      <c r="J185" s="45"/>
      <c r="K185" s="46"/>
      <c r="L185" s="45"/>
      <c r="M185" s="56">
        <f t="shared" si="33"/>
        <v>0</v>
      </c>
      <c r="N185" s="46"/>
      <c r="O185" s="45"/>
      <c r="P185" s="56">
        <f t="shared" si="34"/>
        <v>0</v>
      </c>
      <c r="Q185" s="44" t="s">
        <v>113</v>
      </c>
      <c r="R185" s="44" t="s">
        <v>153</v>
      </c>
      <c r="S185" s="44" t="s">
        <v>224</v>
      </c>
      <c r="T185" s="44">
        <v>2010</v>
      </c>
      <c r="U185" s="41">
        <v>2010</v>
      </c>
      <c r="V185" s="44" t="s">
        <v>32</v>
      </c>
      <c r="W185" s="44" t="s">
        <v>32</v>
      </c>
      <c r="X185" s="44">
        <v>1311</v>
      </c>
      <c r="Y185" s="44"/>
      <c r="Z185" s="44" t="s">
        <v>225</v>
      </c>
      <c r="AA185" s="44"/>
    </row>
    <row r="186" spans="1:27" s="51" customFormat="1" ht="30" x14ac:dyDescent="0.25">
      <c r="A186" s="44" t="s">
        <v>346</v>
      </c>
      <c r="B186" s="44" t="s">
        <v>390</v>
      </c>
      <c r="C186" s="44"/>
      <c r="D186" s="44"/>
      <c r="E186" s="45">
        <v>3.49</v>
      </c>
      <c r="F186" s="45">
        <v>3.49</v>
      </c>
      <c r="G186" s="46"/>
      <c r="H186" s="55">
        <f>VLOOKUP(U186,[1]Inflation!$G$16:$H$26,2,FALSE)</f>
        <v>1.118306895992371</v>
      </c>
      <c r="I186" s="56">
        <f t="shared" si="27"/>
        <v>3.9028910670133752</v>
      </c>
      <c r="J186" s="45"/>
      <c r="K186" s="46"/>
      <c r="L186" s="45"/>
      <c r="M186" s="56">
        <f t="shared" si="33"/>
        <v>0</v>
      </c>
      <c r="N186" s="46"/>
      <c r="O186" s="45"/>
      <c r="P186" s="56">
        <f t="shared" si="34"/>
        <v>0</v>
      </c>
      <c r="Q186" s="44" t="s">
        <v>113</v>
      </c>
      <c r="R186" s="44" t="s">
        <v>233</v>
      </c>
      <c r="S186" s="44" t="s">
        <v>234</v>
      </c>
      <c r="T186" s="44" t="s">
        <v>235</v>
      </c>
      <c r="U186" s="41">
        <v>2007</v>
      </c>
      <c r="V186" s="44" t="s">
        <v>410</v>
      </c>
      <c r="W186" s="44" t="s">
        <v>32</v>
      </c>
      <c r="X186" s="44">
        <v>29</v>
      </c>
      <c r="Y186" s="44"/>
      <c r="Z186" s="48" t="s">
        <v>237</v>
      </c>
      <c r="AA186" s="44"/>
    </row>
    <row r="187" spans="1:27" s="51" customFormat="1" ht="30" x14ac:dyDescent="0.25">
      <c r="A187" s="44" t="s">
        <v>346</v>
      </c>
      <c r="B187" s="44" t="s">
        <v>390</v>
      </c>
      <c r="C187" s="44" t="s">
        <v>411</v>
      </c>
      <c r="D187" s="44"/>
      <c r="E187" s="45">
        <v>12.96</v>
      </c>
      <c r="F187" s="45">
        <v>12.96</v>
      </c>
      <c r="G187" s="46"/>
      <c r="H187" s="55">
        <f>VLOOKUP(U187,[1]Inflation!$G$16:$H$26,2,FALSE)</f>
        <v>1.118306895992371</v>
      </c>
      <c r="I187" s="56">
        <f t="shared" si="27"/>
        <v>14.493257372061128</v>
      </c>
      <c r="J187" s="45"/>
      <c r="K187" s="46"/>
      <c r="L187" s="45"/>
      <c r="M187" s="56">
        <f t="shared" si="33"/>
        <v>0</v>
      </c>
      <c r="N187" s="46"/>
      <c r="O187" s="45"/>
      <c r="P187" s="56">
        <f t="shared" si="34"/>
        <v>0</v>
      </c>
      <c r="Q187" s="44" t="s">
        <v>113</v>
      </c>
      <c r="R187" s="44" t="s">
        <v>233</v>
      </c>
      <c r="S187" s="44" t="s">
        <v>234</v>
      </c>
      <c r="T187" s="44" t="s">
        <v>235</v>
      </c>
      <c r="U187" s="41">
        <v>2007</v>
      </c>
      <c r="V187" s="44" t="s">
        <v>412</v>
      </c>
      <c r="W187" s="44" t="s">
        <v>32</v>
      </c>
      <c r="X187" s="44">
        <v>7</v>
      </c>
      <c r="Y187" s="44"/>
      <c r="Z187" s="48" t="s">
        <v>237</v>
      </c>
      <c r="AA187" s="44"/>
    </row>
    <row r="188" spans="1:27" s="51" customFormat="1" ht="30" x14ac:dyDescent="0.25">
      <c r="A188" s="44" t="s">
        <v>346</v>
      </c>
      <c r="B188" s="44" t="s">
        <v>390</v>
      </c>
      <c r="C188" s="44" t="s">
        <v>413</v>
      </c>
      <c r="D188" s="44"/>
      <c r="E188" s="45">
        <v>18.829999999999998</v>
      </c>
      <c r="F188" s="45">
        <v>18.829999999999998</v>
      </c>
      <c r="G188" s="46"/>
      <c r="H188" s="55">
        <f>VLOOKUP(U188,[1]Inflation!$G$16:$H$26,2,FALSE)</f>
        <v>1.118306895992371</v>
      </c>
      <c r="I188" s="56">
        <f t="shared" si="27"/>
        <v>21.057718851536343</v>
      </c>
      <c r="J188" s="45"/>
      <c r="K188" s="46"/>
      <c r="L188" s="45"/>
      <c r="M188" s="56">
        <f t="shared" si="33"/>
        <v>0</v>
      </c>
      <c r="N188" s="46"/>
      <c r="O188" s="45"/>
      <c r="P188" s="56">
        <f t="shared" si="34"/>
        <v>0</v>
      </c>
      <c r="Q188" s="44" t="s">
        <v>113</v>
      </c>
      <c r="R188" s="44" t="s">
        <v>233</v>
      </c>
      <c r="S188" s="44" t="s">
        <v>234</v>
      </c>
      <c r="T188" s="44" t="s">
        <v>235</v>
      </c>
      <c r="U188" s="41">
        <v>2007</v>
      </c>
      <c r="V188" s="44" t="s">
        <v>412</v>
      </c>
      <c r="W188" s="44" t="s">
        <v>32</v>
      </c>
      <c r="X188" s="44">
        <v>9</v>
      </c>
      <c r="Y188" s="44"/>
      <c r="Z188" s="48" t="s">
        <v>237</v>
      </c>
      <c r="AA188" s="44"/>
    </row>
    <row r="189" spans="1:27" s="51" customFormat="1" ht="30" x14ac:dyDescent="0.25">
      <c r="A189" s="44" t="s">
        <v>346</v>
      </c>
      <c r="B189" s="44" t="s">
        <v>390</v>
      </c>
      <c r="C189" s="44" t="s">
        <v>414</v>
      </c>
      <c r="D189" s="44"/>
      <c r="E189" s="45">
        <v>9.69</v>
      </c>
      <c r="F189" s="45">
        <v>9.69</v>
      </c>
      <c r="G189" s="46"/>
      <c r="H189" s="55">
        <f>VLOOKUP(U189,[1]Inflation!$G$16:$H$26,2,FALSE)</f>
        <v>1.118306895992371</v>
      </c>
      <c r="I189" s="56">
        <f t="shared" si="27"/>
        <v>10.836393822166075</v>
      </c>
      <c r="J189" s="45"/>
      <c r="K189" s="46"/>
      <c r="L189" s="45"/>
      <c r="M189" s="56">
        <f t="shared" si="33"/>
        <v>0</v>
      </c>
      <c r="N189" s="46"/>
      <c r="O189" s="45"/>
      <c r="P189" s="56">
        <f t="shared" si="34"/>
        <v>0</v>
      </c>
      <c r="Q189" s="44" t="s">
        <v>113</v>
      </c>
      <c r="R189" s="44" t="s">
        <v>233</v>
      </c>
      <c r="S189" s="44" t="s">
        <v>234</v>
      </c>
      <c r="T189" s="44" t="s">
        <v>235</v>
      </c>
      <c r="U189" s="41">
        <v>2007</v>
      </c>
      <c r="V189" s="44" t="s">
        <v>412</v>
      </c>
      <c r="W189" s="44" t="s">
        <v>32</v>
      </c>
      <c r="X189" s="44">
        <v>24</v>
      </c>
      <c r="Y189" s="44"/>
      <c r="Z189" s="48" t="s">
        <v>237</v>
      </c>
      <c r="AA189" s="44"/>
    </row>
    <row r="190" spans="1:27" s="125" customFormat="1" ht="30" x14ac:dyDescent="0.25">
      <c r="A190" s="44" t="s">
        <v>346</v>
      </c>
      <c r="B190" s="44" t="s">
        <v>390</v>
      </c>
      <c r="C190" s="44" t="s">
        <v>415</v>
      </c>
      <c r="D190" s="44"/>
      <c r="E190" s="45">
        <v>25</v>
      </c>
      <c r="F190" s="45">
        <v>25</v>
      </c>
      <c r="G190" s="46"/>
      <c r="H190" s="55">
        <f>VLOOKUP(U190,[1]Inflation!$G$16:$H$26,2,FALSE)</f>
        <v>1.118306895992371</v>
      </c>
      <c r="I190" s="56">
        <f t="shared" si="27"/>
        <v>27.957672399809276</v>
      </c>
      <c r="J190" s="45"/>
      <c r="K190" s="46"/>
      <c r="L190" s="45"/>
      <c r="M190" s="56">
        <f t="shared" si="33"/>
        <v>0</v>
      </c>
      <c r="N190" s="46"/>
      <c r="O190" s="45"/>
      <c r="P190" s="56">
        <f t="shared" si="34"/>
        <v>0</v>
      </c>
      <c r="Q190" s="44" t="s">
        <v>113</v>
      </c>
      <c r="R190" s="44" t="s">
        <v>233</v>
      </c>
      <c r="S190" s="44" t="s">
        <v>234</v>
      </c>
      <c r="T190" s="44" t="s">
        <v>235</v>
      </c>
      <c r="U190" s="41">
        <v>2007</v>
      </c>
      <c r="V190" s="44" t="s">
        <v>412</v>
      </c>
      <c r="W190" s="44" t="s">
        <v>32</v>
      </c>
      <c r="X190" s="44">
        <v>1</v>
      </c>
      <c r="Y190" s="44"/>
      <c r="Z190" s="48" t="s">
        <v>237</v>
      </c>
      <c r="AA190" s="44"/>
    </row>
    <row r="191" spans="1:27" s="125" customFormat="1" ht="30" x14ac:dyDescent="0.25">
      <c r="A191" s="44" t="s">
        <v>346</v>
      </c>
      <c r="B191" s="44" t="s">
        <v>390</v>
      </c>
      <c r="C191" s="44" t="s">
        <v>416</v>
      </c>
      <c r="D191" s="44"/>
      <c r="E191" s="45">
        <v>29.96</v>
      </c>
      <c r="F191" s="45">
        <v>29.96</v>
      </c>
      <c r="G191" s="46"/>
      <c r="H191" s="55">
        <f>VLOOKUP(U191,[1]Inflation!$G$16:$H$26,2,FALSE)</f>
        <v>1.118306895992371</v>
      </c>
      <c r="I191" s="56">
        <f t="shared" si="27"/>
        <v>33.504474603931435</v>
      </c>
      <c r="J191" s="45"/>
      <c r="K191" s="46"/>
      <c r="L191" s="45"/>
      <c r="M191" s="56">
        <f t="shared" si="33"/>
        <v>0</v>
      </c>
      <c r="N191" s="46"/>
      <c r="O191" s="45"/>
      <c r="P191" s="56">
        <f t="shared" si="34"/>
        <v>0</v>
      </c>
      <c r="Q191" s="44" t="s">
        <v>113</v>
      </c>
      <c r="R191" s="44" t="s">
        <v>233</v>
      </c>
      <c r="S191" s="44" t="s">
        <v>234</v>
      </c>
      <c r="T191" s="44" t="s">
        <v>235</v>
      </c>
      <c r="U191" s="41">
        <v>2007</v>
      </c>
      <c r="V191" s="44" t="s">
        <v>412</v>
      </c>
      <c r="W191" s="44" t="s">
        <v>32</v>
      </c>
      <c r="X191" s="44">
        <v>2</v>
      </c>
      <c r="Y191" s="44"/>
      <c r="Z191" s="48" t="s">
        <v>237</v>
      </c>
      <c r="AA191" s="44"/>
    </row>
    <row r="192" spans="1:27" s="125" customFormat="1" ht="30" x14ac:dyDescent="0.25">
      <c r="A192" s="44" t="s">
        <v>346</v>
      </c>
      <c r="B192" s="44" t="s">
        <v>390</v>
      </c>
      <c r="C192" s="44" t="s">
        <v>417</v>
      </c>
      <c r="D192" s="44"/>
      <c r="E192" s="45">
        <v>2.71</v>
      </c>
      <c r="F192" s="45">
        <v>2.71</v>
      </c>
      <c r="G192" s="46"/>
      <c r="H192" s="55">
        <f>VLOOKUP(U192,[1]Inflation!$G$16:$H$26,2,FALSE)</f>
        <v>1.118306895992371</v>
      </c>
      <c r="I192" s="56">
        <f t="shared" si="27"/>
        <v>3.0306116881393255</v>
      </c>
      <c r="J192" s="45"/>
      <c r="K192" s="46"/>
      <c r="L192" s="45"/>
      <c r="M192" s="56">
        <f t="shared" si="33"/>
        <v>0</v>
      </c>
      <c r="N192" s="46"/>
      <c r="O192" s="45"/>
      <c r="P192" s="56">
        <f t="shared" si="34"/>
        <v>0</v>
      </c>
      <c r="Q192" s="44" t="s">
        <v>113</v>
      </c>
      <c r="R192" s="44" t="s">
        <v>233</v>
      </c>
      <c r="S192" s="44" t="s">
        <v>234</v>
      </c>
      <c r="T192" s="44" t="s">
        <v>235</v>
      </c>
      <c r="U192" s="41">
        <v>2007</v>
      </c>
      <c r="V192" s="44" t="s">
        <v>418</v>
      </c>
      <c r="W192" s="44" t="s">
        <v>32</v>
      </c>
      <c r="X192" s="44">
        <v>6</v>
      </c>
      <c r="Y192" s="44"/>
      <c r="Z192" s="48" t="s">
        <v>237</v>
      </c>
      <c r="AA192" s="44"/>
    </row>
    <row r="193" spans="1:27" s="125" customFormat="1" ht="30" x14ac:dyDescent="0.25">
      <c r="A193" s="44" t="s">
        <v>346</v>
      </c>
      <c r="B193" s="44" t="s">
        <v>390</v>
      </c>
      <c r="C193" s="44" t="s">
        <v>419</v>
      </c>
      <c r="D193" s="44"/>
      <c r="E193" s="45">
        <v>2.94</v>
      </c>
      <c r="F193" s="45">
        <v>2.94</v>
      </c>
      <c r="G193" s="46"/>
      <c r="H193" s="55">
        <f>VLOOKUP(U193,[1]Inflation!$G$16:$H$26,2,FALSE)</f>
        <v>1.118306895992371</v>
      </c>
      <c r="I193" s="56">
        <f t="shared" si="27"/>
        <v>3.2878222742175707</v>
      </c>
      <c r="J193" s="45"/>
      <c r="K193" s="46"/>
      <c r="L193" s="45"/>
      <c r="M193" s="56">
        <f t="shared" si="33"/>
        <v>0</v>
      </c>
      <c r="N193" s="46"/>
      <c r="O193" s="45"/>
      <c r="P193" s="56">
        <f t="shared" si="34"/>
        <v>0</v>
      </c>
      <c r="Q193" s="44" t="s">
        <v>113</v>
      </c>
      <c r="R193" s="44" t="s">
        <v>233</v>
      </c>
      <c r="S193" s="44" t="s">
        <v>234</v>
      </c>
      <c r="T193" s="44" t="s">
        <v>235</v>
      </c>
      <c r="U193" s="41">
        <v>2007</v>
      </c>
      <c r="V193" s="44" t="s">
        <v>418</v>
      </c>
      <c r="W193" s="44" t="s">
        <v>32</v>
      </c>
      <c r="X193" s="44">
        <v>6</v>
      </c>
      <c r="Y193" s="44"/>
      <c r="Z193" s="48" t="s">
        <v>237</v>
      </c>
      <c r="AA193" s="44"/>
    </row>
    <row r="194" spans="1:27" s="125" customFormat="1" ht="30" x14ac:dyDescent="0.25">
      <c r="A194" s="39" t="s">
        <v>346</v>
      </c>
      <c r="B194" s="39" t="s">
        <v>390</v>
      </c>
      <c r="C194" s="39"/>
      <c r="D194" s="39"/>
      <c r="E194" s="40">
        <v>100</v>
      </c>
      <c r="F194" s="40">
        <v>100</v>
      </c>
      <c r="G194" s="46"/>
      <c r="H194" s="55">
        <f>VLOOKUP(U194,[1]Inflation!$G$16:$H$26,2,FALSE)</f>
        <v>1.280275745638717</v>
      </c>
      <c r="I194" s="56">
        <f t="shared" si="27"/>
        <v>128.0275745638717</v>
      </c>
      <c r="J194" s="45"/>
      <c r="K194" s="46"/>
      <c r="L194" s="45"/>
      <c r="M194" s="56">
        <f t="shared" si="33"/>
        <v>0</v>
      </c>
      <c r="N194" s="46"/>
      <c r="O194" s="45"/>
      <c r="P194" s="56">
        <f t="shared" si="34"/>
        <v>0</v>
      </c>
      <c r="Q194" s="39" t="s">
        <v>27</v>
      </c>
      <c r="R194" s="39" t="s">
        <v>84</v>
      </c>
      <c r="S194" s="39" t="s">
        <v>373</v>
      </c>
      <c r="T194" s="39" t="s">
        <v>374</v>
      </c>
      <c r="U194" s="41">
        <v>2002</v>
      </c>
      <c r="V194" s="39">
        <v>13</v>
      </c>
      <c r="W194" s="39" t="s">
        <v>32</v>
      </c>
      <c r="X194" s="39" t="s">
        <v>32</v>
      </c>
      <c r="Y194" s="39"/>
      <c r="Z194" s="42" t="s">
        <v>375</v>
      </c>
      <c r="AA194" s="39"/>
    </row>
    <row r="195" spans="1:27" s="114" customFormat="1" ht="30" x14ac:dyDescent="0.25">
      <c r="A195" s="39" t="s">
        <v>346</v>
      </c>
      <c r="B195" s="39" t="s">
        <v>390</v>
      </c>
      <c r="C195" s="39"/>
      <c r="D195" s="39"/>
      <c r="E195" s="40">
        <v>100</v>
      </c>
      <c r="F195" s="40">
        <v>100</v>
      </c>
      <c r="G195" s="46"/>
      <c r="H195" s="55">
        <f>VLOOKUP(U195,[1]Inflation!$G$16:$H$26,2,FALSE)</f>
        <v>1.0733291816457666</v>
      </c>
      <c r="I195" s="56">
        <f t="shared" si="27"/>
        <v>107.33291816457667</v>
      </c>
      <c r="J195" s="45"/>
      <c r="K195" s="46"/>
      <c r="L195" s="45"/>
      <c r="M195" s="56">
        <f t="shared" si="33"/>
        <v>0</v>
      </c>
      <c r="N195" s="46"/>
      <c r="O195" s="45"/>
      <c r="P195" s="56">
        <f t="shared" si="34"/>
        <v>0</v>
      </c>
      <c r="Q195" s="39" t="s">
        <v>27</v>
      </c>
      <c r="R195" s="39" t="s">
        <v>97</v>
      </c>
      <c r="S195" s="39" t="s">
        <v>304</v>
      </c>
      <c r="T195" s="39">
        <v>2009</v>
      </c>
      <c r="U195" s="41">
        <v>2009</v>
      </c>
      <c r="V195" s="39">
        <v>3</v>
      </c>
      <c r="W195" s="39" t="s">
        <v>32</v>
      </c>
      <c r="X195" s="39" t="s">
        <v>32</v>
      </c>
      <c r="Y195" s="39"/>
      <c r="Z195" s="42" t="s">
        <v>305</v>
      </c>
      <c r="AA195" s="39"/>
    </row>
    <row r="196" spans="1:27" s="125" customFormat="1" ht="30" x14ac:dyDescent="0.25">
      <c r="A196" s="39" t="s">
        <v>346</v>
      </c>
      <c r="B196" s="39" t="s">
        <v>390</v>
      </c>
      <c r="C196" s="39" t="s">
        <v>420</v>
      </c>
      <c r="D196" s="39"/>
      <c r="E196" s="40">
        <v>2000</v>
      </c>
      <c r="F196" s="40">
        <v>2000</v>
      </c>
      <c r="G196" s="46"/>
      <c r="H196" s="55">
        <f>VLOOKUP(U196,[1]Inflation!$G$16:$H$26,2,FALSE)</f>
        <v>1.0461491063094051</v>
      </c>
      <c r="I196" s="56">
        <f t="shared" si="27"/>
        <v>2092.2982126188099</v>
      </c>
      <c r="J196" s="45"/>
      <c r="K196" s="46"/>
      <c r="L196" s="45"/>
      <c r="M196" s="56">
        <f t="shared" si="33"/>
        <v>0</v>
      </c>
      <c r="N196" s="46"/>
      <c r="O196" s="45"/>
      <c r="P196" s="56">
        <f t="shared" si="34"/>
        <v>0</v>
      </c>
      <c r="Q196" s="39" t="s">
        <v>27</v>
      </c>
      <c r="R196" s="39" t="s">
        <v>84</v>
      </c>
      <c r="S196" s="39" t="s">
        <v>421</v>
      </c>
      <c r="T196" s="39">
        <v>2010</v>
      </c>
      <c r="U196" s="41">
        <v>2010</v>
      </c>
      <c r="V196" s="39">
        <v>8</v>
      </c>
      <c r="W196" s="39" t="s">
        <v>32</v>
      </c>
      <c r="X196" s="39" t="s">
        <v>32</v>
      </c>
      <c r="Y196" s="39"/>
      <c r="Z196" s="42" t="s">
        <v>422</v>
      </c>
      <c r="AA196" s="39"/>
    </row>
    <row r="197" spans="1:27" s="125" customFormat="1" ht="15" x14ac:dyDescent="0.25">
      <c r="A197" s="39" t="s">
        <v>346</v>
      </c>
      <c r="B197" s="39" t="s">
        <v>390</v>
      </c>
      <c r="C197" s="39"/>
      <c r="D197" s="39"/>
      <c r="E197" s="40">
        <v>100</v>
      </c>
      <c r="F197" s="40">
        <v>100</v>
      </c>
      <c r="G197" s="46"/>
      <c r="H197" s="55">
        <f>VLOOKUP(U197,[1]Inflation!$G$16:$H$26,2,FALSE)</f>
        <v>1.118306895992371</v>
      </c>
      <c r="I197" s="56">
        <f t="shared" si="27"/>
        <v>111.8306895992371</v>
      </c>
      <c r="J197" s="45"/>
      <c r="K197" s="46"/>
      <c r="L197" s="45"/>
      <c r="M197" s="56">
        <f t="shared" si="33"/>
        <v>0</v>
      </c>
      <c r="N197" s="46"/>
      <c r="O197" s="45"/>
      <c r="P197" s="56">
        <f t="shared" si="34"/>
        <v>0</v>
      </c>
      <c r="Q197" s="39" t="s">
        <v>27</v>
      </c>
      <c r="R197" s="39" t="s">
        <v>97</v>
      </c>
      <c r="S197" s="39" t="s">
        <v>98</v>
      </c>
      <c r="T197" s="39">
        <v>2007</v>
      </c>
      <c r="U197" s="41">
        <v>2007</v>
      </c>
      <c r="V197" s="39" t="s">
        <v>376</v>
      </c>
      <c r="W197" s="39" t="s">
        <v>32</v>
      </c>
      <c r="X197" s="39" t="s">
        <v>32</v>
      </c>
      <c r="Y197" s="39"/>
      <c r="Z197" s="42" t="s">
        <v>99</v>
      </c>
      <c r="AA197" s="39"/>
    </row>
    <row r="198" spans="1:27" s="51" customFormat="1" ht="45" x14ac:dyDescent="0.25">
      <c r="A198" s="39" t="s">
        <v>346</v>
      </c>
      <c r="B198" s="39" t="s">
        <v>390</v>
      </c>
      <c r="C198" s="39"/>
      <c r="D198" s="39"/>
      <c r="E198" s="40">
        <v>200</v>
      </c>
      <c r="F198" s="40">
        <v>200</v>
      </c>
      <c r="G198" s="46"/>
      <c r="H198" s="55">
        <f>VLOOKUP(U198,[1]Inflation!$G$16:$H$26,2,FALSE)</f>
        <v>1.0733291816457666</v>
      </c>
      <c r="I198" s="56">
        <f t="shared" si="27"/>
        <v>214.66583632915334</v>
      </c>
      <c r="J198" s="45"/>
      <c r="K198" s="46"/>
      <c r="L198" s="45"/>
      <c r="M198" s="56">
        <f t="shared" si="33"/>
        <v>0</v>
      </c>
      <c r="N198" s="46"/>
      <c r="O198" s="45"/>
      <c r="P198" s="56">
        <f t="shared" si="34"/>
        <v>0</v>
      </c>
      <c r="Q198" s="39" t="s">
        <v>27</v>
      </c>
      <c r="R198" s="39" t="s">
        <v>44</v>
      </c>
      <c r="S198" s="39" t="s">
        <v>103</v>
      </c>
      <c r="T198" s="39">
        <v>2009</v>
      </c>
      <c r="U198" s="41">
        <v>2009</v>
      </c>
      <c r="V198" s="39" t="s">
        <v>114</v>
      </c>
      <c r="W198" s="39" t="s">
        <v>32</v>
      </c>
      <c r="X198" s="39" t="s">
        <v>32</v>
      </c>
      <c r="Y198" s="39"/>
      <c r="Z198" s="42" t="s">
        <v>104</v>
      </c>
      <c r="AA198" s="39"/>
    </row>
    <row r="199" spans="1:27" s="51" customFormat="1" ht="30" x14ac:dyDescent="0.25">
      <c r="A199" s="44" t="s">
        <v>346</v>
      </c>
      <c r="B199" s="44" t="s">
        <v>390</v>
      </c>
      <c r="C199" s="44" t="s">
        <v>423</v>
      </c>
      <c r="D199" s="44"/>
      <c r="E199" s="45">
        <v>6</v>
      </c>
      <c r="F199" s="45">
        <v>6</v>
      </c>
      <c r="G199" s="46"/>
      <c r="H199" s="55">
        <f>VLOOKUP(U199,[1]Inflation!$G$16:$H$26,2,FALSE)</f>
        <v>1.0721304058925818</v>
      </c>
      <c r="I199" s="56">
        <f t="shared" si="27"/>
        <v>6.4327824353554908</v>
      </c>
      <c r="J199" s="45"/>
      <c r="K199" s="46"/>
      <c r="L199" s="45"/>
      <c r="M199" s="56">
        <f t="shared" si="33"/>
        <v>0</v>
      </c>
      <c r="N199" s="46"/>
      <c r="O199" s="45"/>
      <c r="P199" s="56">
        <f t="shared" si="34"/>
        <v>0</v>
      </c>
      <c r="Q199" s="44" t="s">
        <v>148</v>
      </c>
      <c r="R199" s="44" t="s">
        <v>28</v>
      </c>
      <c r="S199" s="44" t="s">
        <v>29</v>
      </c>
      <c r="T199" s="44" t="s">
        <v>30</v>
      </c>
      <c r="U199" s="41">
        <v>2008</v>
      </c>
      <c r="V199" s="44" t="s">
        <v>392</v>
      </c>
      <c r="W199" s="44" t="s">
        <v>32</v>
      </c>
      <c r="X199" s="44" t="s">
        <v>32</v>
      </c>
      <c r="Y199" s="44"/>
      <c r="Z199" s="48" t="s">
        <v>33</v>
      </c>
      <c r="AA199" s="44" t="s">
        <v>34</v>
      </c>
    </row>
    <row r="200" spans="1:27" s="51" customFormat="1" ht="15" x14ac:dyDescent="0.25">
      <c r="A200" s="44" t="s">
        <v>346</v>
      </c>
      <c r="B200" s="44" t="s">
        <v>390</v>
      </c>
      <c r="C200" s="44" t="s">
        <v>424</v>
      </c>
      <c r="D200" s="44"/>
      <c r="E200" s="45">
        <v>5.59</v>
      </c>
      <c r="F200" s="45">
        <v>5.59</v>
      </c>
      <c r="G200" s="46"/>
      <c r="H200" s="55">
        <f>VLOOKUP(U200,[1]Inflation!$G$16:$H$26,2,FALSE)</f>
        <v>1.0292667257822254</v>
      </c>
      <c r="I200" s="56">
        <f t="shared" si="27"/>
        <v>5.7536009971226401</v>
      </c>
      <c r="J200" s="45"/>
      <c r="K200" s="46">
        <v>3.65</v>
      </c>
      <c r="L200" s="45"/>
      <c r="M200" s="56">
        <f t="shared" si="33"/>
        <v>3.756823549105123</v>
      </c>
      <c r="N200" s="46">
        <v>11.14</v>
      </c>
      <c r="O200" s="45"/>
      <c r="P200" s="56">
        <f t="shared" si="34"/>
        <v>11.466031325213992</v>
      </c>
      <c r="Q200" s="44" t="s">
        <v>113</v>
      </c>
      <c r="R200" s="44" t="s">
        <v>208</v>
      </c>
      <c r="S200" s="44" t="s">
        <v>209</v>
      </c>
      <c r="T200" s="44">
        <v>2011</v>
      </c>
      <c r="U200" s="41">
        <v>2011</v>
      </c>
      <c r="V200" s="44" t="s">
        <v>210</v>
      </c>
      <c r="W200" s="44" t="s">
        <v>32</v>
      </c>
      <c r="X200" s="44">
        <v>10405.5</v>
      </c>
      <c r="Y200" s="44"/>
      <c r="Z200" s="48" t="s">
        <v>211</v>
      </c>
      <c r="AA200" s="44"/>
    </row>
    <row r="201" spans="1:27" s="51" customFormat="1" ht="15" x14ac:dyDescent="0.25">
      <c r="A201" s="57" t="s">
        <v>346</v>
      </c>
      <c r="B201" s="57" t="s">
        <v>390</v>
      </c>
      <c r="C201" s="63" t="s">
        <v>348</v>
      </c>
      <c r="D201" s="85"/>
      <c r="E201" s="93">
        <v>4.92</v>
      </c>
      <c r="F201" s="93">
        <v>4.92</v>
      </c>
      <c r="G201" s="134"/>
      <c r="H201" s="55">
        <f>VLOOKUP(U201,[1]Inflation!$G$16:$H$26,2,FALSE)</f>
        <v>1.0461491063094051</v>
      </c>
      <c r="I201" s="56">
        <f t="shared" si="27"/>
        <v>5.1470536030422727</v>
      </c>
      <c r="J201" s="93"/>
      <c r="K201" s="134">
        <v>1.01</v>
      </c>
      <c r="L201" s="93"/>
      <c r="M201" s="56">
        <f t="shared" si="33"/>
        <v>1.0566105973724991</v>
      </c>
      <c r="N201" s="134">
        <v>11.6</v>
      </c>
      <c r="O201" s="93"/>
      <c r="P201" s="56">
        <f t="shared" si="34"/>
        <v>12.135329633189098</v>
      </c>
      <c r="Q201" s="120" t="s">
        <v>425</v>
      </c>
      <c r="R201" s="96" t="s">
        <v>44</v>
      </c>
      <c r="S201" s="85" t="s">
        <v>66</v>
      </c>
      <c r="T201" s="85" t="s">
        <v>67</v>
      </c>
      <c r="U201" s="135">
        <v>2010</v>
      </c>
      <c r="V201" s="85"/>
      <c r="W201" s="85"/>
      <c r="X201" s="57"/>
      <c r="Y201" s="95" t="s">
        <v>260</v>
      </c>
      <c r="Z201" s="136" t="s">
        <v>69</v>
      </c>
      <c r="AA201" s="95"/>
    </row>
    <row r="202" spans="1:27" s="51" customFormat="1" ht="15" x14ac:dyDescent="0.25">
      <c r="A202" s="57" t="s">
        <v>346</v>
      </c>
      <c r="B202" s="57" t="s">
        <v>390</v>
      </c>
      <c r="C202" s="85" t="s">
        <v>350</v>
      </c>
      <c r="D202" s="85"/>
      <c r="E202" s="93">
        <v>11.37</v>
      </c>
      <c r="F202" s="93">
        <v>11.37</v>
      </c>
      <c r="G202" s="134"/>
      <c r="H202" s="55">
        <f>VLOOKUP(U202,[1]Inflation!$G$16:$H$26,2,FALSE)</f>
        <v>1.0461491063094051</v>
      </c>
      <c r="I202" s="56">
        <f t="shared" si="27"/>
        <v>11.894715338737935</v>
      </c>
      <c r="J202" s="93"/>
      <c r="K202" s="134">
        <v>6.79</v>
      </c>
      <c r="L202" s="93"/>
      <c r="M202" s="56">
        <f t="shared" si="33"/>
        <v>7.1033524318408601</v>
      </c>
      <c r="N202" s="134">
        <v>15.8</v>
      </c>
      <c r="O202" s="93"/>
      <c r="P202" s="56">
        <f t="shared" si="34"/>
        <v>16.529155879688602</v>
      </c>
      <c r="Q202" s="120" t="s">
        <v>425</v>
      </c>
      <c r="R202" s="96" t="s">
        <v>44</v>
      </c>
      <c r="S202" s="85" t="s">
        <v>66</v>
      </c>
      <c r="T202" s="85" t="s">
        <v>67</v>
      </c>
      <c r="U202" s="135">
        <v>2010</v>
      </c>
      <c r="V202" s="85"/>
      <c r="W202" s="85"/>
      <c r="X202" s="57"/>
      <c r="Y202" s="95" t="s">
        <v>426</v>
      </c>
      <c r="Z202" s="136" t="s">
        <v>69</v>
      </c>
      <c r="AA202" s="95"/>
    </row>
    <row r="203" spans="1:27" s="51" customFormat="1" ht="15" x14ac:dyDescent="0.25">
      <c r="A203" s="57" t="s">
        <v>346</v>
      </c>
      <c r="B203" s="57" t="s">
        <v>390</v>
      </c>
      <c r="C203" s="85" t="s">
        <v>427</v>
      </c>
      <c r="D203" s="85"/>
      <c r="E203" s="93">
        <v>12.44</v>
      </c>
      <c r="F203" s="93">
        <v>12.44</v>
      </c>
      <c r="G203" s="134"/>
      <c r="H203" s="55">
        <f>VLOOKUP(U203,[1]Inflation!$G$16:$H$26,2,FALSE)</f>
        <v>1.0461491063094051</v>
      </c>
      <c r="I203" s="56">
        <f t="shared" si="27"/>
        <v>13.014094882488997</v>
      </c>
      <c r="J203" s="93"/>
      <c r="K203" s="134">
        <v>2.61</v>
      </c>
      <c r="L203" s="93"/>
      <c r="M203" s="56">
        <f t="shared" si="33"/>
        <v>2.7304491674675471</v>
      </c>
      <c r="N203" s="134">
        <v>30</v>
      </c>
      <c r="O203" s="93"/>
      <c r="P203" s="56">
        <f t="shared" si="34"/>
        <v>31.384473189282151</v>
      </c>
      <c r="Q203" s="120" t="s">
        <v>425</v>
      </c>
      <c r="R203" s="96" t="s">
        <v>44</v>
      </c>
      <c r="S203" s="85" t="s">
        <v>66</v>
      </c>
      <c r="T203" s="85" t="s">
        <v>67</v>
      </c>
      <c r="U203" s="135">
        <v>2010</v>
      </c>
      <c r="V203" s="85"/>
      <c r="W203" s="85"/>
      <c r="X203" s="57"/>
      <c r="Y203" s="95" t="s">
        <v>428</v>
      </c>
      <c r="Z203" s="136" t="s">
        <v>69</v>
      </c>
      <c r="AA203" s="95"/>
    </row>
    <row r="204" spans="1:27" s="51" customFormat="1" ht="15" x14ac:dyDescent="0.25">
      <c r="A204" s="57" t="s">
        <v>346</v>
      </c>
      <c r="B204" s="57" t="s">
        <v>390</v>
      </c>
      <c r="C204" s="85" t="s">
        <v>351</v>
      </c>
      <c r="D204" s="85"/>
      <c r="E204" s="93">
        <v>5.93</v>
      </c>
      <c r="F204" s="93">
        <v>5.93</v>
      </c>
      <c r="G204" s="134"/>
      <c r="H204" s="55">
        <f>VLOOKUP(U204,[1]Inflation!$G$16:$H$26,2,FALSE)</f>
        <v>1.0461491063094051</v>
      </c>
      <c r="I204" s="56">
        <f t="shared" si="27"/>
        <v>6.2036642004147717</v>
      </c>
      <c r="J204" s="93"/>
      <c r="K204" s="134">
        <v>2.37</v>
      </c>
      <c r="L204" s="93"/>
      <c r="M204" s="56">
        <f t="shared" si="33"/>
        <v>2.4793733819532902</v>
      </c>
      <c r="N204" s="134">
        <v>24.5</v>
      </c>
      <c r="O204" s="93"/>
      <c r="P204" s="56">
        <f t="shared" si="34"/>
        <v>25.630653104580425</v>
      </c>
      <c r="Q204" s="120" t="s">
        <v>425</v>
      </c>
      <c r="R204" s="96" t="s">
        <v>44</v>
      </c>
      <c r="S204" s="85" t="s">
        <v>66</v>
      </c>
      <c r="T204" s="85" t="s">
        <v>67</v>
      </c>
      <c r="U204" s="135">
        <v>2010</v>
      </c>
      <c r="V204" s="85"/>
      <c r="W204" s="85"/>
      <c r="X204" s="57"/>
      <c r="Y204" s="95" t="s">
        <v>429</v>
      </c>
      <c r="Z204" s="136" t="s">
        <v>69</v>
      </c>
      <c r="AA204" s="95"/>
    </row>
    <row r="205" spans="1:27" s="51" customFormat="1" ht="15" x14ac:dyDescent="0.25">
      <c r="A205" s="57" t="s">
        <v>346</v>
      </c>
      <c r="B205" s="57" t="s">
        <v>390</v>
      </c>
      <c r="C205" s="85" t="s">
        <v>430</v>
      </c>
      <c r="D205" s="85"/>
      <c r="E205" s="93">
        <v>9.4</v>
      </c>
      <c r="F205" s="93">
        <v>9.4</v>
      </c>
      <c r="G205" s="134"/>
      <c r="H205" s="55">
        <f>VLOOKUP(U205,[1]Inflation!$G$16:$H$26,2,FALSE)</f>
        <v>1.0461491063094051</v>
      </c>
      <c r="I205" s="56">
        <f t="shared" si="27"/>
        <v>9.8338015993084085</v>
      </c>
      <c r="J205" s="93"/>
      <c r="K205" s="134">
        <v>9.1</v>
      </c>
      <c r="L205" s="93"/>
      <c r="M205" s="56">
        <f t="shared" si="33"/>
        <v>9.5199568674155852</v>
      </c>
      <c r="N205" s="134">
        <v>10</v>
      </c>
      <c r="O205" s="93"/>
      <c r="P205" s="56">
        <f t="shared" si="34"/>
        <v>10.461491063094051</v>
      </c>
      <c r="Q205" s="120" t="s">
        <v>425</v>
      </c>
      <c r="R205" s="96" t="s">
        <v>44</v>
      </c>
      <c r="S205" s="85" t="s">
        <v>66</v>
      </c>
      <c r="T205" s="85" t="s">
        <v>67</v>
      </c>
      <c r="U205" s="135">
        <v>2010</v>
      </c>
      <c r="V205" s="85"/>
      <c r="W205" s="85"/>
      <c r="X205" s="57"/>
      <c r="Y205" s="95" t="s">
        <v>92</v>
      </c>
      <c r="Z205" s="136" t="s">
        <v>69</v>
      </c>
      <c r="AA205" s="95"/>
    </row>
    <row r="206" spans="1:27" s="51" customFormat="1" ht="15" x14ac:dyDescent="0.25">
      <c r="A206" s="39" t="s">
        <v>346</v>
      </c>
      <c r="B206" s="39" t="s">
        <v>390</v>
      </c>
      <c r="C206" s="63"/>
      <c r="D206" s="63"/>
      <c r="E206" s="64">
        <v>1433.33</v>
      </c>
      <c r="F206" s="64">
        <v>1433.33</v>
      </c>
      <c r="G206" s="134"/>
      <c r="H206" s="55">
        <f>VLOOKUP(U206,[1]Inflation!$G$16:$H$26,2,FALSE)</f>
        <v>1.0461491063094051</v>
      </c>
      <c r="I206" s="56">
        <f t="shared" si="27"/>
        <v>1499.4768985464596</v>
      </c>
      <c r="J206" s="64"/>
      <c r="K206" s="134">
        <v>1400</v>
      </c>
      <c r="L206" s="93"/>
      <c r="M206" s="56">
        <f t="shared" si="33"/>
        <v>1464.6087488331671</v>
      </c>
      <c r="N206" s="134">
        <v>1500</v>
      </c>
      <c r="O206" s="93"/>
      <c r="P206" s="56">
        <f t="shared" si="34"/>
        <v>1569.2236594641076</v>
      </c>
      <c r="Q206" s="63" t="s">
        <v>431</v>
      </c>
      <c r="R206" s="191" t="s">
        <v>153</v>
      </c>
      <c r="S206" s="63" t="s">
        <v>66</v>
      </c>
      <c r="T206" s="63" t="s">
        <v>67</v>
      </c>
      <c r="U206" s="63">
        <v>2010</v>
      </c>
      <c r="V206" s="63"/>
      <c r="W206" s="63"/>
      <c r="X206" s="39"/>
      <c r="Y206" s="67" t="s">
        <v>92</v>
      </c>
      <c r="Z206" s="68" t="s">
        <v>69</v>
      </c>
      <c r="AA206" s="67"/>
    </row>
    <row r="207" spans="1:27" s="51" customFormat="1" ht="15" x14ac:dyDescent="0.25">
      <c r="A207" s="57" t="s">
        <v>346</v>
      </c>
      <c r="B207" s="57" t="s">
        <v>390</v>
      </c>
      <c r="C207" s="85" t="s">
        <v>432</v>
      </c>
      <c r="D207" s="85"/>
      <c r="E207" s="93">
        <v>3.77</v>
      </c>
      <c r="F207" s="93">
        <v>3.77</v>
      </c>
      <c r="G207" s="134"/>
      <c r="H207" s="55">
        <f>VLOOKUP(U207,[1]Inflation!$G$16:$H$26,2,FALSE)</f>
        <v>1.0461491063094051</v>
      </c>
      <c r="I207" s="56">
        <f t="shared" si="27"/>
        <v>3.9439821307864569</v>
      </c>
      <c r="J207" s="93"/>
      <c r="K207" s="134">
        <v>0.74</v>
      </c>
      <c r="L207" s="93"/>
      <c r="M207" s="56">
        <f t="shared" si="33"/>
        <v>0.77415033866895977</v>
      </c>
      <c r="N207" s="134">
        <v>8.5500000000000007</v>
      </c>
      <c r="O207" s="93"/>
      <c r="P207" s="56">
        <f t="shared" si="34"/>
        <v>8.9445748589454137</v>
      </c>
      <c r="Q207" s="120" t="s">
        <v>433</v>
      </c>
      <c r="R207" s="96" t="s">
        <v>153</v>
      </c>
      <c r="S207" s="85" t="s">
        <v>66</v>
      </c>
      <c r="T207" s="85" t="s">
        <v>67</v>
      </c>
      <c r="U207" s="135">
        <v>2010</v>
      </c>
      <c r="V207" s="85"/>
      <c r="W207" s="85"/>
      <c r="X207" s="57"/>
      <c r="Y207" s="95" t="s">
        <v>108</v>
      </c>
      <c r="Z207" s="136" t="s">
        <v>69</v>
      </c>
      <c r="AA207" s="95"/>
    </row>
    <row r="208" spans="1:27" s="51" customFormat="1" ht="15" x14ac:dyDescent="0.25">
      <c r="A208" s="57" t="s">
        <v>346</v>
      </c>
      <c r="B208" s="57" t="s">
        <v>390</v>
      </c>
      <c r="C208" s="85" t="s">
        <v>434</v>
      </c>
      <c r="D208" s="85"/>
      <c r="E208" s="93">
        <v>2.0699999999999998</v>
      </c>
      <c r="F208" s="93">
        <v>2.0699999999999998</v>
      </c>
      <c r="G208" s="134"/>
      <c r="H208" s="55">
        <f>VLOOKUP(U208,[1]Inflation!$G$16:$H$26,2,FALSE)</f>
        <v>1.0461491063094051</v>
      </c>
      <c r="I208" s="56">
        <f t="shared" si="27"/>
        <v>2.1655286500604682</v>
      </c>
      <c r="J208" s="93"/>
      <c r="K208" s="134">
        <v>1</v>
      </c>
      <c r="L208" s="93"/>
      <c r="M208" s="56">
        <f t="shared" si="33"/>
        <v>1.0461491063094051</v>
      </c>
      <c r="N208" s="134">
        <v>6.25</v>
      </c>
      <c r="O208" s="93"/>
      <c r="P208" s="56">
        <f t="shared" si="34"/>
        <v>6.5384319144337812</v>
      </c>
      <c r="Q208" s="120" t="s">
        <v>435</v>
      </c>
      <c r="R208" s="96" t="s">
        <v>83</v>
      </c>
      <c r="S208" s="85" t="s">
        <v>66</v>
      </c>
      <c r="T208" s="85" t="s">
        <v>67</v>
      </c>
      <c r="U208" s="135">
        <v>2010</v>
      </c>
      <c r="V208" s="85"/>
      <c r="W208" s="85"/>
      <c r="X208" s="57"/>
      <c r="Y208" s="95" t="s">
        <v>155</v>
      </c>
      <c r="Z208" s="137" t="s">
        <v>69</v>
      </c>
      <c r="AA208" s="95"/>
    </row>
    <row r="209" spans="1:27" s="51" customFormat="1" ht="15" x14ac:dyDescent="0.25">
      <c r="A209" s="57" t="s">
        <v>346</v>
      </c>
      <c r="B209" s="57" t="s">
        <v>390</v>
      </c>
      <c r="C209" s="85" t="s">
        <v>436</v>
      </c>
      <c r="D209" s="85"/>
      <c r="E209" s="93">
        <v>2.31</v>
      </c>
      <c r="F209" s="93">
        <v>2.31</v>
      </c>
      <c r="G209" s="134"/>
      <c r="H209" s="55">
        <f>VLOOKUP(U209,[1]Inflation!$G$16:$H$26,2,FALSE)</f>
        <v>1.0461491063094051</v>
      </c>
      <c r="I209" s="56">
        <f t="shared" si="27"/>
        <v>2.4166044355747256</v>
      </c>
      <c r="J209" s="93"/>
      <c r="K209" s="134">
        <v>0.5</v>
      </c>
      <c r="L209" s="93"/>
      <c r="M209" s="56">
        <f t="shared" si="33"/>
        <v>0.52307455315470253</v>
      </c>
      <c r="N209" s="134">
        <v>12</v>
      </c>
      <c r="O209" s="93"/>
      <c r="P209" s="56">
        <f t="shared" si="34"/>
        <v>12.553789275712861</v>
      </c>
      <c r="Q209" s="120" t="s">
        <v>435</v>
      </c>
      <c r="R209" s="96" t="s">
        <v>83</v>
      </c>
      <c r="S209" s="85" t="s">
        <v>66</v>
      </c>
      <c r="T209" s="85" t="s">
        <v>67</v>
      </c>
      <c r="U209" s="135">
        <v>2010</v>
      </c>
      <c r="V209" s="85"/>
      <c r="W209" s="85"/>
      <c r="X209" s="57"/>
      <c r="Y209" s="95" t="s">
        <v>437</v>
      </c>
      <c r="Z209" s="137" t="s">
        <v>69</v>
      </c>
      <c r="AA209" s="95"/>
    </row>
    <row r="210" spans="1:27" s="51" customFormat="1" ht="15" x14ac:dyDescent="0.25">
      <c r="A210" s="57" t="s">
        <v>346</v>
      </c>
      <c r="B210" s="57" t="s">
        <v>390</v>
      </c>
      <c r="C210" s="85" t="s">
        <v>438</v>
      </c>
      <c r="D210" s="85"/>
      <c r="E210" s="93">
        <v>1.51</v>
      </c>
      <c r="F210" s="93">
        <v>1.51</v>
      </c>
      <c r="G210" s="134"/>
      <c r="H210" s="55">
        <f>VLOOKUP(U210,[1]Inflation!$G$16:$H$26,2,FALSE)</f>
        <v>1.0461491063094051</v>
      </c>
      <c r="I210" s="56">
        <f t="shared" si="27"/>
        <v>1.5796851505272016</v>
      </c>
      <c r="J210" s="93"/>
      <c r="K210" s="134">
        <v>1.51</v>
      </c>
      <c r="L210" s="93"/>
      <c r="M210" s="56">
        <f t="shared" si="33"/>
        <v>1.5796851505272016</v>
      </c>
      <c r="N210" s="134">
        <v>1.51</v>
      </c>
      <c r="O210" s="93"/>
      <c r="P210" s="56">
        <f t="shared" si="34"/>
        <v>1.5796851505272016</v>
      </c>
      <c r="Q210" s="120" t="s">
        <v>435</v>
      </c>
      <c r="R210" s="96" t="s">
        <v>83</v>
      </c>
      <c r="S210" s="85" t="s">
        <v>66</v>
      </c>
      <c r="T210" s="85" t="s">
        <v>67</v>
      </c>
      <c r="U210" s="135">
        <v>2010</v>
      </c>
      <c r="V210" s="85"/>
      <c r="W210" s="85"/>
      <c r="X210" s="57"/>
      <c r="Y210" s="95" t="s">
        <v>267</v>
      </c>
      <c r="Z210" s="137" t="s">
        <v>69</v>
      </c>
      <c r="AA210" s="95"/>
    </row>
    <row r="211" spans="1:27" s="51" customFormat="1" ht="15" x14ac:dyDescent="0.25">
      <c r="A211" s="57" t="s">
        <v>346</v>
      </c>
      <c r="B211" s="57" t="s">
        <v>390</v>
      </c>
      <c r="C211" s="85" t="s">
        <v>439</v>
      </c>
      <c r="D211" s="85"/>
      <c r="E211" s="93">
        <v>1.85</v>
      </c>
      <c r="F211" s="93">
        <v>1.85</v>
      </c>
      <c r="G211" s="134"/>
      <c r="H211" s="55">
        <f>VLOOKUP(U211,[1]Inflation!$G$16:$H$26,2,FALSE)</f>
        <v>1.0461491063094051</v>
      </c>
      <c r="I211" s="56">
        <f t="shared" si="27"/>
        <v>1.9353758466723994</v>
      </c>
      <c r="J211" s="93"/>
      <c r="K211" s="134">
        <v>1.85</v>
      </c>
      <c r="L211" s="93"/>
      <c r="M211" s="56">
        <f t="shared" si="33"/>
        <v>1.9353758466723994</v>
      </c>
      <c r="N211" s="134">
        <v>1.85</v>
      </c>
      <c r="O211" s="93"/>
      <c r="P211" s="56">
        <f t="shared" si="34"/>
        <v>1.9353758466723994</v>
      </c>
      <c r="Q211" s="120" t="s">
        <v>435</v>
      </c>
      <c r="R211" s="96" t="s">
        <v>83</v>
      </c>
      <c r="S211" s="85" t="s">
        <v>66</v>
      </c>
      <c r="T211" s="85" t="s">
        <v>67</v>
      </c>
      <c r="U211" s="135">
        <v>2010</v>
      </c>
      <c r="V211" s="85"/>
      <c r="W211" s="85"/>
      <c r="X211" s="57"/>
      <c r="Y211" s="95" t="s">
        <v>267</v>
      </c>
      <c r="Z211" s="137" t="s">
        <v>69</v>
      </c>
      <c r="AA211" s="95"/>
    </row>
    <row r="212" spans="1:27" s="51" customFormat="1" ht="15" x14ac:dyDescent="0.25">
      <c r="A212" s="57" t="s">
        <v>346</v>
      </c>
      <c r="B212" s="57" t="s">
        <v>390</v>
      </c>
      <c r="C212" s="85"/>
      <c r="D212" s="85"/>
      <c r="E212" s="93">
        <v>1.98</v>
      </c>
      <c r="F212" s="93">
        <v>1.98</v>
      </c>
      <c r="G212" s="134"/>
      <c r="H212" s="55">
        <f>VLOOKUP(U212,[1]Inflation!$G$16:$H$26,2,FALSE)</f>
        <v>1.0461491063094051</v>
      </c>
      <c r="I212" s="56">
        <f t="shared" si="27"/>
        <v>2.0713752304926221</v>
      </c>
      <c r="J212" s="93"/>
      <c r="K212" s="134">
        <v>1.25</v>
      </c>
      <c r="L212" s="93"/>
      <c r="M212" s="56">
        <f t="shared" si="33"/>
        <v>1.3076863828867564</v>
      </c>
      <c r="N212" s="134">
        <v>3.8</v>
      </c>
      <c r="O212" s="93"/>
      <c r="P212" s="56">
        <f t="shared" si="34"/>
        <v>3.9753666039757389</v>
      </c>
      <c r="Q212" s="120" t="s">
        <v>435</v>
      </c>
      <c r="R212" s="96" t="s">
        <v>83</v>
      </c>
      <c r="S212" s="85" t="s">
        <v>66</v>
      </c>
      <c r="T212" s="85" t="s">
        <v>67</v>
      </c>
      <c r="U212" s="135">
        <v>2010</v>
      </c>
      <c r="V212" s="85"/>
      <c r="W212" s="85"/>
      <c r="X212" s="57"/>
      <c r="Y212" s="95" t="s">
        <v>281</v>
      </c>
      <c r="Z212" s="137" t="s">
        <v>69</v>
      </c>
      <c r="AA212" s="95"/>
    </row>
    <row r="213" spans="1:27" s="51" customFormat="1" ht="15" x14ac:dyDescent="0.25">
      <c r="A213" s="57" t="s">
        <v>346</v>
      </c>
      <c r="B213" s="57" t="s">
        <v>390</v>
      </c>
      <c r="C213" s="85" t="s">
        <v>440</v>
      </c>
      <c r="D213" s="85"/>
      <c r="E213" s="93">
        <v>10</v>
      </c>
      <c r="F213" s="93">
        <v>10</v>
      </c>
      <c r="G213" s="134"/>
      <c r="H213" s="55">
        <f>VLOOKUP(U213,[1]Inflation!$G$16:$H$26,2,FALSE)</f>
        <v>1.0461491063094051</v>
      </c>
      <c r="I213" s="56">
        <f t="shared" si="27"/>
        <v>10.461491063094051</v>
      </c>
      <c r="J213" s="93"/>
      <c r="K213" s="134">
        <v>10</v>
      </c>
      <c r="L213" s="93"/>
      <c r="M213" s="56">
        <f t="shared" si="33"/>
        <v>10.461491063094051</v>
      </c>
      <c r="N213" s="134">
        <v>10</v>
      </c>
      <c r="O213" s="93"/>
      <c r="P213" s="56">
        <f t="shared" si="34"/>
        <v>10.461491063094051</v>
      </c>
      <c r="Q213" s="120" t="s">
        <v>435</v>
      </c>
      <c r="R213" s="96" t="s">
        <v>83</v>
      </c>
      <c r="S213" s="85" t="s">
        <v>66</v>
      </c>
      <c r="T213" s="85" t="s">
        <v>67</v>
      </c>
      <c r="U213" s="135">
        <v>2010</v>
      </c>
      <c r="V213" s="85"/>
      <c r="W213" s="85"/>
      <c r="X213" s="57"/>
      <c r="Y213" s="95" t="s">
        <v>267</v>
      </c>
      <c r="Z213" s="137" t="s">
        <v>69</v>
      </c>
      <c r="AA213" s="95"/>
    </row>
    <row r="214" spans="1:27" s="51" customFormat="1" ht="15" x14ac:dyDescent="0.25">
      <c r="A214" s="57" t="s">
        <v>346</v>
      </c>
      <c r="B214" s="57" t="s">
        <v>390</v>
      </c>
      <c r="C214" s="85" t="s">
        <v>434</v>
      </c>
      <c r="D214" s="85"/>
      <c r="E214" s="93">
        <v>8.42</v>
      </c>
      <c r="F214" s="93">
        <v>8.42</v>
      </c>
      <c r="G214" s="134"/>
      <c r="H214" s="55">
        <f>VLOOKUP(U214,[1]Inflation!$G$16:$H$26,2,FALSE)</f>
        <v>1.0461491063094051</v>
      </c>
      <c r="I214" s="56">
        <f t="shared" ref="I214:I253" si="35">H214*F214</f>
        <v>8.8085754751251901</v>
      </c>
      <c r="J214" s="93"/>
      <c r="K214" s="134">
        <v>1.1499999999999999</v>
      </c>
      <c r="L214" s="93"/>
      <c r="M214" s="56">
        <f t="shared" si="33"/>
        <v>1.2030714722558158</v>
      </c>
      <c r="N214" s="134">
        <v>500</v>
      </c>
      <c r="O214" s="93"/>
      <c r="P214" s="56">
        <f t="shared" si="34"/>
        <v>523.07455315470247</v>
      </c>
      <c r="Q214" s="120" t="s">
        <v>435</v>
      </c>
      <c r="R214" s="96" t="s">
        <v>83</v>
      </c>
      <c r="S214" s="85" t="s">
        <v>66</v>
      </c>
      <c r="T214" s="85" t="s">
        <v>67</v>
      </c>
      <c r="U214" s="135">
        <v>2010</v>
      </c>
      <c r="V214" s="85"/>
      <c r="W214" s="85"/>
      <c r="X214" s="57"/>
      <c r="Y214" s="95" t="s">
        <v>441</v>
      </c>
      <c r="Z214" s="137" t="s">
        <v>69</v>
      </c>
      <c r="AA214" s="95"/>
    </row>
    <row r="215" spans="1:27" s="51" customFormat="1" ht="15" x14ac:dyDescent="0.25">
      <c r="A215" s="57" t="s">
        <v>346</v>
      </c>
      <c r="B215" s="57" t="s">
        <v>390</v>
      </c>
      <c r="C215" s="85" t="s">
        <v>440</v>
      </c>
      <c r="D215" s="85"/>
      <c r="E215" s="93">
        <v>5.49</v>
      </c>
      <c r="F215" s="93">
        <v>5.49</v>
      </c>
      <c r="G215" s="134"/>
      <c r="H215" s="55">
        <f>VLOOKUP(U215,[1]Inflation!$G$16:$H$26,2,FALSE)</f>
        <v>1.0461491063094051</v>
      </c>
      <c r="I215" s="56">
        <f t="shared" si="35"/>
        <v>5.743358593638634</v>
      </c>
      <c r="J215" s="93"/>
      <c r="K215" s="134">
        <v>2</v>
      </c>
      <c r="L215" s="93"/>
      <c r="M215" s="56">
        <f t="shared" si="33"/>
        <v>2.0922982126188101</v>
      </c>
      <c r="N215" s="134">
        <v>14</v>
      </c>
      <c r="O215" s="93"/>
      <c r="P215" s="56">
        <f t="shared" si="34"/>
        <v>14.64608748833167</v>
      </c>
      <c r="Q215" s="120" t="s">
        <v>435</v>
      </c>
      <c r="R215" s="96" t="s">
        <v>83</v>
      </c>
      <c r="S215" s="85" t="s">
        <v>66</v>
      </c>
      <c r="T215" s="85" t="s">
        <v>67</v>
      </c>
      <c r="U215" s="135">
        <v>2010</v>
      </c>
      <c r="V215" s="85"/>
      <c r="W215" s="85"/>
      <c r="X215" s="57"/>
      <c r="Y215" s="95" t="s">
        <v>442</v>
      </c>
      <c r="Z215" s="137" t="s">
        <v>69</v>
      </c>
      <c r="AA215" s="95"/>
    </row>
    <row r="216" spans="1:27" s="51" customFormat="1" ht="15" x14ac:dyDescent="0.25">
      <c r="A216" s="57" t="s">
        <v>346</v>
      </c>
      <c r="B216" s="57" t="s">
        <v>390</v>
      </c>
      <c r="C216" s="85" t="s">
        <v>443</v>
      </c>
      <c r="D216" s="85"/>
      <c r="E216" s="93">
        <v>10</v>
      </c>
      <c r="F216" s="93">
        <v>10</v>
      </c>
      <c r="G216" s="134"/>
      <c r="H216" s="55">
        <f>VLOOKUP(U216,[1]Inflation!$G$16:$H$26,2,FALSE)</f>
        <v>1.0461491063094051</v>
      </c>
      <c r="I216" s="56">
        <f t="shared" si="35"/>
        <v>10.461491063094051</v>
      </c>
      <c r="J216" s="93"/>
      <c r="K216" s="134">
        <v>10</v>
      </c>
      <c r="L216" s="93"/>
      <c r="M216" s="56">
        <f t="shared" si="33"/>
        <v>10.461491063094051</v>
      </c>
      <c r="N216" s="134">
        <v>10</v>
      </c>
      <c r="O216" s="93"/>
      <c r="P216" s="56">
        <f t="shared" si="34"/>
        <v>10.461491063094051</v>
      </c>
      <c r="Q216" s="120" t="s">
        <v>435</v>
      </c>
      <c r="R216" s="96" t="s">
        <v>83</v>
      </c>
      <c r="S216" s="85" t="s">
        <v>66</v>
      </c>
      <c r="T216" s="85" t="s">
        <v>67</v>
      </c>
      <c r="U216" s="135">
        <v>2010</v>
      </c>
      <c r="V216" s="85"/>
      <c r="W216" s="85"/>
      <c r="X216" s="57"/>
      <c r="Y216" s="95" t="s">
        <v>267</v>
      </c>
      <c r="Z216" s="137" t="s">
        <v>69</v>
      </c>
      <c r="AA216" s="95"/>
    </row>
    <row r="217" spans="1:27" s="51" customFormat="1" ht="15" x14ac:dyDescent="0.25">
      <c r="A217" s="57" t="s">
        <v>346</v>
      </c>
      <c r="B217" s="57" t="s">
        <v>390</v>
      </c>
      <c r="C217" s="85" t="s">
        <v>434</v>
      </c>
      <c r="D217" s="85"/>
      <c r="E217" s="93">
        <v>4.6900000000000004</v>
      </c>
      <c r="F217" s="93">
        <v>4.6900000000000004</v>
      </c>
      <c r="G217" s="134"/>
      <c r="H217" s="55">
        <f>VLOOKUP(U217,[1]Inflation!$G$16:$H$26,2,FALSE)</f>
        <v>1.0461491063094051</v>
      </c>
      <c r="I217" s="56">
        <f t="shared" si="35"/>
        <v>4.9064393085911098</v>
      </c>
      <c r="J217" s="93"/>
      <c r="K217" s="134">
        <v>0</v>
      </c>
      <c r="L217" s="93"/>
      <c r="M217" s="56">
        <f t="shared" si="33"/>
        <v>0</v>
      </c>
      <c r="N217" s="134">
        <v>7.5</v>
      </c>
      <c r="O217" s="93"/>
      <c r="P217" s="56">
        <f t="shared" si="34"/>
        <v>7.8461182973205377</v>
      </c>
      <c r="Q217" s="120" t="s">
        <v>435</v>
      </c>
      <c r="R217" s="96" t="s">
        <v>83</v>
      </c>
      <c r="S217" s="85" t="s">
        <v>66</v>
      </c>
      <c r="T217" s="85" t="s">
        <v>67</v>
      </c>
      <c r="U217" s="135">
        <v>2010</v>
      </c>
      <c r="V217" s="85"/>
      <c r="W217" s="85"/>
      <c r="X217" s="57"/>
      <c r="Y217" s="95" t="s">
        <v>444</v>
      </c>
      <c r="Z217" s="137" t="s">
        <v>69</v>
      </c>
      <c r="AA217" s="95"/>
    </row>
    <row r="218" spans="1:27" s="51" customFormat="1" ht="15" x14ac:dyDescent="0.25">
      <c r="A218" s="57" t="s">
        <v>346</v>
      </c>
      <c r="B218" s="57" t="s">
        <v>390</v>
      </c>
      <c r="C218" s="85" t="s">
        <v>440</v>
      </c>
      <c r="D218" s="85"/>
      <c r="E218" s="93">
        <v>5.15</v>
      </c>
      <c r="F218" s="93">
        <v>5.15</v>
      </c>
      <c r="G218" s="134"/>
      <c r="H218" s="55">
        <f>VLOOKUP(U218,[1]Inflation!$G$16:$H$26,2,FALSE)</f>
        <v>1.0461491063094051</v>
      </c>
      <c r="I218" s="56">
        <f t="shared" si="35"/>
        <v>5.3876678974934364</v>
      </c>
      <c r="J218" s="93"/>
      <c r="K218" s="134">
        <v>5.15</v>
      </c>
      <c r="L218" s="93"/>
      <c r="M218" s="56">
        <f t="shared" si="33"/>
        <v>5.3876678974934364</v>
      </c>
      <c r="N218" s="134">
        <v>5.15</v>
      </c>
      <c r="O218" s="93"/>
      <c r="P218" s="56">
        <f t="shared" si="34"/>
        <v>5.3876678974934364</v>
      </c>
      <c r="Q218" s="120" t="s">
        <v>435</v>
      </c>
      <c r="R218" s="96" t="s">
        <v>83</v>
      </c>
      <c r="S218" s="85" t="s">
        <v>66</v>
      </c>
      <c r="T218" s="85" t="s">
        <v>67</v>
      </c>
      <c r="U218" s="135">
        <v>2010</v>
      </c>
      <c r="V218" s="85"/>
      <c r="W218" s="85"/>
      <c r="X218" s="57"/>
      <c r="Y218" s="95" t="s">
        <v>267</v>
      </c>
      <c r="Z218" s="137" t="s">
        <v>69</v>
      </c>
      <c r="AA218" s="95"/>
    </row>
    <row r="219" spans="1:27" s="51" customFormat="1" ht="15" x14ac:dyDescent="0.25">
      <c r="A219" s="57" t="s">
        <v>346</v>
      </c>
      <c r="B219" s="57" t="s">
        <v>390</v>
      </c>
      <c r="C219" s="85" t="s">
        <v>445</v>
      </c>
      <c r="D219" s="85"/>
      <c r="E219" s="93">
        <v>3.8</v>
      </c>
      <c r="F219" s="93">
        <v>3.8</v>
      </c>
      <c r="G219" s="134"/>
      <c r="H219" s="55">
        <f>VLOOKUP(U219,[1]Inflation!$G$16:$H$26,2,FALSE)</f>
        <v>1.0461491063094051</v>
      </c>
      <c r="I219" s="56">
        <f t="shared" si="35"/>
        <v>3.9753666039757389</v>
      </c>
      <c r="J219" s="93"/>
      <c r="K219" s="134">
        <v>0.8</v>
      </c>
      <c r="L219" s="93"/>
      <c r="M219" s="56">
        <f t="shared" si="33"/>
        <v>0.83691928504752411</v>
      </c>
      <c r="N219" s="134">
        <v>10</v>
      </c>
      <c r="O219" s="93"/>
      <c r="P219" s="56">
        <f t="shared" si="34"/>
        <v>10.461491063094051</v>
      </c>
      <c r="Q219" s="120" t="s">
        <v>433</v>
      </c>
      <c r="R219" s="96" t="s">
        <v>233</v>
      </c>
      <c r="S219" s="85" t="s">
        <v>66</v>
      </c>
      <c r="T219" s="85" t="s">
        <v>67</v>
      </c>
      <c r="U219" s="135">
        <v>2010</v>
      </c>
      <c r="V219" s="85"/>
      <c r="W219" s="85"/>
      <c r="X219" s="57"/>
      <c r="Y219" s="95" t="s">
        <v>446</v>
      </c>
      <c r="Z219" s="137" t="s">
        <v>69</v>
      </c>
      <c r="AA219" s="95"/>
    </row>
    <row r="220" spans="1:27" s="51" customFormat="1" ht="15" x14ac:dyDescent="0.25">
      <c r="A220" s="57" t="s">
        <v>346</v>
      </c>
      <c r="B220" s="57" t="s">
        <v>390</v>
      </c>
      <c r="C220" s="85" t="s">
        <v>445</v>
      </c>
      <c r="D220" s="85"/>
      <c r="E220" s="93">
        <v>8.0500000000000007</v>
      </c>
      <c r="F220" s="134">
        <f>E220/3.28</f>
        <v>2.4542682926829271</v>
      </c>
      <c r="G220" s="134" t="s">
        <v>148</v>
      </c>
      <c r="H220" s="55">
        <f>VLOOKUP(U220,[1]Inflation!$G$16:$H$26,2,FALSE)</f>
        <v>1.0461491063094051</v>
      </c>
      <c r="I220" s="56">
        <f t="shared" si="35"/>
        <v>2.5675305810337536</v>
      </c>
      <c r="J220" s="93"/>
      <c r="K220" s="134">
        <v>5</v>
      </c>
      <c r="L220" s="93">
        <f>K220/3.28</f>
        <v>1.524390243902439</v>
      </c>
      <c r="M220" s="56">
        <f>L220*H220</f>
        <v>1.5947394913253126</v>
      </c>
      <c r="N220" s="134">
        <v>10.41</v>
      </c>
      <c r="O220" s="93">
        <f>N220/3.28</f>
        <v>3.1737804878048781</v>
      </c>
      <c r="P220" s="56">
        <f>O220*H220</f>
        <v>3.320247620939301</v>
      </c>
      <c r="Q220" s="120" t="s">
        <v>447</v>
      </c>
      <c r="R220" s="96" t="s">
        <v>233</v>
      </c>
      <c r="S220" s="85" t="s">
        <v>66</v>
      </c>
      <c r="T220" s="85" t="s">
        <v>67</v>
      </c>
      <c r="U220" s="135">
        <v>2010</v>
      </c>
      <c r="V220" s="85"/>
      <c r="W220" s="85"/>
      <c r="X220" s="57"/>
      <c r="Y220" s="95" t="s">
        <v>281</v>
      </c>
      <c r="Z220" s="137" t="s">
        <v>69</v>
      </c>
      <c r="AA220" s="95"/>
    </row>
    <row r="221" spans="1:27" s="51" customFormat="1" ht="15" x14ac:dyDescent="0.25">
      <c r="A221" s="57" t="s">
        <v>346</v>
      </c>
      <c r="B221" s="57" t="s">
        <v>390</v>
      </c>
      <c r="C221" s="85" t="s">
        <v>445</v>
      </c>
      <c r="D221" s="85"/>
      <c r="E221" s="93">
        <v>4.46</v>
      </c>
      <c r="F221" s="93">
        <v>4.46</v>
      </c>
      <c r="G221" s="134"/>
      <c r="H221" s="55">
        <f>VLOOKUP(U221,[1]Inflation!$G$16:$H$26,2,FALSE)</f>
        <v>1.0461491063094051</v>
      </c>
      <c r="I221" s="56">
        <f t="shared" si="35"/>
        <v>4.6658250141399469</v>
      </c>
      <c r="J221" s="93"/>
      <c r="K221" s="134">
        <v>1.1100000000000001</v>
      </c>
      <c r="L221" s="93"/>
      <c r="M221" s="56">
        <f>K221*H221</f>
        <v>1.1612255080034397</v>
      </c>
      <c r="N221" s="134">
        <v>6</v>
      </c>
      <c r="O221" s="93"/>
      <c r="P221" s="56">
        <f>N221*H221</f>
        <v>6.2768946378564303</v>
      </c>
      <c r="Q221" s="120" t="s">
        <v>433</v>
      </c>
      <c r="R221" s="96" t="s">
        <v>233</v>
      </c>
      <c r="S221" s="85" t="s">
        <v>66</v>
      </c>
      <c r="T221" s="85" t="s">
        <v>67</v>
      </c>
      <c r="U221" s="135">
        <v>2010</v>
      </c>
      <c r="V221" s="85"/>
      <c r="W221" s="85"/>
      <c r="X221" s="57"/>
      <c r="Y221" s="95" t="s">
        <v>155</v>
      </c>
      <c r="Z221" s="137" t="s">
        <v>69</v>
      </c>
      <c r="AA221" s="95"/>
    </row>
    <row r="222" spans="1:27" s="51" customFormat="1" ht="15" x14ac:dyDescent="0.25">
      <c r="A222" s="57" t="s">
        <v>346</v>
      </c>
      <c r="B222" s="57" t="s">
        <v>390</v>
      </c>
      <c r="C222" s="85" t="s">
        <v>448</v>
      </c>
      <c r="D222" s="85"/>
      <c r="E222" s="93">
        <v>73.069999999999993</v>
      </c>
      <c r="F222" s="134">
        <f>E222/3.28</f>
        <v>22.277439024390244</v>
      </c>
      <c r="G222" s="134" t="s">
        <v>148</v>
      </c>
      <c r="H222" s="55">
        <f>VLOOKUP(U222,[1]Inflation!$G$16:$H$26,2,FALSE)</f>
        <v>1.0461491063094051</v>
      </c>
      <c r="I222" s="56">
        <f t="shared" si="35"/>
        <v>23.305522926228118</v>
      </c>
      <c r="J222" s="93"/>
      <c r="K222" s="134">
        <v>21</v>
      </c>
      <c r="L222" s="93">
        <f>K222/3.28</f>
        <v>6.4024390243902447</v>
      </c>
      <c r="M222" s="56">
        <f>L222*H222</f>
        <v>6.697905863566314</v>
      </c>
      <c r="N222" s="134">
        <v>100.37</v>
      </c>
      <c r="O222" s="93">
        <f>N222/3.28</f>
        <v>30.600609756097565</v>
      </c>
      <c r="P222" s="56">
        <f>O222*H222</f>
        <v>32.012800548864327</v>
      </c>
      <c r="Q222" s="120" t="s">
        <v>447</v>
      </c>
      <c r="R222" s="96" t="s">
        <v>233</v>
      </c>
      <c r="S222" s="85" t="s">
        <v>66</v>
      </c>
      <c r="T222" s="85" t="s">
        <v>67</v>
      </c>
      <c r="U222" s="135">
        <v>2010</v>
      </c>
      <c r="V222" s="85"/>
      <c r="W222" s="85"/>
      <c r="X222" s="57"/>
      <c r="Y222" s="95" t="s">
        <v>281</v>
      </c>
      <c r="Z222" s="137" t="s">
        <v>69</v>
      </c>
      <c r="AA222" s="95"/>
    </row>
    <row r="223" spans="1:27" s="51" customFormat="1" ht="15" x14ac:dyDescent="0.25">
      <c r="A223" s="57" t="s">
        <v>346</v>
      </c>
      <c r="B223" s="57" t="s">
        <v>390</v>
      </c>
      <c r="C223" s="85" t="s">
        <v>449</v>
      </c>
      <c r="D223" s="85"/>
      <c r="E223" s="93">
        <v>10.73</v>
      </c>
      <c r="F223" s="93">
        <v>10.73</v>
      </c>
      <c r="G223" s="134"/>
      <c r="H223" s="55">
        <f>VLOOKUP(U223,[1]Inflation!$G$16:$H$26,2,FALSE)</f>
        <v>1.0461491063094051</v>
      </c>
      <c r="I223" s="56">
        <f t="shared" si="35"/>
        <v>11.225179910699916</v>
      </c>
      <c r="J223" s="93"/>
      <c r="K223" s="134">
        <v>1.6</v>
      </c>
      <c r="L223" s="93"/>
      <c r="M223" s="56">
        <f>K223*H223</f>
        <v>1.6738385700950482</v>
      </c>
      <c r="N223" s="134">
        <v>20</v>
      </c>
      <c r="O223" s="93"/>
      <c r="P223" s="56">
        <f>N223*H223</f>
        <v>20.922982126188103</v>
      </c>
      <c r="Q223" s="120" t="s">
        <v>433</v>
      </c>
      <c r="R223" s="96" t="s">
        <v>233</v>
      </c>
      <c r="S223" s="85" t="s">
        <v>66</v>
      </c>
      <c r="T223" s="85" t="s">
        <v>67</v>
      </c>
      <c r="U223" s="135">
        <v>2010</v>
      </c>
      <c r="V223" s="85"/>
      <c r="W223" s="85"/>
      <c r="X223" s="57"/>
      <c r="Y223" s="95" t="s">
        <v>265</v>
      </c>
      <c r="Z223" s="137" t="s">
        <v>69</v>
      </c>
      <c r="AA223" s="95"/>
    </row>
    <row r="224" spans="1:27" s="51" customFormat="1" ht="15" x14ac:dyDescent="0.25">
      <c r="A224" s="57" t="s">
        <v>346</v>
      </c>
      <c r="B224" s="57" t="s">
        <v>390</v>
      </c>
      <c r="C224" s="85" t="s">
        <v>450</v>
      </c>
      <c r="D224" s="85"/>
      <c r="E224" s="93">
        <v>18.77</v>
      </c>
      <c r="F224" s="93">
        <v>18.77</v>
      </c>
      <c r="G224" s="134"/>
      <c r="H224" s="55">
        <f>VLOOKUP(U224,[1]Inflation!$G$16:$H$26,2,FALSE)</f>
        <v>1.0461491063094051</v>
      </c>
      <c r="I224" s="56">
        <f t="shared" si="35"/>
        <v>19.636218725427533</v>
      </c>
      <c r="J224" s="93"/>
      <c r="K224" s="134">
        <v>15</v>
      </c>
      <c r="L224" s="93"/>
      <c r="M224" s="56">
        <f>K224*H224</f>
        <v>15.692236594641075</v>
      </c>
      <c r="N224" s="134">
        <v>25</v>
      </c>
      <c r="O224" s="93"/>
      <c r="P224" s="56">
        <f>N224*H224</f>
        <v>26.153727657735125</v>
      </c>
      <c r="Q224" s="120" t="s">
        <v>433</v>
      </c>
      <c r="R224" s="96" t="s">
        <v>233</v>
      </c>
      <c r="S224" s="85" t="s">
        <v>66</v>
      </c>
      <c r="T224" s="85" t="s">
        <v>67</v>
      </c>
      <c r="U224" s="135">
        <v>2010</v>
      </c>
      <c r="V224" s="85"/>
      <c r="W224" s="85"/>
      <c r="X224" s="57"/>
      <c r="Y224" s="95" t="s">
        <v>451</v>
      </c>
      <c r="Z224" s="137" t="s">
        <v>69</v>
      </c>
      <c r="AA224" s="95"/>
    </row>
    <row r="225" spans="1:27" s="51" customFormat="1" ht="15" x14ac:dyDescent="0.25">
      <c r="A225" s="57" t="s">
        <v>346</v>
      </c>
      <c r="B225" s="57" t="s">
        <v>390</v>
      </c>
      <c r="C225" s="85" t="s">
        <v>452</v>
      </c>
      <c r="D225" s="85"/>
      <c r="E225" s="93">
        <v>114.5</v>
      </c>
      <c r="F225" s="134">
        <f>E225/3.28</f>
        <v>34.908536585365859</v>
      </c>
      <c r="G225" s="134" t="s">
        <v>148</v>
      </c>
      <c r="H225" s="55">
        <f>VLOOKUP(U225,[1]Inflation!$G$16:$H$26,2,FALSE)</f>
        <v>1.0461491063094051</v>
      </c>
      <c r="I225" s="56">
        <f t="shared" si="35"/>
        <v>36.519534351349662</v>
      </c>
      <c r="J225" s="93"/>
      <c r="K225" s="134">
        <v>110</v>
      </c>
      <c r="L225" s="93">
        <f>K225/3.28</f>
        <v>33.536585365853661</v>
      </c>
      <c r="M225" s="56">
        <f>L225*H225</f>
        <v>35.084268809156882</v>
      </c>
      <c r="N225" s="134">
        <v>124</v>
      </c>
      <c r="O225" s="93">
        <f>N225/3.28</f>
        <v>37.804878048780488</v>
      </c>
      <c r="P225" s="56">
        <f>O225*H225</f>
        <v>39.549539384867749</v>
      </c>
      <c r="Q225" s="120" t="s">
        <v>447</v>
      </c>
      <c r="R225" s="96" t="s">
        <v>233</v>
      </c>
      <c r="S225" s="85" t="s">
        <v>66</v>
      </c>
      <c r="T225" s="85" t="s">
        <v>67</v>
      </c>
      <c r="U225" s="135">
        <v>2010</v>
      </c>
      <c r="V225" s="85"/>
      <c r="W225" s="85"/>
      <c r="X225" s="57"/>
      <c r="Y225" s="95" t="s">
        <v>78</v>
      </c>
      <c r="Z225" s="137" t="s">
        <v>69</v>
      </c>
      <c r="AA225" s="95"/>
    </row>
    <row r="226" spans="1:27" s="51" customFormat="1" ht="15" x14ac:dyDescent="0.25">
      <c r="A226" s="57" t="s">
        <v>346</v>
      </c>
      <c r="B226" s="57" t="s">
        <v>390</v>
      </c>
      <c r="C226" s="85" t="s">
        <v>453</v>
      </c>
      <c r="D226" s="85"/>
      <c r="E226" s="93">
        <v>62.5</v>
      </c>
      <c r="F226" s="134">
        <f>E226/3.28</f>
        <v>19.054878048780488</v>
      </c>
      <c r="G226" s="134" t="s">
        <v>148</v>
      </c>
      <c r="H226" s="55">
        <f>VLOOKUP(U226,[1]Inflation!$G$16:$H$26,2,FALSE)</f>
        <v>1.0461491063094051</v>
      </c>
      <c r="I226" s="56">
        <f t="shared" si="35"/>
        <v>19.934243641566407</v>
      </c>
      <c r="J226" s="93"/>
      <c r="K226" s="134">
        <v>45</v>
      </c>
      <c r="L226" s="93">
        <f>K226/3.28</f>
        <v>13.719512195121952</v>
      </c>
      <c r="M226" s="56">
        <f>L226*H226</f>
        <v>14.352655421927814</v>
      </c>
      <c r="N226" s="134">
        <v>100</v>
      </c>
      <c r="O226" s="93">
        <f>N226/3.28</f>
        <v>30.487804878048781</v>
      </c>
      <c r="P226" s="56">
        <f>O226*H226</f>
        <v>31.894789826506251</v>
      </c>
      <c r="Q226" s="120" t="s">
        <v>447</v>
      </c>
      <c r="R226" s="96" t="s">
        <v>233</v>
      </c>
      <c r="S226" s="85" t="s">
        <v>66</v>
      </c>
      <c r="T226" s="85" t="s">
        <v>67</v>
      </c>
      <c r="U226" s="135">
        <v>2010</v>
      </c>
      <c r="V226" s="85"/>
      <c r="W226" s="85"/>
      <c r="X226" s="57"/>
      <c r="Y226" s="95" t="s">
        <v>343</v>
      </c>
      <c r="Z226" s="137" t="s">
        <v>69</v>
      </c>
      <c r="AA226" s="95"/>
    </row>
    <row r="227" spans="1:27" s="125" customFormat="1" ht="15" x14ac:dyDescent="0.25">
      <c r="A227" s="57" t="s">
        <v>346</v>
      </c>
      <c r="B227" s="57" t="s">
        <v>390</v>
      </c>
      <c r="C227" s="85" t="s">
        <v>453</v>
      </c>
      <c r="D227" s="85"/>
      <c r="E227" s="93">
        <v>13.93</v>
      </c>
      <c r="F227" s="93">
        <v>13.93</v>
      </c>
      <c r="G227" s="134"/>
      <c r="H227" s="55">
        <f>VLOOKUP(U227,[1]Inflation!$G$16:$H$26,2,FALSE)</f>
        <v>1.0461491063094051</v>
      </c>
      <c r="I227" s="56">
        <f t="shared" si="35"/>
        <v>14.572857050890011</v>
      </c>
      <c r="J227" s="93"/>
      <c r="K227" s="134">
        <v>1.6</v>
      </c>
      <c r="L227" s="93"/>
      <c r="M227" s="56">
        <f t="shared" ref="M227:M253" si="36">K227*H227</f>
        <v>1.6738385700950482</v>
      </c>
      <c r="N227" s="134">
        <v>20</v>
      </c>
      <c r="O227" s="93"/>
      <c r="P227" s="56">
        <f t="shared" ref="P227:P253" si="37">N227*H227</f>
        <v>20.922982126188103</v>
      </c>
      <c r="Q227" s="120" t="s">
        <v>433</v>
      </c>
      <c r="R227" s="96" t="s">
        <v>233</v>
      </c>
      <c r="S227" s="85" t="s">
        <v>66</v>
      </c>
      <c r="T227" s="85" t="s">
        <v>67</v>
      </c>
      <c r="U227" s="135">
        <v>2010</v>
      </c>
      <c r="V227" s="85"/>
      <c r="W227" s="85"/>
      <c r="X227" s="57"/>
      <c r="Y227" s="95" t="s">
        <v>80</v>
      </c>
      <c r="Z227" s="137" t="s">
        <v>69</v>
      </c>
      <c r="AA227" s="95"/>
    </row>
    <row r="228" spans="1:27" s="125" customFormat="1" ht="15" x14ac:dyDescent="0.25">
      <c r="A228" s="57" t="s">
        <v>346</v>
      </c>
      <c r="B228" s="57" t="s">
        <v>390</v>
      </c>
      <c r="C228" s="85"/>
      <c r="D228" s="85"/>
      <c r="E228" s="93">
        <v>7.51</v>
      </c>
      <c r="F228" s="93">
        <v>7.51</v>
      </c>
      <c r="G228" s="134"/>
      <c r="H228" s="55">
        <f>VLOOKUP(U228,[1]Inflation!$G$16:$H$26,2,FALSE)</f>
        <v>1.0461491063094051</v>
      </c>
      <c r="I228" s="56">
        <f t="shared" si="35"/>
        <v>7.8565797883836321</v>
      </c>
      <c r="J228" s="93"/>
      <c r="K228" s="134">
        <v>1.1499999999999999</v>
      </c>
      <c r="L228" s="93"/>
      <c r="M228" s="56">
        <f t="shared" si="36"/>
        <v>1.2030714722558158</v>
      </c>
      <c r="N228" s="134">
        <v>100</v>
      </c>
      <c r="O228" s="93"/>
      <c r="P228" s="56">
        <f t="shared" si="37"/>
        <v>104.6149106309405</v>
      </c>
      <c r="Q228" s="120" t="s">
        <v>433</v>
      </c>
      <c r="R228" s="96" t="s">
        <v>233</v>
      </c>
      <c r="S228" s="85" t="s">
        <v>66</v>
      </c>
      <c r="T228" s="85" t="s">
        <v>67</v>
      </c>
      <c r="U228" s="135">
        <v>2010</v>
      </c>
      <c r="V228" s="85"/>
      <c r="W228" s="85"/>
      <c r="X228" s="57"/>
      <c r="Y228" s="95" t="s">
        <v>454</v>
      </c>
      <c r="Z228" s="137" t="s">
        <v>69</v>
      </c>
      <c r="AA228" s="95"/>
    </row>
    <row r="229" spans="1:27" s="125" customFormat="1" ht="15" x14ac:dyDescent="0.25">
      <c r="A229" s="57" t="s">
        <v>346</v>
      </c>
      <c r="B229" s="57" t="s">
        <v>390</v>
      </c>
      <c r="C229" s="90" t="s">
        <v>455</v>
      </c>
      <c r="D229" s="90"/>
      <c r="E229" s="91">
        <v>1.48</v>
      </c>
      <c r="F229" s="91">
        <v>1.48</v>
      </c>
      <c r="G229" s="141"/>
      <c r="H229" s="55">
        <f>VLOOKUP(U229,[1]Inflation!$G$16:$H$26,2,FALSE)</f>
        <v>1.0461491063094051</v>
      </c>
      <c r="I229" s="56">
        <f t="shared" si="35"/>
        <v>1.5483006773379195</v>
      </c>
      <c r="J229" s="91"/>
      <c r="K229" s="141">
        <v>0.9</v>
      </c>
      <c r="L229" s="91"/>
      <c r="M229" s="56">
        <f t="shared" si="36"/>
        <v>0.94153419567846452</v>
      </c>
      <c r="N229" s="141">
        <v>2.9</v>
      </c>
      <c r="O229" s="91"/>
      <c r="P229" s="56">
        <f t="shared" si="37"/>
        <v>3.0338324082972745</v>
      </c>
      <c r="Q229" s="142" t="s">
        <v>365</v>
      </c>
      <c r="R229" s="57" t="s">
        <v>284</v>
      </c>
      <c r="S229" s="85" t="s">
        <v>66</v>
      </c>
      <c r="T229" s="85" t="s">
        <v>67</v>
      </c>
      <c r="U229" s="135">
        <v>2010</v>
      </c>
      <c r="V229" s="90"/>
      <c r="W229" s="90"/>
      <c r="X229" s="90" t="s">
        <v>456</v>
      </c>
      <c r="Y229" s="92" t="s">
        <v>457</v>
      </c>
      <c r="Z229" s="137" t="s">
        <v>69</v>
      </c>
      <c r="AA229" s="92"/>
    </row>
    <row r="230" spans="1:27" s="125" customFormat="1" ht="15" x14ac:dyDescent="0.25">
      <c r="A230" s="57" t="s">
        <v>346</v>
      </c>
      <c r="B230" s="57" t="s">
        <v>390</v>
      </c>
      <c r="C230" s="90" t="s">
        <v>458</v>
      </c>
      <c r="D230" s="90"/>
      <c r="E230" s="91">
        <v>2.0099999999999998</v>
      </c>
      <c r="F230" s="91">
        <v>2.0099999999999998</v>
      </c>
      <c r="G230" s="141"/>
      <c r="H230" s="55">
        <f>VLOOKUP(U230,[1]Inflation!$G$16:$H$26,2,FALSE)</f>
        <v>1.0461491063094051</v>
      </c>
      <c r="I230" s="56">
        <f t="shared" si="35"/>
        <v>2.1027597036819041</v>
      </c>
      <c r="J230" s="91"/>
      <c r="K230" s="141">
        <v>1.5</v>
      </c>
      <c r="L230" s="91"/>
      <c r="M230" s="56">
        <f t="shared" si="36"/>
        <v>1.5692236594641076</v>
      </c>
      <c r="N230" s="141">
        <v>3.5</v>
      </c>
      <c r="O230" s="91"/>
      <c r="P230" s="56">
        <f t="shared" si="37"/>
        <v>3.6615218720829175</v>
      </c>
      <c r="Q230" s="142" t="s">
        <v>365</v>
      </c>
      <c r="R230" s="57" t="s">
        <v>284</v>
      </c>
      <c r="S230" s="85" t="s">
        <v>66</v>
      </c>
      <c r="T230" s="85" t="s">
        <v>67</v>
      </c>
      <c r="U230" s="135">
        <v>2010</v>
      </c>
      <c r="V230" s="90"/>
      <c r="W230" s="90"/>
      <c r="X230" s="90" t="s">
        <v>459</v>
      </c>
      <c r="Y230" s="92" t="s">
        <v>460</v>
      </c>
      <c r="Z230" s="137" t="s">
        <v>69</v>
      </c>
      <c r="AA230" s="92"/>
    </row>
    <row r="231" spans="1:27" s="125" customFormat="1" ht="15" x14ac:dyDescent="0.25">
      <c r="A231" s="57" t="s">
        <v>346</v>
      </c>
      <c r="B231" s="57" t="s">
        <v>390</v>
      </c>
      <c r="C231" s="90" t="s">
        <v>348</v>
      </c>
      <c r="D231" s="90"/>
      <c r="E231" s="91">
        <v>3.15</v>
      </c>
      <c r="F231" s="91">
        <v>3.15</v>
      </c>
      <c r="G231" s="141"/>
      <c r="H231" s="55">
        <f>VLOOKUP(U231,[1]Inflation!$G$16:$H$26,2,FALSE)</f>
        <v>1.0461491063094051</v>
      </c>
      <c r="I231" s="56">
        <f t="shared" si="35"/>
        <v>3.2953696848746259</v>
      </c>
      <c r="J231" s="91"/>
      <c r="K231" s="141">
        <v>2.75</v>
      </c>
      <c r="L231" s="91"/>
      <c r="M231" s="56">
        <f t="shared" si="36"/>
        <v>2.8769100423508638</v>
      </c>
      <c r="N231" s="141">
        <v>4</v>
      </c>
      <c r="O231" s="91"/>
      <c r="P231" s="56">
        <f t="shared" si="37"/>
        <v>4.1845964252376202</v>
      </c>
      <c r="Q231" s="142" t="s">
        <v>365</v>
      </c>
      <c r="R231" s="57" t="s">
        <v>284</v>
      </c>
      <c r="S231" s="85" t="s">
        <v>66</v>
      </c>
      <c r="T231" s="85" t="s">
        <v>67</v>
      </c>
      <c r="U231" s="135">
        <v>2010</v>
      </c>
      <c r="V231" s="90"/>
      <c r="W231" s="90"/>
      <c r="X231" s="90" t="s">
        <v>461</v>
      </c>
      <c r="Y231" s="92" t="s">
        <v>462</v>
      </c>
      <c r="Z231" s="137" t="s">
        <v>69</v>
      </c>
      <c r="AA231" s="92"/>
    </row>
    <row r="232" spans="1:27" s="125" customFormat="1" ht="15" x14ac:dyDescent="0.25">
      <c r="A232" s="57" t="s">
        <v>346</v>
      </c>
      <c r="B232" s="57" t="s">
        <v>390</v>
      </c>
      <c r="C232" s="90" t="s">
        <v>463</v>
      </c>
      <c r="D232" s="90"/>
      <c r="E232" s="91">
        <v>3.11</v>
      </c>
      <c r="F232" s="91">
        <v>3.11</v>
      </c>
      <c r="G232" s="141"/>
      <c r="H232" s="55">
        <f>VLOOKUP(U232,[1]Inflation!$G$16:$H$26,2,FALSE)</f>
        <v>1.0461491063094051</v>
      </c>
      <c r="I232" s="56">
        <f t="shared" si="35"/>
        <v>3.2535237206222494</v>
      </c>
      <c r="J232" s="91"/>
      <c r="K232" s="141">
        <v>2.2000000000000002</v>
      </c>
      <c r="L232" s="91"/>
      <c r="M232" s="56">
        <f t="shared" si="36"/>
        <v>2.3015280338806914</v>
      </c>
      <c r="N232" s="141">
        <v>6</v>
      </c>
      <c r="O232" s="91"/>
      <c r="P232" s="56">
        <f t="shared" si="37"/>
        <v>6.2768946378564303</v>
      </c>
      <c r="Q232" s="142" t="s">
        <v>365</v>
      </c>
      <c r="R232" s="57" t="s">
        <v>284</v>
      </c>
      <c r="S232" s="85" t="s">
        <v>66</v>
      </c>
      <c r="T232" s="85" t="s">
        <v>67</v>
      </c>
      <c r="U232" s="135">
        <v>2010</v>
      </c>
      <c r="V232" s="90"/>
      <c r="W232" s="90"/>
      <c r="X232" s="90" t="s">
        <v>464</v>
      </c>
      <c r="Y232" s="92" t="s">
        <v>73</v>
      </c>
      <c r="Z232" s="137" t="s">
        <v>69</v>
      </c>
      <c r="AA232" s="92"/>
    </row>
    <row r="233" spans="1:27" s="125" customFormat="1" ht="15" x14ac:dyDescent="0.25">
      <c r="A233" s="44" t="s">
        <v>346</v>
      </c>
      <c r="B233" s="57" t="s">
        <v>390</v>
      </c>
      <c r="C233" s="85" t="s">
        <v>465</v>
      </c>
      <c r="D233" s="85"/>
      <c r="E233" s="93">
        <v>3.61</v>
      </c>
      <c r="F233" s="93">
        <v>3.61</v>
      </c>
      <c r="G233" s="134"/>
      <c r="H233" s="55">
        <f>VLOOKUP(U233,[1]Inflation!$G$16:$H$26,2,FALSE)</f>
        <v>1.0461491063094051</v>
      </c>
      <c r="I233" s="56">
        <f t="shared" si="35"/>
        <v>3.7765982737769521</v>
      </c>
      <c r="J233" s="93"/>
      <c r="K233" s="134">
        <v>1.2</v>
      </c>
      <c r="L233" s="93"/>
      <c r="M233" s="56">
        <f t="shared" si="36"/>
        <v>1.2553789275712861</v>
      </c>
      <c r="N233" s="134">
        <v>10.53</v>
      </c>
      <c r="O233" s="93"/>
      <c r="P233" s="56">
        <f t="shared" si="37"/>
        <v>11.015950089438034</v>
      </c>
      <c r="Q233" s="120" t="s">
        <v>433</v>
      </c>
      <c r="R233" s="96" t="s">
        <v>205</v>
      </c>
      <c r="S233" s="85" t="s">
        <v>66</v>
      </c>
      <c r="T233" s="85" t="s">
        <v>67</v>
      </c>
      <c r="U233" s="135">
        <v>2010</v>
      </c>
      <c r="V233" s="85"/>
      <c r="W233" s="85"/>
      <c r="X233" s="57"/>
      <c r="Y233" s="95" t="s">
        <v>466</v>
      </c>
      <c r="Z233" s="136" t="s">
        <v>69</v>
      </c>
      <c r="AA233" s="95"/>
    </row>
    <row r="234" spans="1:27" s="51" customFormat="1" ht="15" x14ac:dyDescent="0.25">
      <c r="A234" s="44" t="s">
        <v>346</v>
      </c>
      <c r="B234" s="57" t="s">
        <v>390</v>
      </c>
      <c r="C234" s="85" t="s">
        <v>467</v>
      </c>
      <c r="D234" s="85"/>
      <c r="E234" s="93">
        <v>6.62</v>
      </c>
      <c r="F234" s="93">
        <v>6.62</v>
      </c>
      <c r="G234" s="134"/>
      <c r="H234" s="55">
        <f>VLOOKUP(U234,[1]Inflation!$G$16:$H$26,2,FALSE)</f>
        <v>1.0461491063094051</v>
      </c>
      <c r="I234" s="56">
        <f t="shared" si="35"/>
        <v>6.9255070837682613</v>
      </c>
      <c r="J234" s="93"/>
      <c r="K234" s="134">
        <v>2.5</v>
      </c>
      <c r="L234" s="93"/>
      <c r="M234" s="56">
        <f t="shared" si="36"/>
        <v>2.6153727657735129</v>
      </c>
      <c r="N234" s="134">
        <v>10</v>
      </c>
      <c r="O234" s="93"/>
      <c r="P234" s="56">
        <f t="shared" si="37"/>
        <v>10.461491063094051</v>
      </c>
      <c r="Q234" s="120" t="s">
        <v>433</v>
      </c>
      <c r="R234" s="96" t="s">
        <v>205</v>
      </c>
      <c r="S234" s="85" t="s">
        <v>66</v>
      </c>
      <c r="T234" s="85" t="s">
        <v>67</v>
      </c>
      <c r="U234" s="135">
        <v>2010</v>
      </c>
      <c r="V234" s="85"/>
      <c r="W234" s="85"/>
      <c r="X234" s="57"/>
      <c r="Y234" s="95" t="s">
        <v>468</v>
      </c>
      <c r="Z234" s="136" t="s">
        <v>69</v>
      </c>
      <c r="AA234" s="95"/>
    </row>
    <row r="235" spans="1:27" s="125" customFormat="1" ht="15" x14ac:dyDescent="0.25">
      <c r="A235" s="44" t="s">
        <v>346</v>
      </c>
      <c r="B235" s="57" t="s">
        <v>390</v>
      </c>
      <c r="C235" s="85" t="s">
        <v>469</v>
      </c>
      <c r="D235" s="85"/>
      <c r="E235" s="93">
        <v>1.18</v>
      </c>
      <c r="F235" s="93">
        <v>1.18</v>
      </c>
      <c r="G235" s="134"/>
      <c r="H235" s="55">
        <f>VLOOKUP(U235,[1]Inflation!$G$16:$H$26,2,FALSE)</f>
        <v>1.0461491063094051</v>
      </c>
      <c r="I235" s="56">
        <f t="shared" si="35"/>
        <v>1.2344559454450978</v>
      </c>
      <c r="J235" s="93"/>
      <c r="K235" s="134">
        <v>0.42</v>
      </c>
      <c r="L235" s="93"/>
      <c r="M235" s="56">
        <f t="shared" si="36"/>
        <v>0.43938262464995009</v>
      </c>
      <c r="N235" s="134">
        <v>3.7</v>
      </c>
      <c r="O235" s="93"/>
      <c r="P235" s="56">
        <f t="shared" si="37"/>
        <v>3.8707516933447987</v>
      </c>
      <c r="Q235" s="120" t="s">
        <v>433</v>
      </c>
      <c r="R235" s="57" t="s">
        <v>2714</v>
      </c>
      <c r="S235" s="85" t="s">
        <v>66</v>
      </c>
      <c r="T235" s="85">
        <v>2010</v>
      </c>
      <c r="U235" s="135">
        <v>2010</v>
      </c>
      <c r="V235" s="85"/>
      <c r="W235" s="85"/>
      <c r="X235" s="57"/>
      <c r="Y235" s="95" t="s">
        <v>255</v>
      </c>
      <c r="Z235" s="136" t="s">
        <v>69</v>
      </c>
      <c r="AA235" s="95"/>
    </row>
    <row r="236" spans="1:27" s="125" customFormat="1" ht="15" x14ac:dyDescent="0.25">
      <c r="A236" s="44" t="s">
        <v>346</v>
      </c>
      <c r="B236" s="57" t="s">
        <v>390</v>
      </c>
      <c r="C236" s="85" t="s">
        <v>471</v>
      </c>
      <c r="D236" s="85"/>
      <c r="E236" s="93">
        <v>4.17</v>
      </c>
      <c r="F236" s="93">
        <v>4.17</v>
      </c>
      <c r="G236" s="134"/>
      <c r="H236" s="55">
        <f>VLOOKUP(U236,[1]Inflation!$G$16:$H$26,2,FALSE)</f>
        <v>1.0461491063094051</v>
      </c>
      <c r="I236" s="56">
        <f t="shared" si="35"/>
        <v>4.362441773310219</v>
      </c>
      <c r="J236" s="93"/>
      <c r="K236" s="134">
        <v>2</v>
      </c>
      <c r="L236" s="93"/>
      <c r="M236" s="56">
        <f t="shared" si="36"/>
        <v>2.0922982126188101</v>
      </c>
      <c r="N236" s="134">
        <v>11.25</v>
      </c>
      <c r="O236" s="93"/>
      <c r="P236" s="56">
        <f t="shared" si="37"/>
        <v>11.769177445980807</v>
      </c>
      <c r="Q236" s="120" t="s">
        <v>433</v>
      </c>
      <c r="R236" s="57" t="s">
        <v>2714</v>
      </c>
      <c r="S236" s="85" t="s">
        <v>66</v>
      </c>
      <c r="T236" s="85">
        <v>2010</v>
      </c>
      <c r="U236" s="135">
        <v>2010</v>
      </c>
      <c r="V236" s="85"/>
      <c r="W236" s="85"/>
      <c r="X236" s="57"/>
      <c r="Y236" s="95" t="s">
        <v>472</v>
      </c>
      <c r="Z236" s="136" t="s">
        <v>69</v>
      </c>
      <c r="AA236" s="95"/>
    </row>
    <row r="237" spans="1:27" s="125" customFormat="1" ht="15" x14ac:dyDescent="0.25">
      <c r="A237" s="44" t="s">
        <v>346</v>
      </c>
      <c r="B237" s="57" t="s">
        <v>390</v>
      </c>
      <c r="C237" s="85" t="s">
        <v>473</v>
      </c>
      <c r="D237" s="85"/>
      <c r="E237" s="93">
        <v>5.25</v>
      </c>
      <c r="F237" s="93">
        <v>5.25</v>
      </c>
      <c r="G237" s="134"/>
      <c r="H237" s="55">
        <f>VLOOKUP(U237,[1]Inflation!$G$16:$H$26,2,FALSE)</f>
        <v>1.0461491063094051</v>
      </c>
      <c r="I237" s="56">
        <f t="shared" si="35"/>
        <v>5.4922828081243766</v>
      </c>
      <c r="J237" s="93"/>
      <c r="K237" s="134">
        <v>5.25</v>
      </c>
      <c r="L237" s="93"/>
      <c r="M237" s="56">
        <f t="shared" si="36"/>
        <v>5.4922828081243766</v>
      </c>
      <c r="N237" s="134">
        <v>5.25</v>
      </c>
      <c r="O237" s="93"/>
      <c r="P237" s="56">
        <f t="shared" si="37"/>
        <v>5.4922828081243766</v>
      </c>
      <c r="Q237" s="120" t="s">
        <v>433</v>
      </c>
      <c r="R237" s="57" t="s">
        <v>2714</v>
      </c>
      <c r="S237" s="85" t="s">
        <v>66</v>
      </c>
      <c r="T237" s="85">
        <v>2010</v>
      </c>
      <c r="U237" s="135">
        <v>2010</v>
      </c>
      <c r="V237" s="85"/>
      <c r="W237" s="85"/>
      <c r="X237" s="57"/>
      <c r="Y237" s="95" t="s">
        <v>89</v>
      </c>
      <c r="Z237" s="136" t="s">
        <v>69</v>
      </c>
      <c r="AA237" s="95"/>
    </row>
    <row r="238" spans="1:27" s="125" customFormat="1" ht="15" x14ac:dyDescent="0.25">
      <c r="A238" s="44" t="s">
        <v>346</v>
      </c>
      <c r="B238" s="57" t="s">
        <v>390</v>
      </c>
      <c r="C238" s="85" t="s">
        <v>474</v>
      </c>
      <c r="D238" s="85"/>
      <c r="E238" s="93">
        <v>1.91</v>
      </c>
      <c r="F238" s="93">
        <v>1.91</v>
      </c>
      <c r="G238" s="134"/>
      <c r="H238" s="55">
        <f>VLOOKUP(U238,[1]Inflation!$G$16:$H$26,2,FALSE)</f>
        <v>1.0461491063094051</v>
      </c>
      <c r="I238" s="56">
        <f t="shared" si="35"/>
        <v>1.9981447930509635</v>
      </c>
      <c r="J238" s="93"/>
      <c r="K238" s="134">
        <v>1.45</v>
      </c>
      <c r="L238" s="93"/>
      <c r="M238" s="56">
        <f t="shared" si="36"/>
        <v>1.5169162041486373</v>
      </c>
      <c r="N238" s="134">
        <v>2.2000000000000002</v>
      </c>
      <c r="O238" s="93"/>
      <c r="P238" s="56">
        <f t="shared" si="37"/>
        <v>2.3015280338806914</v>
      </c>
      <c r="Q238" s="120" t="s">
        <v>433</v>
      </c>
      <c r="R238" s="57" t="s">
        <v>2714</v>
      </c>
      <c r="S238" s="85" t="s">
        <v>66</v>
      </c>
      <c r="T238" s="85">
        <v>2010</v>
      </c>
      <c r="U238" s="135">
        <v>2010</v>
      </c>
      <c r="V238" s="85"/>
      <c r="W238" s="85"/>
      <c r="X238" s="57"/>
      <c r="Y238" s="95" t="s">
        <v>281</v>
      </c>
      <c r="Z238" s="136" t="s">
        <v>69</v>
      </c>
      <c r="AA238" s="95"/>
    </row>
    <row r="239" spans="1:27" s="125" customFormat="1" ht="15" x14ac:dyDescent="0.25">
      <c r="A239" s="44" t="s">
        <v>346</v>
      </c>
      <c r="B239" s="57" t="s">
        <v>390</v>
      </c>
      <c r="C239" s="85" t="s">
        <v>475</v>
      </c>
      <c r="D239" s="85"/>
      <c r="E239" s="93">
        <v>5.17</v>
      </c>
      <c r="F239" s="93">
        <v>5.17</v>
      </c>
      <c r="G239" s="134"/>
      <c r="H239" s="55">
        <f>VLOOKUP(U239,[1]Inflation!$G$16:$H$26,2,FALSE)</f>
        <v>1.0461491063094051</v>
      </c>
      <c r="I239" s="56">
        <f t="shared" si="35"/>
        <v>5.4085908796196245</v>
      </c>
      <c r="J239" s="93"/>
      <c r="K239" s="134">
        <v>2.2200000000000002</v>
      </c>
      <c r="L239" s="93"/>
      <c r="M239" s="56">
        <f t="shared" si="36"/>
        <v>2.3224510160068794</v>
      </c>
      <c r="N239" s="134">
        <v>10</v>
      </c>
      <c r="O239" s="93"/>
      <c r="P239" s="56">
        <f t="shared" si="37"/>
        <v>10.461491063094051</v>
      </c>
      <c r="Q239" s="120" t="s">
        <v>433</v>
      </c>
      <c r="R239" s="57" t="s">
        <v>2714</v>
      </c>
      <c r="S239" s="85" t="s">
        <v>66</v>
      </c>
      <c r="T239" s="85">
        <v>2010</v>
      </c>
      <c r="U239" s="135">
        <v>2010</v>
      </c>
      <c r="V239" s="85"/>
      <c r="W239" s="85"/>
      <c r="X239" s="57"/>
      <c r="Y239" s="95" t="s">
        <v>476</v>
      </c>
      <c r="Z239" s="136" t="s">
        <v>69</v>
      </c>
      <c r="AA239" s="95"/>
    </row>
    <row r="240" spans="1:27" s="125" customFormat="1" ht="15" x14ac:dyDescent="0.25">
      <c r="A240" s="44" t="s">
        <v>346</v>
      </c>
      <c r="B240" s="57" t="s">
        <v>390</v>
      </c>
      <c r="C240" s="85" t="s">
        <v>477</v>
      </c>
      <c r="D240" s="85"/>
      <c r="E240" s="93">
        <v>12.06</v>
      </c>
      <c r="F240" s="93">
        <v>12.06</v>
      </c>
      <c r="G240" s="134"/>
      <c r="H240" s="55">
        <f>VLOOKUP(U240,[1]Inflation!$G$16:$H$26,2,FALSE)</f>
        <v>1.0461491063094051</v>
      </c>
      <c r="I240" s="56">
        <f t="shared" si="35"/>
        <v>12.616558222091426</v>
      </c>
      <c r="J240" s="93"/>
      <c r="K240" s="134">
        <v>7.11</v>
      </c>
      <c r="L240" s="93"/>
      <c r="M240" s="56">
        <f t="shared" si="36"/>
        <v>7.4381201458598705</v>
      </c>
      <c r="N240" s="134">
        <v>15</v>
      </c>
      <c r="O240" s="93"/>
      <c r="P240" s="56">
        <f t="shared" si="37"/>
        <v>15.692236594641075</v>
      </c>
      <c r="Q240" s="120" t="s">
        <v>433</v>
      </c>
      <c r="R240" s="57" t="s">
        <v>2714</v>
      </c>
      <c r="S240" s="85" t="s">
        <v>66</v>
      </c>
      <c r="T240" s="85">
        <v>2010</v>
      </c>
      <c r="U240" s="135">
        <v>2010</v>
      </c>
      <c r="V240" s="85"/>
      <c r="W240" s="85"/>
      <c r="X240" s="57"/>
      <c r="Y240" s="95" t="s">
        <v>68</v>
      </c>
      <c r="Z240" s="136" t="s">
        <v>69</v>
      </c>
      <c r="AA240" s="95"/>
    </row>
    <row r="241" spans="1:30" s="125" customFormat="1" ht="15" x14ac:dyDescent="0.25">
      <c r="A241" s="44" t="s">
        <v>346</v>
      </c>
      <c r="B241" s="57" t="s">
        <v>390</v>
      </c>
      <c r="C241" s="85" t="s">
        <v>478</v>
      </c>
      <c r="D241" s="85"/>
      <c r="E241" s="93">
        <v>7.92</v>
      </c>
      <c r="F241" s="93">
        <v>7.92</v>
      </c>
      <c r="G241" s="134"/>
      <c r="H241" s="55">
        <f>VLOOKUP(U241,[1]Inflation!$G$16:$H$26,2,FALSE)</f>
        <v>1.0461491063094051</v>
      </c>
      <c r="I241" s="56">
        <f t="shared" si="35"/>
        <v>8.2855009219704883</v>
      </c>
      <c r="J241" s="93"/>
      <c r="K241" s="134">
        <v>7.9</v>
      </c>
      <c r="L241" s="93"/>
      <c r="M241" s="56">
        <f t="shared" si="36"/>
        <v>8.2645779398443011</v>
      </c>
      <c r="N241" s="134">
        <v>8</v>
      </c>
      <c r="O241" s="93"/>
      <c r="P241" s="56">
        <f t="shared" si="37"/>
        <v>8.3691928504752404</v>
      </c>
      <c r="Q241" s="120" t="s">
        <v>433</v>
      </c>
      <c r="R241" s="57" t="s">
        <v>2714</v>
      </c>
      <c r="S241" s="85" t="s">
        <v>66</v>
      </c>
      <c r="T241" s="85">
        <v>2010</v>
      </c>
      <c r="U241" s="135">
        <v>2010</v>
      </c>
      <c r="V241" s="85"/>
      <c r="W241" s="85"/>
      <c r="X241" s="57"/>
      <c r="Y241" s="95" t="s">
        <v>281</v>
      </c>
      <c r="Z241" s="136" t="s">
        <v>69</v>
      </c>
      <c r="AA241" s="95"/>
    </row>
    <row r="242" spans="1:30" s="125" customFormat="1" ht="15" x14ac:dyDescent="0.25">
      <c r="A242" s="44" t="s">
        <v>346</v>
      </c>
      <c r="B242" s="57" t="s">
        <v>390</v>
      </c>
      <c r="C242" s="85" t="s">
        <v>479</v>
      </c>
      <c r="D242" s="85"/>
      <c r="E242" s="93">
        <v>5.61</v>
      </c>
      <c r="F242" s="93">
        <v>5.61</v>
      </c>
      <c r="G242" s="134"/>
      <c r="H242" s="55">
        <f>VLOOKUP(U242,[1]Inflation!$G$16:$H$26,2,FALSE)</f>
        <v>1.0461491063094051</v>
      </c>
      <c r="I242" s="56">
        <f t="shared" si="35"/>
        <v>5.8688964863957631</v>
      </c>
      <c r="J242" s="93"/>
      <c r="K242" s="134">
        <v>4.5</v>
      </c>
      <c r="L242" s="93"/>
      <c r="M242" s="56">
        <f t="shared" si="36"/>
        <v>4.707670978392323</v>
      </c>
      <c r="N242" s="134">
        <v>6.56</v>
      </c>
      <c r="O242" s="93"/>
      <c r="P242" s="56">
        <f t="shared" si="37"/>
        <v>6.8627381373896963</v>
      </c>
      <c r="Q242" s="120" t="s">
        <v>433</v>
      </c>
      <c r="R242" s="57" t="s">
        <v>2714</v>
      </c>
      <c r="S242" s="85" t="s">
        <v>66</v>
      </c>
      <c r="T242" s="85">
        <v>2010</v>
      </c>
      <c r="U242" s="135">
        <v>2010</v>
      </c>
      <c r="V242" s="85"/>
      <c r="W242" s="85"/>
      <c r="X242" s="57"/>
      <c r="Y242" s="95" t="s">
        <v>451</v>
      </c>
      <c r="Z242" s="136" t="s">
        <v>69</v>
      </c>
      <c r="AA242" s="95"/>
    </row>
    <row r="243" spans="1:30" s="125" customFormat="1" ht="15" x14ac:dyDescent="0.25">
      <c r="A243" s="44" t="s">
        <v>346</v>
      </c>
      <c r="B243" s="57" t="s">
        <v>390</v>
      </c>
      <c r="C243" s="85" t="s">
        <v>480</v>
      </c>
      <c r="D243" s="85"/>
      <c r="E243" s="93">
        <v>13.5</v>
      </c>
      <c r="F243" s="93">
        <v>13.5</v>
      </c>
      <c r="G243" s="134"/>
      <c r="H243" s="55">
        <f>VLOOKUP(U243,[1]Inflation!$G$16:$H$26,2,FALSE)</f>
        <v>1.0461491063094051</v>
      </c>
      <c r="I243" s="56">
        <f t="shared" si="35"/>
        <v>14.123012935176968</v>
      </c>
      <c r="J243" s="93"/>
      <c r="K243" s="134">
        <v>13.5</v>
      </c>
      <c r="L243" s="93"/>
      <c r="M243" s="56">
        <f t="shared" si="36"/>
        <v>14.123012935176968</v>
      </c>
      <c r="N243" s="134">
        <v>13.5</v>
      </c>
      <c r="O243" s="93"/>
      <c r="P243" s="56">
        <f t="shared" si="37"/>
        <v>14.123012935176968</v>
      </c>
      <c r="Q243" s="120" t="s">
        <v>433</v>
      </c>
      <c r="R243" s="57" t="s">
        <v>2714</v>
      </c>
      <c r="S243" s="85" t="s">
        <v>66</v>
      </c>
      <c r="T243" s="85">
        <v>2010</v>
      </c>
      <c r="U243" s="135">
        <v>2010</v>
      </c>
      <c r="V243" s="85"/>
      <c r="W243" s="85"/>
      <c r="X243" s="57"/>
      <c r="Y243" s="95" t="s">
        <v>343</v>
      </c>
      <c r="Z243" s="136" t="s">
        <v>69</v>
      </c>
      <c r="AA243" s="95"/>
    </row>
    <row r="244" spans="1:30" s="125" customFormat="1" ht="15" x14ac:dyDescent="0.25">
      <c r="A244" s="44" t="s">
        <v>346</v>
      </c>
      <c r="B244" s="57" t="s">
        <v>390</v>
      </c>
      <c r="C244" s="85" t="s">
        <v>481</v>
      </c>
      <c r="D244" s="85"/>
      <c r="E244" s="93">
        <v>6.05</v>
      </c>
      <c r="F244" s="93">
        <v>6.05</v>
      </c>
      <c r="G244" s="134"/>
      <c r="H244" s="55">
        <f>VLOOKUP(U244,[1]Inflation!$G$16:$H$26,2,FALSE)</f>
        <v>1.0461491063094051</v>
      </c>
      <c r="I244" s="56">
        <f t="shared" si="35"/>
        <v>6.3292020931719</v>
      </c>
      <c r="J244" s="93"/>
      <c r="K244" s="134">
        <v>3.16</v>
      </c>
      <c r="L244" s="93"/>
      <c r="M244" s="56">
        <f t="shared" si="36"/>
        <v>3.3058311759377199</v>
      </c>
      <c r="N244" s="134">
        <v>11.05</v>
      </c>
      <c r="O244" s="93"/>
      <c r="P244" s="56">
        <f t="shared" si="37"/>
        <v>11.559947624718927</v>
      </c>
      <c r="Q244" s="120" t="s">
        <v>433</v>
      </c>
      <c r="R244" s="57" t="s">
        <v>2714</v>
      </c>
      <c r="S244" s="85" t="s">
        <v>66</v>
      </c>
      <c r="T244" s="85">
        <v>2010</v>
      </c>
      <c r="U244" s="135">
        <v>2010</v>
      </c>
      <c r="V244" s="85"/>
      <c r="W244" s="85"/>
      <c r="X244" s="57"/>
      <c r="Y244" s="95" t="s">
        <v>482</v>
      </c>
      <c r="Z244" s="136" t="s">
        <v>69</v>
      </c>
      <c r="AA244" s="95"/>
    </row>
    <row r="245" spans="1:30" s="125" customFormat="1" ht="15" x14ac:dyDescent="0.25">
      <c r="A245" s="44" t="s">
        <v>346</v>
      </c>
      <c r="B245" s="57" t="s">
        <v>390</v>
      </c>
      <c r="C245" s="85" t="s">
        <v>471</v>
      </c>
      <c r="D245" s="85"/>
      <c r="E245" s="93">
        <v>4.51</v>
      </c>
      <c r="F245" s="93">
        <v>4.51</v>
      </c>
      <c r="G245" s="134"/>
      <c r="H245" s="55">
        <f>VLOOKUP(U245,[1]Inflation!$G$16:$H$26,2,FALSE)</f>
        <v>1.0292667257822254</v>
      </c>
      <c r="I245" s="56">
        <f t="shared" si="35"/>
        <v>4.6419929332778365</v>
      </c>
      <c r="J245" s="93"/>
      <c r="K245" s="134">
        <v>2.21</v>
      </c>
      <c r="L245" s="93"/>
      <c r="M245" s="56">
        <f t="shared" si="36"/>
        <v>2.274679463978718</v>
      </c>
      <c r="N245" s="134">
        <v>8.8000000000000007</v>
      </c>
      <c r="O245" s="93"/>
      <c r="P245" s="56">
        <f t="shared" si="37"/>
        <v>9.0575471868835855</v>
      </c>
      <c r="Q245" s="120" t="s">
        <v>433</v>
      </c>
      <c r="R245" s="57" t="s">
        <v>2714</v>
      </c>
      <c r="S245" s="85" t="s">
        <v>66</v>
      </c>
      <c r="T245" s="85">
        <v>2011</v>
      </c>
      <c r="U245" s="135">
        <v>2011</v>
      </c>
      <c r="V245" s="85"/>
      <c r="W245" s="85"/>
      <c r="X245" s="57"/>
      <c r="Y245" s="95" t="s">
        <v>483</v>
      </c>
      <c r="Z245" s="136" t="s">
        <v>69</v>
      </c>
      <c r="AA245" s="95"/>
    </row>
    <row r="246" spans="1:30" s="125" customFormat="1" ht="15" x14ac:dyDescent="0.25">
      <c r="A246" s="44" t="s">
        <v>346</v>
      </c>
      <c r="B246" s="57" t="s">
        <v>390</v>
      </c>
      <c r="C246" s="85" t="s">
        <v>473</v>
      </c>
      <c r="D246" s="85"/>
      <c r="E246" s="93">
        <v>15.43</v>
      </c>
      <c r="F246" s="93">
        <v>15.43</v>
      </c>
      <c r="G246" s="134"/>
      <c r="H246" s="55">
        <f>VLOOKUP(U246,[1]Inflation!$G$16:$H$26,2,FALSE)</f>
        <v>1.0292667257822254</v>
      </c>
      <c r="I246" s="56">
        <f t="shared" si="35"/>
        <v>15.881585578819738</v>
      </c>
      <c r="J246" s="93"/>
      <c r="K246" s="134">
        <v>5.95</v>
      </c>
      <c r="L246" s="93"/>
      <c r="M246" s="56">
        <f t="shared" si="36"/>
        <v>6.1241370184042419</v>
      </c>
      <c r="N246" s="134">
        <v>17</v>
      </c>
      <c r="O246" s="93"/>
      <c r="P246" s="56">
        <f t="shared" si="37"/>
        <v>17.497534338297832</v>
      </c>
      <c r="Q246" s="120" t="s">
        <v>433</v>
      </c>
      <c r="R246" s="57" t="s">
        <v>2714</v>
      </c>
      <c r="S246" s="85" t="s">
        <v>66</v>
      </c>
      <c r="T246" s="85">
        <v>2011</v>
      </c>
      <c r="U246" s="135">
        <v>2011</v>
      </c>
      <c r="V246" s="85"/>
      <c r="W246" s="85"/>
      <c r="X246" s="57"/>
      <c r="Y246" s="95" t="s">
        <v>70</v>
      </c>
      <c r="Z246" s="136" t="s">
        <v>69</v>
      </c>
      <c r="AA246" s="95"/>
    </row>
    <row r="247" spans="1:30" s="125" customFormat="1" ht="15" x14ac:dyDescent="0.25">
      <c r="A247" s="44" t="s">
        <v>346</v>
      </c>
      <c r="B247" s="57" t="s">
        <v>390</v>
      </c>
      <c r="C247" s="85" t="s">
        <v>475</v>
      </c>
      <c r="D247" s="85"/>
      <c r="E247" s="93">
        <v>4.76</v>
      </c>
      <c r="F247" s="93">
        <v>4.76</v>
      </c>
      <c r="G247" s="134"/>
      <c r="H247" s="55">
        <f>VLOOKUP(U247,[1]Inflation!$G$16:$H$26,2,FALSE)</f>
        <v>1.0292667257822254</v>
      </c>
      <c r="I247" s="56">
        <f t="shared" si="35"/>
        <v>4.8993096147233928</v>
      </c>
      <c r="J247" s="93"/>
      <c r="K247" s="134">
        <v>3</v>
      </c>
      <c r="L247" s="93"/>
      <c r="M247" s="56">
        <f t="shared" si="36"/>
        <v>3.0878001773466766</v>
      </c>
      <c r="N247" s="134">
        <v>8</v>
      </c>
      <c r="O247" s="93"/>
      <c r="P247" s="56">
        <f t="shared" si="37"/>
        <v>8.2341338062578036</v>
      </c>
      <c r="Q247" s="120" t="s">
        <v>433</v>
      </c>
      <c r="R247" s="57" t="s">
        <v>2714</v>
      </c>
      <c r="S247" s="85" t="s">
        <v>66</v>
      </c>
      <c r="T247" s="85">
        <v>2011</v>
      </c>
      <c r="U247" s="135">
        <v>2011</v>
      </c>
      <c r="V247" s="85"/>
      <c r="W247" s="85"/>
      <c r="X247" s="57"/>
      <c r="Y247" s="95" t="s">
        <v>484</v>
      </c>
      <c r="Z247" s="136" t="s">
        <v>69</v>
      </c>
      <c r="AA247" s="95"/>
    </row>
    <row r="248" spans="1:30" s="125" customFormat="1" ht="15" x14ac:dyDescent="0.25">
      <c r="A248" s="44" t="s">
        <v>346</v>
      </c>
      <c r="B248" s="57" t="s">
        <v>390</v>
      </c>
      <c r="C248" s="85" t="s">
        <v>477</v>
      </c>
      <c r="D248" s="85"/>
      <c r="E248" s="93">
        <v>14.82</v>
      </c>
      <c r="F248" s="93">
        <v>14.82</v>
      </c>
      <c r="G248" s="134"/>
      <c r="H248" s="55">
        <f>VLOOKUP(U248,[1]Inflation!$G$16:$H$26,2,FALSE)</f>
        <v>1.0292667257822254</v>
      </c>
      <c r="I248" s="56">
        <f t="shared" si="35"/>
        <v>15.253732876092581</v>
      </c>
      <c r="J248" s="93"/>
      <c r="K248" s="134">
        <v>14.8</v>
      </c>
      <c r="L248" s="93"/>
      <c r="M248" s="56">
        <f t="shared" si="36"/>
        <v>15.233147541576937</v>
      </c>
      <c r="N248" s="134">
        <v>15</v>
      </c>
      <c r="O248" s="93"/>
      <c r="P248" s="56">
        <f t="shared" si="37"/>
        <v>15.439000886733382</v>
      </c>
      <c r="Q248" s="120" t="s">
        <v>433</v>
      </c>
      <c r="R248" s="57" t="s">
        <v>2714</v>
      </c>
      <c r="S248" s="85" t="s">
        <v>66</v>
      </c>
      <c r="T248" s="85">
        <v>2011</v>
      </c>
      <c r="U248" s="135">
        <v>2011</v>
      </c>
      <c r="V248" s="85"/>
      <c r="W248" s="85"/>
      <c r="X248" s="57"/>
      <c r="Y248" s="95" t="s">
        <v>70</v>
      </c>
      <c r="Z248" s="136" t="s">
        <v>69</v>
      </c>
      <c r="AA248" s="95"/>
    </row>
    <row r="249" spans="1:30" s="125" customFormat="1" ht="15" x14ac:dyDescent="0.25">
      <c r="A249" s="44" t="s">
        <v>346</v>
      </c>
      <c r="B249" s="57" t="s">
        <v>390</v>
      </c>
      <c r="C249" s="85" t="s">
        <v>478</v>
      </c>
      <c r="D249" s="85"/>
      <c r="E249" s="93">
        <v>17.010000000000002</v>
      </c>
      <c r="F249" s="93">
        <v>17.010000000000002</v>
      </c>
      <c r="G249" s="134"/>
      <c r="H249" s="55">
        <f>VLOOKUP(U249,[1]Inflation!$G$16:$H$26,2,FALSE)</f>
        <v>1.0292667257822254</v>
      </c>
      <c r="I249" s="56">
        <f t="shared" si="35"/>
        <v>17.507827005555658</v>
      </c>
      <c r="J249" s="93"/>
      <c r="K249" s="134">
        <v>11.85</v>
      </c>
      <c r="L249" s="93"/>
      <c r="M249" s="56">
        <f t="shared" si="36"/>
        <v>12.196810700519372</v>
      </c>
      <c r="N249" s="134">
        <v>18</v>
      </c>
      <c r="O249" s="93"/>
      <c r="P249" s="56">
        <f t="shared" si="37"/>
        <v>18.526801064080058</v>
      </c>
      <c r="Q249" s="120" t="s">
        <v>433</v>
      </c>
      <c r="R249" s="57" t="s">
        <v>2714</v>
      </c>
      <c r="S249" s="85" t="s">
        <v>66</v>
      </c>
      <c r="T249" s="85">
        <v>2011</v>
      </c>
      <c r="U249" s="135">
        <v>2011</v>
      </c>
      <c r="V249" s="85"/>
      <c r="W249" s="85"/>
      <c r="X249" s="57"/>
      <c r="Y249" s="95" t="s">
        <v>70</v>
      </c>
      <c r="Z249" s="136" t="s">
        <v>69</v>
      </c>
      <c r="AA249" s="95"/>
    </row>
    <row r="250" spans="1:30" s="125" customFormat="1" ht="15" x14ac:dyDescent="0.25">
      <c r="A250" s="44" t="s">
        <v>346</v>
      </c>
      <c r="B250" s="57" t="s">
        <v>390</v>
      </c>
      <c r="C250" s="85" t="s">
        <v>479</v>
      </c>
      <c r="D250" s="85"/>
      <c r="E250" s="93">
        <v>5.7</v>
      </c>
      <c r="F250" s="93">
        <v>5.7</v>
      </c>
      <c r="G250" s="134"/>
      <c r="H250" s="55">
        <f>VLOOKUP(U250,[1]Inflation!$G$16:$H$26,2,FALSE)</f>
        <v>1.0292667257822254</v>
      </c>
      <c r="I250" s="56">
        <f t="shared" si="35"/>
        <v>5.8668203369586855</v>
      </c>
      <c r="J250" s="93"/>
      <c r="K250" s="134">
        <v>4.0999999999999996</v>
      </c>
      <c r="L250" s="93"/>
      <c r="M250" s="56">
        <f t="shared" si="36"/>
        <v>4.2199935757071243</v>
      </c>
      <c r="N250" s="134">
        <v>6.8</v>
      </c>
      <c r="O250" s="93"/>
      <c r="P250" s="56">
        <f t="shared" si="37"/>
        <v>6.9990137353191324</v>
      </c>
      <c r="Q250" s="120" t="s">
        <v>433</v>
      </c>
      <c r="R250" s="57" t="s">
        <v>2714</v>
      </c>
      <c r="S250" s="85" t="s">
        <v>66</v>
      </c>
      <c r="T250" s="85">
        <v>2011</v>
      </c>
      <c r="U250" s="135">
        <v>2011</v>
      </c>
      <c r="V250" s="85"/>
      <c r="W250" s="85"/>
      <c r="X250" s="57"/>
      <c r="Y250" s="95" t="s">
        <v>108</v>
      </c>
      <c r="Z250" s="136" t="s">
        <v>69</v>
      </c>
      <c r="AA250" s="95"/>
    </row>
    <row r="251" spans="1:30" s="125" customFormat="1" ht="15" x14ac:dyDescent="0.25">
      <c r="A251" s="44" t="s">
        <v>346</v>
      </c>
      <c r="B251" s="57" t="s">
        <v>390</v>
      </c>
      <c r="C251" s="85" t="s">
        <v>481</v>
      </c>
      <c r="D251" s="85"/>
      <c r="E251" s="93">
        <v>6.65</v>
      </c>
      <c r="F251" s="93">
        <v>6.65</v>
      </c>
      <c r="G251" s="134"/>
      <c r="H251" s="55">
        <f>VLOOKUP(U251,[1]Inflation!$G$16:$H$26,2,FALSE)</f>
        <v>1.0292667257822254</v>
      </c>
      <c r="I251" s="56">
        <f t="shared" si="35"/>
        <v>6.8446237264517995</v>
      </c>
      <c r="J251" s="93"/>
      <c r="K251" s="134">
        <v>5.25</v>
      </c>
      <c r="L251" s="93"/>
      <c r="M251" s="56">
        <f t="shared" si="36"/>
        <v>5.4036503103566833</v>
      </c>
      <c r="N251" s="134">
        <v>8.8000000000000007</v>
      </c>
      <c r="O251" s="93"/>
      <c r="P251" s="56">
        <f t="shared" si="37"/>
        <v>9.0575471868835855</v>
      </c>
      <c r="Q251" s="120" t="s">
        <v>433</v>
      </c>
      <c r="R251" s="57" t="s">
        <v>2714</v>
      </c>
      <c r="S251" s="85" t="s">
        <v>66</v>
      </c>
      <c r="T251" s="85">
        <v>2011</v>
      </c>
      <c r="U251" s="135">
        <v>2011</v>
      </c>
      <c r="V251" s="85"/>
      <c r="W251" s="85"/>
      <c r="X251" s="57"/>
      <c r="Y251" s="95" t="s">
        <v>387</v>
      </c>
      <c r="Z251" s="136" t="s">
        <v>69</v>
      </c>
      <c r="AA251" s="95"/>
    </row>
    <row r="252" spans="1:30" s="51" customFormat="1" ht="30" x14ac:dyDescent="0.25">
      <c r="A252" s="44" t="s">
        <v>346</v>
      </c>
      <c r="B252" s="57" t="s">
        <v>390</v>
      </c>
      <c r="C252" s="44"/>
      <c r="D252" s="44"/>
      <c r="E252" s="45">
        <v>0</v>
      </c>
      <c r="F252" s="45">
        <v>0</v>
      </c>
      <c r="G252" s="46" t="s">
        <v>27</v>
      </c>
      <c r="H252" s="55">
        <f>VLOOKUP(U252,[1]Inflation!$G$16:$H$26,2,FALSE)</f>
        <v>1.0733291816457666</v>
      </c>
      <c r="I252" s="56">
        <f t="shared" si="35"/>
        <v>0</v>
      </c>
      <c r="J252" s="45">
        <v>0</v>
      </c>
      <c r="K252" s="46">
        <v>21500</v>
      </c>
      <c r="L252" s="45"/>
      <c r="M252" s="56">
        <f t="shared" si="36"/>
        <v>23076.577405383981</v>
      </c>
      <c r="N252" s="46">
        <v>27500</v>
      </c>
      <c r="O252" s="45"/>
      <c r="P252" s="56">
        <f t="shared" si="37"/>
        <v>29516.552495258584</v>
      </c>
      <c r="Q252" s="111" t="s">
        <v>320</v>
      </c>
      <c r="R252" s="44" t="s">
        <v>88</v>
      </c>
      <c r="S252" s="44" t="s">
        <v>485</v>
      </c>
      <c r="T252" s="44">
        <v>2009</v>
      </c>
      <c r="U252" s="41">
        <v>2009</v>
      </c>
      <c r="V252" s="44" t="s">
        <v>210</v>
      </c>
      <c r="W252" s="44" t="s">
        <v>32</v>
      </c>
      <c r="X252" s="44">
        <v>1</v>
      </c>
      <c r="Y252" s="44"/>
      <c r="Z252" s="44"/>
      <c r="AA252" s="44"/>
    </row>
    <row r="253" spans="1:30" s="51" customFormat="1" ht="30" x14ac:dyDescent="0.25">
      <c r="A253" s="44" t="s">
        <v>346</v>
      </c>
      <c r="B253" s="57" t="s">
        <v>390</v>
      </c>
      <c r="C253" s="44" t="s">
        <v>486</v>
      </c>
      <c r="D253" s="44"/>
      <c r="E253" s="45">
        <v>5</v>
      </c>
      <c r="F253" s="45">
        <v>5</v>
      </c>
      <c r="G253" s="46"/>
      <c r="H253" s="55">
        <f>VLOOKUP(U253,[1]Inflation!$G$16:$H$26,2,FALSE)</f>
        <v>1.0292667257822254</v>
      </c>
      <c r="I253" s="56">
        <f t="shared" si="35"/>
        <v>5.146333628911127</v>
      </c>
      <c r="J253" s="45">
        <v>0</v>
      </c>
      <c r="K253" s="46">
        <v>0</v>
      </c>
      <c r="L253" s="45"/>
      <c r="M253" s="56">
        <f t="shared" si="36"/>
        <v>0</v>
      </c>
      <c r="N253" s="46">
        <v>0</v>
      </c>
      <c r="O253" s="45"/>
      <c r="P253" s="56">
        <f t="shared" si="37"/>
        <v>0</v>
      </c>
      <c r="Q253" s="111" t="s">
        <v>148</v>
      </c>
      <c r="R253" s="44" t="s">
        <v>71</v>
      </c>
      <c r="S253" s="44" t="s">
        <v>487</v>
      </c>
      <c r="T253" s="44">
        <v>2011</v>
      </c>
      <c r="U253" s="41">
        <v>2011</v>
      </c>
      <c r="V253" s="44" t="s">
        <v>210</v>
      </c>
      <c r="W253" s="44" t="s">
        <v>32</v>
      </c>
      <c r="X253" s="44">
        <v>1</v>
      </c>
      <c r="Y253" s="44"/>
      <c r="Z253" s="48" t="s">
        <v>488</v>
      </c>
      <c r="AA253" s="44"/>
    </row>
    <row r="254" spans="1:30" customFormat="1" ht="15" x14ac:dyDescent="0.25">
      <c r="A254" s="143" t="s">
        <v>331</v>
      </c>
      <c r="B254" s="143" t="s">
        <v>489</v>
      </c>
      <c r="C254" s="143" t="s">
        <v>490</v>
      </c>
      <c r="D254" s="144"/>
      <c r="E254" s="145">
        <v>135.65</v>
      </c>
      <c r="F254" s="145">
        <v>135.65</v>
      </c>
      <c r="G254" s="146"/>
      <c r="H254" s="147">
        <v>1.0461491063094051</v>
      </c>
      <c r="I254" s="148">
        <v>141.91012627087079</v>
      </c>
      <c r="J254" s="145"/>
      <c r="K254" s="145">
        <v>30</v>
      </c>
      <c r="L254" s="145">
        <v>30</v>
      </c>
      <c r="M254" s="148">
        <v>31.384473189282151</v>
      </c>
      <c r="N254" s="145">
        <v>235</v>
      </c>
      <c r="O254" s="145">
        <v>235</v>
      </c>
      <c r="P254" s="148">
        <v>245.84503998271018</v>
      </c>
      <c r="Q254" s="85" t="s">
        <v>113</v>
      </c>
      <c r="R254" s="375" t="s">
        <v>153</v>
      </c>
      <c r="S254" s="144" t="s">
        <v>66</v>
      </c>
      <c r="T254" s="144" t="s">
        <v>67</v>
      </c>
      <c r="U254" s="135">
        <v>2010</v>
      </c>
      <c r="V254" s="144"/>
      <c r="W254" s="144"/>
      <c r="X254" s="143"/>
      <c r="Y254" s="149" t="s">
        <v>343</v>
      </c>
      <c r="Z254" s="150" t="s">
        <v>69</v>
      </c>
      <c r="AA254" s="149"/>
      <c r="AB254" s="125"/>
      <c r="AC254" s="125"/>
      <c r="AD254" s="125"/>
    </row>
    <row r="255" spans="1:30" customFormat="1" ht="15" x14ac:dyDescent="0.25">
      <c r="A255" s="57" t="s">
        <v>331</v>
      </c>
      <c r="B255" s="143" t="s">
        <v>489</v>
      </c>
      <c r="C255" s="57" t="s">
        <v>491</v>
      </c>
      <c r="D255" s="85"/>
      <c r="E255" s="151">
        <v>34.15</v>
      </c>
      <c r="F255" s="151">
        <v>34.15</v>
      </c>
      <c r="G255" s="146"/>
      <c r="H255" s="147">
        <v>1.0461491063094051</v>
      </c>
      <c r="I255" s="148">
        <v>35.725991980466183</v>
      </c>
      <c r="J255" s="151"/>
      <c r="K255" s="151">
        <v>15.9</v>
      </c>
      <c r="L255" s="151">
        <v>15.9</v>
      </c>
      <c r="M255" s="148">
        <v>16.633770790319542</v>
      </c>
      <c r="N255" s="151">
        <v>58</v>
      </c>
      <c r="O255" s="151">
        <v>58</v>
      </c>
      <c r="P255" s="148">
        <v>60.676648165945494</v>
      </c>
      <c r="Q255" s="85" t="s">
        <v>113</v>
      </c>
      <c r="R255" s="96" t="s">
        <v>153</v>
      </c>
      <c r="S255" s="85" t="s">
        <v>66</v>
      </c>
      <c r="T255" s="85" t="s">
        <v>67</v>
      </c>
      <c r="U255" s="135">
        <v>2010</v>
      </c>
      <c r="V255" s="85"/>
      <c r="W255" s="85"/>
      <c r="X255" s="57"/>
      <c r="Y255" s="95" t="s">
        <v>492</v>
      </c>
      <c r="Z255" s="136" t="s">
        <v>69</v>
      </c>
      <c r="AA255" s="95"/>
      <c r="AB255" s="125"/>
      <c r="AC255" s="125"/>
      <c r="AD255" s="125"/>
    </row>
    <row r="256" spans="1:30" customFormat="1" ht="15" x14ac:dyDescent="0.25">
      <c r="A256" s="57" t="s">
        <v>331</v>
      </c>
      <c r="B256" s="143" t="s">
        <v>489</v>
      </c>
      <c r="C256" s="57" t="s">
        <v>493</v>
      </c>
      <c r="D256" s="85"/>
      <c r="E256" s="151">
        <v>45.21</v>
      </c>
      <c r="F256" s="151">
        <v>45.21</v>
      </c>
      <c r="G256" s="146"/>
      <c r="H256" s="147">
        <v>1.0461491063094051</v>
      </c>
      <c r="I256" s="148">
        <v>47.296401096248204</v>
      </c>
      <c r="J256" s="151"/>
      <c r="K256" s="151">
        <v>24</v>
      </c>
      <c r="L256" s="151">
        <v>24</v>
      </c>
      <c r="M256" s="148">
        <v>25.107578551425721</v>
      </c>
      <c r="N256" s="151">
        <v>64</v>
      </c>
      <c r="O256" s="151">
        <v>64</v>
      </c>
      <c r="P256" s="148">
        <v>66.953542803801923</v>
      </c>
      <c r="Q256" s="85" t="s">
        <v>113</v>
      </c>
      <c r="R256" s="96" t="s">
        <v>153</v>
      </c>
      <c r="S256" s="85" t="s">
        <v>66</v>
      </c>
      <c r="T256" s="85" t="s">
        <v>67</v>
      </c>
      <c r="U256" s="135">
        <v>2010</v>
      </c>
      <c r="V256" s="85"/>
      <c r="W256" s="85"/>
      <c r="X256" s="57"/>
      <c r="Y256" s="95" t="s">
        <v>68</v>
      </c>
      <c r="Z256" s="136" t="s">
        <v>69</v>
      </c>
      <c r="AA256" s="95"/>
      <c r="AB256" s="125"/>
      <c r="AC256" s="125"/>
      <c r="AD256" s="125"/>
    </row>
    <row r="257" spans="1:30" customFormat="1" ht="15" x14ac:dyDescent="0.25">
      <c r="A257" s="57" t="s">
        <v>331</v>
      </c>
      <c r="B257" s="96" t="s">
        <v>494</v>
      </c>
      <c r="C257" s="96" t="s">
        <v>495</v>
      </c>
      <c r="D257" s="82"/>
      <c r="E257" s="152">
        <v>14.26</v>
      </c>
      <c r="F257" s="152">
        <v>14.26</v>
      </c>
      <c r="G257" s="153"/>
      <c r="H257" s="147">
        <v>1.0461491063094051</v>
      </c>
      <c r="I257" s="148">
        <v>14.918086255972115</v>
      </c>
      <c r="J257" s="152"/>
      <c r="K257" s="152">
        <v>7.29</v>
      </c>
      <c r="L257" s="152">
        <v>7.29</v>
      </c>
      <c r="M257" s="148">
        <v>7.6264269849955628</v>
      </c>
      <c r="N257" s="152">
        <v>35</v>
      </c>
      <c r="O257" s="152">
        <v>35</v>
      </c>
      <c r="P257" s="148">
        <v>36.615218720829176</v>
      </c>
      <c r="Q257" s="85" t="s">
        <v>113</v>
      </c>
      <c r="R257" s="96" t="s">
        <v>71</v>
      </c>
      <c r="S257" s="85" t="s">
        <v>66</v>
      </c>
      <c r="T257" s="85" t="s">
        <v>67</v>
      </c>
      <c r="U257" s="135">
        <v>2010</v>
      </c>
      <c r="V257" s="82"/>
      <c r="W257" s="82"/>
      <c r="X257" s="82" t="s">
        <v>496</v>
      </c>
      <c r="Y257" s="88" t="s">
        <v>73</v>
      </c>
      <c r="Z257" s="136" t="s">
        <v>69</v>
      </c>
      <c r="AA257" s="88"/>
      <c r="AB257" s="125"/>
      <c r="AC257" s="125"/>
      <c r="AD257" s="125"/>
    </row>
    <row r="258" spans="1:30" customFormat="1" ht="15" x14ac:dyDescent="0.25">
      <c r="A258" s="57" t="s">
        <v>331</v>
      </c>
      <c r="B258" s="96" t="s">
        <v>494</v>
      </c>
      <c r="C258" s="96" t="s">
        <v>497</v>
      </c>
      <c r="D258" s="82"/>
      <c r="E258" s="152">
        <v>15.06</v>
      </c>
      <c r="F258" s="152">
        <v>15.06</v>
      </c>
      <c r="G258" s="153"/>
      <c r="H258" s="147">
        <v>1.0461491063094051</v>
      </c>
      <c r="I258" s="148">
        <v>15.75500554101964</v>
      </c>
      <c r="J258" s="152"/>
      <c r="K258" s="152">
        <v>9.3000000000000007</v>
      </c>
      <c r="L258" s="152">
        <v>9.3000000000000007</v>
      </c>
      <c r="M258" s="148">
        <v>9.7291866886774674</v>
      </c>
      <c r="N258" s="152">
        <v>47.5</v>
      </c>
      <c r="O258" s="152">
        <v>47.5</v>
      </c>
      <c r="P258" s="148">
        <v>49.692082549696742</v>
      </c>
      <c r="Q258" s="85" t="s">
        <v>113</v>
      </c>
      <c r="R258" s="96" t="s">
        <v>71</v>
      </c>
      <c r="S258" s="85" t="s">
        <v>66</v>
      </c>
      <c r="T258" s="85" t="s">
        <v>67</v>
      </c>
      <c r="U258" s="135">
        <v>2010</v>
      </c>
      <c r="V258" s="82"/>
      <c r="W258" s="82"/>
      <c r="X258" s="82" t="s">
        <v>498</v>
      </c>
      <c r="Y258" s="88" t="s">
        <v>499</v>
      </c>
      <c r="Z258" s="136" t="s">
        <v>69</v>
      </c>
      <c r="AA258" s="88"/>
      <c r="AB258" s="125"/>
      <c r="AC258" s="125"/>
      <c r="AD258" s="125"/>
    </row>
    <row r="259" spans="1:30" customFormat="1" ht="15" x14ac:dyDescent="0.25">
      <c r="A259" s="57" t="s">
        <v>331</v>
      </c>
      <c r="B259" s="96" t="s">
        <v>494</v>
      </c>
      <c r="C259" s="96" t="s">
        <v>500</v>
      </c>
      <c r="D259" s="82"/>
      <c r="E259" s="152">
        <v>18.45</v>
      </c>
      <c r="F259" s="152">
        <v>18.45</v>
      </c>
      <c r="G259" s="153"/>
      <c r="H259" s="147">
        <v>1.0461491063094051</v>
      </c>
      <c r="I259" s="148">
        <v>19.301451011408524</v>
      </c>
      <c r="J259" s="152"/>
      <c r="K259" s="152">
        <v>15.6</v>
      </c>
      <c r="L259" s="152">
        <v>15.6</v>
      </c>
      <c r="M259" s="148">
        <v>16.31992605842672</v>
      </c>
      <c r="N259" s="152">
        <v>22</v>
      </c>
      <c r="O259" s="152">
        <v>22</v>
      </c>
      <c r="P259" s="148">
        <v>23.01528033880691</v>
      </c>
      <c r="Q259" s="85" t="s">
        <v>113</v>
      </c>
      <c r="R259" s="96" t="s">
        <v>71</v>
      </c>
      <c r="S259" s="85" t="s">
        <v>66</v>
      </c>
      <c r="T259" s="85" t="s">
        <v>67</v>
      </c>
      <c r="U259" s="135">
        <v>2010</v>
      </c>
      <c r="V259" s="82"/>
      <c r="W259" s="82"/>
      <c r="X259" s="82" t="s">
        <v>501</v>
      </c>
      <c r="Y259" s="88" t="s">
        <v>502</v>
      </c>
      <c r="Z259" s="136" t="s">
        <v>69</v>
      </c>
      <c r="AA259" s="88"/>
      <c r="AB259" s="125"/>
      <c r="AC259" s="125"/>
      <c r="AD259" s="125"/>
    </row>
    <row r="260" spans="1:30" customFormat="1" ht="15" x14ac:dyDescent="0.25">
      <c r="A260" s="57" t="s">
        <v>331</v>
      </c>
      <c r="B260" s="96" t="s">
        <v>494</v>
      </c>
      <c r="C260" s="96" t="s">
        <v>503</v>
      </c>
      <c r="D260" s="82"/>
      <c r="E260" s="152">
        <v>31.51</v>
      </c>
      <c r="F260" s="152">
        <v>31.51</v>
      </c>
      <c r="G260" s="153"/>
      <c r="H260" s="147">
        <v>1.0461491063094051</v>
      </c>
      <c r="I260" s="148">
        <v>32.964158339809352</v>
      </c>
      <c r="J260" s="152"/>
      <c r="K260" s="152">
        <v>15.6</v>
      </c>
      <c r="L260" s="152">
        <v>15.6</v>
      </c>
      <c r="M260" s="148">
        <v>16.31992605842672</v>
      </c>
      <c r="N260" s="152">
        <v>40.5</v>
      </c>
      <c r="O260" s="152">
        <v>40.5</v>
      </c>
      <c r="P260" s="148">
        <v>42.369038805530906</v>
      </c>
      <c r="Q260" s="85" t="s">
        <v>113</v>
      </c>
      <c r="R260" s="96" t="s">
        <v>71</v>
      </c>
      <c r="S260" s="85" t="s">
        <v>66</v>
      </c>
      <c r="T260" s="85" t="s">
        <v>67</v>
      </c>
      <c r="U260" s="135">
        <v>2010</v>
      </c>
      <c r="V260" s="82"/>
      <c r="W260" s="82"/>
      <c r="X260" s="82" t="s">
        <v>504</v>
      </c>
      <c r="Y260" s="88" t="s">
        <v>505</v>
      </c>
      <c r="Z260" s="136" t="s">
        <v>69</v>
      </c>
      <c r="AA260" s="88"/>
      <c r="AB260" s="125"/>
      <c r="AC260" s="125"/>
      <c r="AD260" s="125"/>
    </row>
    <row r="261" spans="1:30" customFormat="1" ht="15" x14ac:dyDescent="0.25">
      <c r="A261" s="57" t="s">
        <v>331</v>
      </c>
      <c r="B261" s="96" t="s">
        <v>494</v>
      </c>
      <c r="C261" s="96" t="s">
        <v>506</v>
      </c>
      <c r="D261" s="82"/>
      <c r="E261" s="152">
        <v>8.1999999999999993</v>
      </c>
      <c r="F261" s="152">
        <v>8.1999999999999993</v>
      </c>
      <c r="G261" s="153"/>
      <c r="H261" s="147">
        <v>1.0461491063094051</v>
      </c>
      <c r="I261" s="148">
        <v>8.5784226717371208</v>
      </c>
      <c r="J261" s="152"/>
      <c r="K261" s="152">
        <v>2.75</v>
      </c>
      <c r="L261" s="152">
        <v>2.75</v>
      </c>
      <c r="M261" s="148">
        <v>2.8769100423508638</v>
      </c>
      <c r="N261" s="152">
        <v>127</v>
      </c>
      <c r="O261" s="152">
        <v>127</v>
      </c>
      <c r="P261" s="148">
        <v>132.86093650129445</v>
      </c>
      <c r="Q261" s="85" t="s">
        <v>113</v>
      </c>
      <c r="R261" s="96" t="s">
        <v>71</v>
      </c>
      <c r="S261" s="85" t="s">
        <v>66</v>
      </c>
      <c r="T261" s="85" t="s">
        <v>67</v>
      </c>
      <c r="U261" s="135">
        <v>2010</v>
      </c>
      <c r="V261" s="82"/>
      <c r="W261" s="82"/>
      <c r="X261" s="82" t="s">
        <v>507</v>
      </c>
      <c r="Y261" s="88" t="s">
        <v>508</v>
      </c>
      <c r="Z261" s="136" t="s">
        <v>69</v>
      </c>
      <c r="AA261" s="88"/>
      <c r="AB261" s="125"/>
      <c r="AC261" s="125"/>
      <c r="AD261" s="125"/>
    </row>
    <row r="262" spans="1:30" customFormat="1" ht="15" x14ac:dyDescent="0.25">
      <c r="A262" s="57" t="s">
        <v>331</v>
      </c>
      <c r="B262" s="96" t="s">
        <v>494</v>
      </c>
      <c r="C262" s="96" t="s">
        <v>509</v>
      </c>
      <c r="D262" s="82"/>
      <c r="E262" s="152">
        <v>21.35</v>
      </c>
      <c r="F262" s="152">
        <v>21.35</v>
      </c>
      <c r="G262" s="153"/>
      <c r="H262" s="147">
        <v>1.0461491063094051</v>
      </c>
      <c r="I262" s="148">
        <v>22.335283419705799</v>
      </c>
      <c r="J262" s="152"/>
      <c r="K262" s="152">
        <v>5.4</v>
      </c>
      <c r="L262" s="152">
        <v>5.4</v>
      </c>
      <c r="M262" s="148">
        <v>5.6492051740707874</v>
      </c>
      <c r="N262" s="152">
        <v>150</v>
      </c>
      <c r="O262" s="152">
        <v>150</v>
      </c>
      <c r="P262" s="148">
        <v>156.92236594641076</v>
      </c>
      <c r="Q262" s="85" t="s">
        <v>113</v>
      </c>
      <c r="R262" s="96" t="s">
        <v>71</v>
      </c>
      <c r="S262" s="85" t="s">
        <v>66</v>
      </c>
      <c r="T262" s="85" t="s">
        <v>67</v>
      </c>
      <c r="U262" s="135">
        <v>2010</v>
      </c>
      <c r="V262" s="82"/>
      <c r="W262" s="82"/>
      <c r="X262" s="82" t="s">
        <v>510</v>
      </c>
      <c r="Y262" s="88" t="s">
        <v>511</v>
      </c>
      <c r="Z262" s="136" t="s">
        <v>69</v>
      </c>
      <c r="AA262" s="88"/>
      <c r="AB262" s="125"/>
      <c r="AC262" s="125"/>
      <c r="AD262" s="125"/>
    </row>
    <row r="263" spans="1:30" customFormat="1" ht="15" x14ac:dyDescent="0.25">
      <c r="A263" s="57" t="s">
        <v>331</v>
      </c>
      <c r="B263" s="57" t="s">
        <v>494</v>
      </c>
      <c r="C263" s="57" t="s">
        <v>512</v>
      </c>
      <c r="D263" s="90"/>
      <c r="E263" s="154">
        <v>15.17</v>
      </c>
      <c r="F263" s="154">
        <v>15.17</v>
      </c>
      <c r="G263" s="155"/>
      <c r="H263" s="147">
        <v>1.0461491063094051</v>
      </c>
      <c r="I263" s="148">
        <v>15.870081942713675</v>
      </c>
      <c r="J263" s="154"/>
      <c r="K263" s="154">
        <v>12</v>
      </c>
      <c r="L263" s="154">
        <v>12</v>
      </c>
      <c r="M263" s="148">
        <v>12.553789275712861</v>
      </c>
      <c r="N263" s="154">
        <v>22</v>
      </c>
      <c r="O263" s="154">
        <v>22</v>
      </c>
      <c r="P263" s="148">
        <v>23.01528033880691</v>
      </c>
      <c r="Q263" s="85" t="s">
        <v>113</v>
      </c>
      <c r="R263" s="96" t="s">
        <v>74</v>
      </c>
      <c r="S263" s="85" t="s">
        <v>66</v>
      </c>
      <c r="T263" s="85" t="s">
        <v>67</v>
      </c>
      <c r="U263" s="135">
        <v>2010</v>
      </c>
      <c r="V263" s="90"/>
      <c r="W263" s="90"/>
      <c r="X263" s="90" t="s">
        <v>513</v>
      </c>
      <c r="Y263" s="92" t="s">
        <v>514</v>
      </c>
      <c r="Z263" s="136" t="s">
        <v>69</v>
      </c>
      <c r="AA263" s="92"/>
      <c r="AB263" s="125"/>
      <c r="AC263" s="125"/>
      <c r="AD263" s="125"/>
    </row>
    <row r="264" spans="1:30" customFormat="1" ht="15" x14ac:dyDescent="0.25">
      <c r="A264" s="57" t="s">
        <v>331</v>
      </c>
      <c r="B264" s="57" t="s">
        <v>494</v>
      </c>
      <c r="C264" s="57" t="s">
        <v>515</v>
      </c>
      <c r="D264" s="90"/>
      <c r="E264" s="154">
        <v>12.8</v>
      </c>
      <c r="F264" s="154">
        <v>12.8</v>
      </c>
      <c r="G264" s="155"/>
      <c r="H264" s="147">
        <v>1.0461491063094051</v>
      </c>
      <c r="I264" s="148">
        <v>13.390708560760386</v>
      </c>
      <c r="J264" s="154"/>
      <c r="K264" s="154">
        <v>8.65</v>
      </c>
      <c r="L264" s="154">
        <v>8.65</v>
      </c>
      <c r="M264" s="148">
        <v>9.0491897695763548</v>
      </c>
      <c r="N264" s="154">
        <v>32.5</v>
      </c>
      <c r="O264" s="154">
        <v>32.5</v>
      </c>
      <c r="P264" s="148">
        <v>33.999845955055662</v>
      </c>
      <c r="Q264" s="85" t="s">
        <v>113</v>
      </c>
      <c r="R264" s="96" t="s">
        <v>74</v>
      </c>
      <c r="S264" s="85" t="s">
        <v>66</v>
      </c>
      <c r="T264" s="85" t="s">
        <v>67</v>
      </c>
      <c r="U264" s="135">
        <v>2010</v>
      </c>
      <c r="V264" s="90"/>
      <c r="W264" s="90"/>
      <c r="X264" s="90" t="s">
        <v>516</v>
      </c>
      <c r="Y264" s="92" t="s">
        <v>517</v>
      </c>
      <c r="Z264" s="136" t="s">
        <v>69</v>
      </c>
      <c r="AA264" s="92"/>
      <c r="AB264" s="125"/>
      <c r="AC264" s="125"/>
      <c r="AD264" s="125"/>
    </row>
    <row r="265" spans="1:30" customFormat="1" ht="15" x14ac:dyDescent="0.25">
      <c r="A265" s="57" t="s">
        <v>331</v>
      </c>
      <c r="B265" s="57" t="s">
        <v>494</v>
      </c>
      <c r="C265" s="57" t="s">
        <v>518</v>
      </c>
      <c r="D265" s="90"/>
      <c r="E265" s="154">
        <v>13.51</v>
      </c>
      <c r="F265" s="154">
        <v>13.51</v>
      </c>
      <c r="G265" s="155"/>
      <c r="H265" s="147">
        <v>1.0461491063094051</v>
      </c>
      <c r="I265" s="148">
        <v>14.133474426240062</v>
      </c>
      <c r="J265" s="154"/>
      <c r="K265" s="154">
        <v>7.28</v>
      </c>
      <c r="L265" s="154">
        <v>7.28</v>
      </c>
      <c r="M265" s="148">
        <v>7.6159654939324692</v>
      </c>
      <c r="N265" s="154">
        <v>100</v>
      </c>
      <c r="O265" s="154">
        <v>100</v>
      </c>
      <c r="P265" s="148">
        <v>104.6149106309405</v>
      </c>
      <c r="Q265" s="85" t="s">
        <v>113</v>
      </c>
      <c r="R265" s="96" t="s">
        <v>74</v>
      </c>
      <c r="S265" s="85" t="s">
        <v>66</v>
      </c>
      <c r="T265" s="85" t="s">
        <v>67</v>
      </c>
      <c r="U265" s="135">
        <v>2010</v>
      </c>
      <c r="V265" s="90"/>
      <c r="W265" s="90"/>
      <c r="X265" s="90" t="s">
        <v>519</v>
      </c>
      <c r="Y265" s="92" t="s">
        <v>520</v>
      </c>
      <c r="Z265" s="136" t="s">
        <v>69</v>
      </c>
      <c r="AA265" s="92"/>
      <c r="AB265" s="125"/>
      <c r="AC265" s="125"/>
      <c r="AD265" s="125"/>
    </row>
    <row r="266" spans="1:30" customFormat="1" ht="15" x14ac:dyDescent="0.25">
      <c r="A266" s="57" t="s">
        <v>331</v>
      </c>
      <c r="B266" s="57" t="s">
        <v>494</v>
      </c>
      <c r="C266" s="57" t="s">
        <v>521</v>
      </c>
      <c r="D266" s="90"/>
      <c r="E266" s="154">
        <v>16.559999999999999</v>
      </c>
      <c r="F266" s="154">
        <v>16.559999999999999</v>
      </c>
      <c r="G266" s="155"/>
      <c r="H266" s="147">
        <v>1.0461491063094051</v>
      </c>
      <c r="I266" s="148">
        <v>17.324229200483746</v>
      </c>
      <c r="J266" s="154"/>
      <c r="K266" s="154">
        <v>16.559999999999999</v>
      </c>
      <c r="L266" s="154">
        <v>16.559999999999999</v>
      </c>
      <c r="M266" s="148">
        <v>17.324229200483746</v>
      </c>
      <c r="N266" s="154">
        <v>16.559999999999999</v>
      </c>
      <c r="O266" s="154">
        <v>16.559999999999999</v>
      </c>
      <c r="P266" s="148">
        <v>17.324229200483746</v>
      </c>
      <c r="Q266" s="85" t="s">
        <v>113</v>
      </c>
      <c r="R266" s="96" t="s">
        <v>74</v>
      </c>
      <c r="S266" s="85" t="s">
        <v>66</v>
      </c>
      <c r="T266" s="85" t="s">
        <v>67</v>
      </c>
      <c r="U266" s="135">
        <v>2010</v>
      </c>
      <c r="V266" s="90"/>
      <c r="W266" s="90"/>
      <c r="X266" s="90" t="s">
        <v>522</v>
      </c>
      <c r="Y266" s="92" t="s">
        <v>76</v>
      </c>
      <c r="Z266" s="136" t="s">
        <v>69</v>
      </c>
      <c r="AA266" s="92"/>
      <c r="AB266" s="125"/>
      <c r="AC266" s="125"/>
      <c r="AD266" s="125"/>
    </row>
    <row r="267" spans="1:30" customFormat="1" ht="15" x14ac:dyDescent="0.25">
      <c r="A267" s="57" t="s">
        <v>331</v>
      </c>
      <c r="B267" s="57" t="s">
        <v>494</v>
      </c>
      <c r="C267" s="57" t="s">
        <v>523</v>
      </c>
      <c r="D267" s="90"/>
      <c r="E267" s="154">
        <v>14.08</v>
      </c>
      <c r="F267" s="154">
        <v>14.08</v>
      </c>
      <c r="G267" s="155"/>
      <c r="H267" s="147">
        <v>1.0461491063094051</v>
      </c>
      <c r="I267" s="148">
        <v>14.729779416836424</v>
      </c>
      <c r="J267" s="154"/>
      <c r="K267" s="154">
        <v>12.5</v>
      </c>
      <c r="L267" s="154">
        <v>12.5</v>
      </c>
      <c r="M267" s="148">
        <v>13.076863828867562</v>
      </c>
      <c r="N267" s="154">
        <v>33.5</v>
      </c>
      <c r="O267" s="154">
        <v>33.5</v>
      </c>
      <c r="P267" s="148">
        <v>35.045995061365069</v>
      </c>
      <c r="Q267" s="85" t="s">
        <v>113</v>
      </c>
      <c r="R267" s="96" t="s">
        <v>74</v>
      </c>
      <c r="S267" s="85" t="s">
        <v>66</v>
      </c>
      <c r="T267" s="85" t="s">
        <v>67</v>
      </c>
      <c r="U267" s="135">
        <v>2010</v>
      </c>
      <c r="V267" s="90"/>
      <c r="W267" s="90"/>
      <c r="X267" s="90" t="s">
        <v>524</v>
      </c>
      <c r="Y267" s="92" t="s">
        <v>525</v>
      </c>
      <c r="Z267" s="136" t="s">
        <v>69</v>
      </c>
      <c r="AA267" s="92"/>
      <c r="AB267" s="125"/>
      <c r="AC267" s="125"/>
      <c r="AD267" s="125"/>
    </row>
    <row r="268" spans="1:30" customFormat="1" ht="15" x14ac:dyDescent="0.25">
      <c r="A268" s="57" t="s">
        <v>331</v>
      </c>
      <c r="B268" s="57" t="s">
        <v>494</v>
      </c>
      <c r="C268" s="57" t="s">
        <v>526</v>
      </c>
      <c r="D268" s="85"/>
      <c r="E268" s="151">
        <v>15.26</v>
      </c>
      <c r="F268" s="151">
        <v>15.26</v>
      </c>
      <c r="G268" s="146"/>
      <c r="H268" s="147">
        <v>1.0461491063094051</v>
      </c>
      <c r="I268" s="148">
        <v>15.964235362281521</v>
      </c>
      <c r="J268" s="151"/>
      <c r="K268" s="151">
        <v>8</v>
      </c>
      <c r="L268" s="151">
        <v>8</v>
      </c>
      <c r="M268" s="148">
        <v>8.3691928504752404</v>
      </c>
      <c r="N268" s="151">
        <v>37.799999999999997</v>
      </c>
      <c r="O268" s="151">
        <v>37.799999999999997</v>
      </c>
      <c r="P268" s="148">
        <v>39.544436218495505</v>
      </c>
      <c r="Q268" s="85" t="s">
        <v>113</v>
      </c>
      <c r="R268" s="96" t="s">
        <v>77</v>
      </c>
      <c r="S268" s="85" t="s">
        <v>66</v>
      </c>
      <c r="T268" s="85" t="s">
        <v>67</v>
      </c>
      <c r="U268" s="135">
        <v>2010</v>
      </c>
      <c r="V268" s="85"/>
      <c r="W268" s="85"/>
      <c r="X268" s="57"/>
      <c r="Y268" s="95" t="s">
        <v>527</v>
      </c>
      <c r="Z268" s="136" t="s">
        <v>69</v>
      </c>
      <c r="AA268" s="95"/>
      <c r="AB268" s="125"/>
      <c r="AC268" s="125"/>
      <c r="AD268" s="125"/>
    </row>
    <row r="269" spans="1:30" customFormat="1" ht="15" x14ac:dyDescent="0.25">
      <c r="A269" s="57" t="s">
        <v>331</v>
      </c>
      <c r="B269" s="57" t="s">
        <v>494</v>
      </c>
      <c r="C269" s="57" t="s">
        <v>528</v>
      </c>
      <c r="D269" s="85"/>
      <c r="E269" s="151">
        <v>17.57</v>
      </c>
      <c r="F269" s="151">
        <v>17.57</v>
      </c>
      <c r="G269" s="146"/>
      <c r="H269" s="147">
        <v>1.0461491063094051</v>
      </c>
      <c r="I269" s="148">
        <v>18.380839797856247</v>
      </c>
      <c r="J269" s="151"/>
      <c r="K269" s="151">
        <v>5.96</v>
      </c>
      <c r="L269" s="151">
        <v>5.96</v>
      </c>
      <c r="M269" s="148">
        <v>6.2350486736040542</v>
      </c>
      <c r="N269" s="151">
        <v>137.5</v>
      </c>
      <c r="O269" s="151">
        <v>137.5</v>
      </c>
      <c r="P269" s="148">
        <v>143.84550211754319</v>
      </c>
      <c r="Q269" s="85" t="s">
        <v>113</v>
      </c>
      <c r="R269" s="96" t="s">
        <v>77</v>
      </c>
      <c r="S269" s="85" t="s">
        <v>66</v>
      </c>
      <c r="T269" s="85" t="s">
        <v>67</v>
      </c>
      <c r="U269" s="135">
        <v>2010</v>
      </c>
      <c r="V269" s="85"/>
      <c r="W269" s="85"/>
      <c r="X269" s="57"/>
      <c r="Y269" s="95" t="s">
        <v>529</v>
      </c>
      <c r="Z269" s="136" t="s">
        <v>69</v>
      </c>
      <c r="AA269" s="95"/>
    </row>
    <row r="270" spans="1:30" customFormat="1" ht="15" x14ac:dyDescent="0.25">
      <c r="A270" s="57" t="s">
        <v>331</v>
      </c>
      <c r="B270" s="57" t="s">
        <v>494</v>
      </c>
      <c r="C270" s="57" t="s">
        <v>530</v>
      </c>
      <c r="D270" s="151"/>
      <c r="E270" s="151">
        <v>38.58</v>
      </c>
      <c r="F270" s="146">
        <v>11.762195121951219</v>
      </c>
      <c r="G270" s="146" t="s">
        <v>531</v>
      </c>
      <c r="H270" s="147">
        <v>1.0461491063094051</v>
      </c>
      <c r="I270" s="148">
        <v>12.305009915066112</v>
      </c>
      <c r="J270" s="151"/>
      <c r="K270" s="151">
        <v>28.7</v>
      </c>
      <c r="L270" s="146">
        <v>8.75</v>
      </c>
      <c r="M270" s="148">
        <v>9.1538046802072941</v>
      </c>
      <c r="N270" s="151">
        <v>53.23</v>
      </c>
      <c r="O270" s="146">
        <v>16.228658536585368</v>
      </c>
      <c r="P270" s="148">
        <v>16.97759662464928</v>
      </c>
      <c r="Q270" s="85" t="s">
        <v>532</v>
      </c>
      <c r="R270" s="96" t="s">
        <v>77</v>
      </c>
      <c r="S270" s="85" t="s">
        <v>66</v>
      </c>
      <c r="T270" s="85" t="s">
        <v>67</v>
      </c>
      <c r="U270" s="135">
        <v>2010</v>
      </c>
      <c r="V270" s="85"/>
      <c r="W270" s="85"/>
      <c r="X270" s="57"/>
      <c r="Y270" s="95" t="s">
        <v>78</v>
      </c>
      <c r="Z270" s="136" t="s">
        <v>69</v>
      </c>
      <c r="AA270" s="95"/>
    </row>
    <row r="271" spans="1:30" customFormat="1" ht="15" x14ac:dyDescent="0.25">
      <c r="A271" s="57" t="s">
        <v>331</v>
      </c>
      <c r="B271" s="57" t="s">
        <v>494</v>
      </c>
      <c r="C271" s="57" t="s">
        <v>533</v>
      </c>
      <c r="D271" s="85"/>
      <c r="E271" s="151">
        <v>22.22</v>
      </c>
      <c r="F271" s="151">
        <v>22.22</v>
      </c>
      <c r="G271" s="146"/>
      <c r="H271" s="147">
        <v>1.0461491063094051</v>
      </c>
      <c r="I271" s="148">
        <v>23.24543314219498</v>
      </c>
      <c r="J271" s="151"/>
      <c r="K271" s="151">
        <v>9</v>
      </c>
      <c r="L271" s="151">
        <v>9</v>
      </c>
      <c r="M271" s="148">
        <v>9.4153419567846459</v>
      </c>
      <c r="N271" s="151">
        <v>71.5</v>
      </c>
      <c r="O271" s="151">
        <v>71.5</v>
      </c>
      <c r="P271" s="148">
        <v>74.799661101122467</v>
      </c>
      <c r="Q271" s="85" t="s">
        <v>113</v>
      </c>
      <c r="R271" s="96" t="s">
        <v>77</v>
      </c>
      <c r="S271" s="85" t="s">
        <v>66</v>
      </c>
      <c r="T271" s="85" t="s">
        <v>67</v>
      </c>
      <c r="U271" s="135">
        <v>2010</v>
      </c>
      <c r="V271" s="85"/>
      <c r="W271" s="85"/>
      <c r="X271" s="57"/>
      <c r="Y271" s="95" t="s">
        <v>534</v>
      </c>
      <c r="Z271" s="136" t="s">
        <v>69</v>
      </c>
      <c r="AA271" s="95"/>
    </row>
    <row r="272" spans="1:30" customFormat="1" ht="15" x14ac:dyDescent="0.25">
      <c r="A272" s="57" t="s">
        <v>331</v>
      </c>
      <c r="B272" s="57" t="s">
        <v>494</v>
      </c>
      <c r="C272" s="57" t="s">
        <v>535</v>
      </c>
      <c r="D272" s="85"/>
      <c r="E272" s="151">
        <v>18.88</v>
      </c>
      <c r="F272" s="151">
        <v>18.88</v>
      </c>
      <c r="G272" s="146"/>
      <c r="H272" s="147">
        <v>1.0461491063094051</v>
      </c>
      <c r="I272" s="148">
        <v>19.751295127121566</v>
      </c>
      <c r="J272" s="151"/>
      <c r="K272" s="151">
        <v>18.760000000000002</v>
      </c>
      <c r="L272" s="151">
        <v>18.760000000000002</v>
      </c>
      <c r="M272" s="148">
        <v>19.625757234364439</v>
      </c>
      <c r="N272" s="151">
        <v>19</v>
      </c>
      <c r="O272" s="151">
        <v>19</v>
      </c>
      <c r="P272" s="148">
        <v>19.876833019878696</v>
      </c>
      <c r="Q272" s="85" t="s">
        <v>113</v>
      </c>
      <c r="R272" s="96" t="s">
        <v>77</v>
      </c>
      <c r="S272" s="85" t="s">
        <v>66</v>
      </c>
      <c r="T272" s="85" t="s">
        <v>67</v>
      </c>
      <c r="U272" s="135">
        <v>2010</v>
      </c>
      <c r="V272" s="85"/>
      <c r="W272" s="85"/>
      <c r="X272" s="57"/>
      <c r="Y272" s="95" t="s">
        <v>89</v>
      </c>
      <c r="Z272" s="136" t="s">
        <v>69</v>
      </c>
      <c r="AA272" s="95"/>
    </row>
    <row r="273" spans="1:27" customFormat="1" ht="15" x14ac:dyDescent="0.25">
      <c r="A273" s="57" t="s">
        <v>331</v>
      </c>
      <c r="B273" s="57" t="s">
        <v>494</v>
      </c>
      <c r="C273" s="57" t="s">
        <v>536</v>
      </c>
      <c r="D273" s="85"/>
      <c r="E273" s="151">
        <v>13.68</v>
      </c>
      <c r="F273" s="151">
        <v>13.68</v>
      </c>
      <c r="G273" s="146"/>
      <c r="H273" s="147">
        <v>1.0461491063094051</v>
      </c>
      <c r="I273" s="148">
        <v>14.311319774312661</v>
      </c>
      <c r="J273" s="151"/>
      <c r="K273" s="151">
        <v>9.4499999999999993</v>
      </c>
      <c r="L273" s="151">
        <v>9.4499999999999993</v>
      </c>
      <c r="M273" s="148">
        <v>9.8861090546238763</v>
      </c>
      <c r="N273" s="151">
        <v>20.77</v>
      </c>
      <c r="O273" s="151">
        <v>20.77</v>
      </c>
      <c r="P273" s="148">
        <v>21.728516938046344</v>
      </c>
      <c r="Q273" s="85" t="s">
        <v>113</v>
      </c>
      <c r="R273" s="96" t="s">
        <v>77</v>
      </c>
      <c r="S273" s="85" t="s">
        <v>66</v>
      </c>
      <c r="T273" s="85" t="s">
        <v>67</v>
      </c>
      <c r="U273" s="135">
        <v>2010</v>
      </c>
      <c r="V273" s="85"/>
      <c r="W273" s="85"/>
      <c r="X273" s="57"/>
      <c r="Y273" s="95" t="s">
        <v>537</v>
      </c>
      <c r="Z273" s="136" t="s">
        <v>69</v>
      </c>
      <c r="AA273" s="95"/>
    </row>
    <row r="274" spans="1:27" customFormat="1" ht="15" x14ac:dyDescent="0.25">
      <c r="A274" s="57" t="s">
        <v>331</v>
      </c>
      <c r="B274" s="57" t="s">
        <v>494</v>
      </c>
      <c r="C274" s="57" t="s">
        <v>538</v>
      </c>
      <c r="D274" s="85"/>
      <c r="E274" s="151">
        <v>18.239999999999998</v>
      </c>
      <c r="F274" s="151">
        <v>18.239999999999998</v>
      </c>
      <c r="G274" s="146"/>
      <c r="H274" s="147">
        <v>1.0461491063094051</v>
      </c>
      <c r="I274" s="148">
        <v>19.081759699083545</v>
      </c>
      <c r="J274" s="151"/>
      <c r="K274" s="151">
        <v>10.5</v>
      </c>
      <c r="L274" s="151">
        <v>10.5</v>
      </c>
      <c r="M274" s="148">
        <v>10.984565616248753</v>
      </c>
      <c r="N274" s="151">
        <v>23.99</v>
      </c>
      <c r="O274" s="151">
        <v>23.99</v>
      </c>
      <c r="P274" s="148">
        <v>25.097117060362624</v>
      </c>
      <c r="Q274" s="85" t="s">
        <v>113</v>
      </c>
      <c r="R274" s="96" t="s">
        <v>77</v>
      </c>
      <c r="S274" s="85" t="s">
        <v>66</v>
      </c>
      <c r="T274" s="85" t="s">
        <v>67</v>
      </c>
      <c r="U274" s="135">
        <v>2010</v>
      </c>
      <c r="V274" s="85"/>
      <c r="W274" s="85"/>
      <c r="X274" s="57"/>
      <c r="Y274" s="95" t="s">
        <v>155</v>
      </c>
      <c r="Z274" s="136" t="s">
        <v>69</v>
      </c>
      <c r="AA274" s="95"/>
    </row>
    <row r="275" spans="1:27" customFormat="1" ht="15" x14ac:dyDescent="0.25">
      <c r="A275" s="57" t="s">
        <v>331</v>
      </c>
      <c r="B275" s="57" t="s">
        <v>494</v>
      </c>
      <c r="C275" s="57" t="s">
        <v>539</v>
      </c>
      <c r="D275" s="85"/>
      <c r="E275" s="151">
        <v>15.95</v>
      </c>
      <c r="F275" s="151">
        <v>15.95</v>
      </c>
      <c r="G275" s="146"/>
      <c r="H275" s="147">
        <v>1.0461491063094051</v>
      </c>
      <c r="I275" s="148">
        <v>16.686078245635009</v>
      </c>
      <c r="J275" s="151"/>
      <c r="K275" s="151">
        <v>7.4</v>
      </c>
      <c r="L275" s="151">
        <v>7.4</v>
      </c>
      <c r="M275" s="148">
        <v>7.7415033866895975</v>
      </c>
      <c r="N275" s="151">
        <v>32.340000000000003</v>
      </c>
      <c r="O275" s="151">
        <v>32.340000000000003</v>
      </c>
      <c r="P275" s="148">
        <v>33.832462098046165</v>
      </c>
      <c r="Q275" s="85" t="s">
        <v>113</v>
      </c>
      <c r="R275" s="96" t="s">
        <v>77</v>
      </c>
      <c r="S275" s="85" t="s">
        <v>66</v>
      </c>
      <c r="T275" s="85" t="s">
        <v>67</v>
      </c>
      <c r="U275" s="135">
        <v>2010</v>
      </c>
      <c r="V275" s="85"/>
      <c r="W275" s="85"/>
      <c r="X275" s="57"/>
      <c r="Y275" s="95" t="s">
        <v>81</v>
      </c>
      <c r="Z275" s="136" t="s">
        <v>69</v>
      </c>
      <c r="AA275" s="95"/>
    </row>
    <row r="276" spans="1:27" customFormat="1" ht="15" x14ac:dyDescent="0.25">
      <c r="A276" s="57" t="s">
        <v>331</v>
      </c>
      <c r="B276" s="57" t="s">
        <v>494</v>
      </c>
      <c r="C276" s="57" t="s">
        <v>540</v>
      </c>
      <c r="D276" s="90"/>
      <c r="E276" s="154">
        <v>26.37</v>
      </c>
      <c r="F276" s="154">
        <v>26.37</v>
      </c>
      <c r="G276" s="155"/>
      <c r="H276" s="147">
        <v>1.0461491063094051</v>
      </c>
      <c r="I276" s="148">
        <v>27.586951933379012</v>
      </c>
      <c r="J276" s="154"/>
      <c r="K276" s="154">
        <v>13</v>
      </c>
      <c r="L276" s="154">
        <v>13</v>
      </c>
      <c r="M276" s="148">
        <v>13.599938382022266</v>
      </c>
      <c r="N276" s="154">
        <v>167.06</v>
      </c>
      <c r="O276" s="154">
        <v>167.06</v>
      </c>
      <c r="P276" s="148">
        <v>174.76966970004921</v>
      </c>
      <c r="Q276" s="90" t="s">
        <v>113</v>
      </c>
      <c r="R276" s="96" t="s">
        <v>202</v>
      </c>
      <c r="S276" s="85" t="s">
        <v>66</v>
      </c>
      <c r="T276" s="85" t="s">
        <v>67</v>
      </c>
      <c r="U276" s="135">
        <v>2010</v>
      </c>
      <c r="V276" s="90"/>
      <c r="W276" s="90"/>
      <c r="X276" s="90" t="s">
        <v>541</v>
      </c>
      <c r="Y276" s="92" t="s">
        <v>542</v>
      </c>
      <c r="Z276" s="136" t="s">
        <v>69</v>
      </c>
      <c r="AA276" s="92"/>
    </row>
    <row r="277" spans="1:27" customFormat="1" ht="15" x14ac:dyDescent="0.25">
      <c r="A277" s="57" t="s">
        <v>331</v>
      </c>
      <c r="B277" s="57" t="s">
        <v>494</v>
      </c>
      <c r="C277" s="57" t="s">
        <v>543</v>
      </c>
      <c r="D277" s="90"/>
      <c r="E277" s="154">
        <v>34.53</v>
      </c>
      <c r="F277" s="154">
        <v>34.53</v>
      </c>
      <c r="G277" s="155"/>
      <c r="H277" s="147">
        <v>1.0461491063094051</v>
      </c>
      <c r="I277" s="148">
        <v>36.123528640863761</v>
      </c>
      <c r="J277" s="154"/>
      <c r="K277" s="154">
        <v>25</v>
      </c>
      <c r="L277" s="154">
        <v>25</v>
      </c>
      <c r="M277" s="148">
        <v>26.153727657735125</v>
      </c>
      <c r="N277" s="154">
        <v>54.25</v>
      </c>
      <c r="O277" s="154">
        <v>54.25</v>
      </c>
      <c r="P277" s="148">
        <v>56.753589017285222</v>
      </c>
      <c r="Q277" s="90" t="s">
        <v>113</v>
      </c>
      <c r="R277" s="96" t="s">
        <v>202</v>
      </c>
      <c r="S277" s="85" t="s">
        <v>66</v>
      </c>
      <c r="T277" s="85" t="s">
        <v>67</v>
      </c>
      <c r="U277" s="135">
        <v>2010</v>
      </c>
      <c r="V277" s="90"/>
      <c r="W277" s="90"/>
      <c r="X277" s="90" t="s">
        <v>544</v>
      </c>
      <c r="Y277" s="92" t="s">
        <v>545</v>
      </c>
      <c r="Z277" s="136" t="s">
        <v>69</v>
      </c>
      <c r="AA277" s="92"/>
    </row>
    <row r="278" spans="1:27" customFormat="1" ht="15" x14ac:dyDescent="0.25">
      <c r="A278" s="57" t="s">
        <v>331</v>
      </c>
      <c r="B278" s="57" t="s">
        <v>494</v>
      </c>
      <c r="C278" s="57" t="s">
        <v>546</v>
      </c>
      <c r="D278" s="85"/>
      <c r="E278" s="151">
        <v>17.04</v>
      </c>
      <c r="F278" s="151">
        <v>17.04</v>
      </c>
      <c r="G278" s="146"/>
      <c r="H278" s="147">
        <v>1.0461491063094051</v>
      </c>
      <c r="I278" s="148">
        <v>17.826380771512262</v>
      </c>
      <c r="J278" s="151"/>
      <c r="K278" s="151">
        <v>8</v>
      </c>
      <c r="L278" s="151">
        <v>8</v>
      </c>
      <c r="M278" s="148">
        <v>8.3691928504752404</v>
      </c>
      <c r="N278" s="151">
        <v>32</v>
      </c>
      <c r="O278" s="151">
        <v>32</v>
      </c>
      <c r="P278" s="148">
        <v>33.476771401900962</v>
      </c>
      <c r="Q278" s="90" t="s">
        <v>113</v>
      </c>
      <c r="R278" s="96" t="s">
        <v>254</v>
      </c>
      <c r="S278" s="85" t="s">
        <v>66</v>
      </c>
      <c r="T278" s="85" t="s">
        <v>67</v>
      </c>
      <c r="U278" s="135">
        <v>2010</v>
      </c>
      <c r="V278" s="85"/>
      <c r="W278" s="85"/>
      <c r="X278" s="57"/>
      <c r="Y278" s="95" t="s">
        <v>343</v>
      </c>
      <c r="Z278" s="136" t="s">
        <v>69</v>
      </c>
      <c r="AA278" s="95"/>
    </row>
    <row r="279" spans="1:27" customFormat="1" ht="15" x14ac:dyDescent="0.25">
      <c r="A279" s="57" t="s">
        <v>331</v>
      </c>
      <c r="B279" s="57" t="s">
        <v>494</v>
      </c>
      <c r="C279" s="57" t="s">
        <v>547</v>
      </c>
      <c r="D279" s="85"/>
      <c r="E279" s="151">
        <v>9.36</v>
      </c>
      <c r="F279" s="151">
        <v>9.36</v>
      </c>
      <c r="G279" s="146"/>
      <c r="H279" s="147">
        <v>1.0461491063094051</v>
      </c>
      <c r="I279" s="148">
        <v>9.7919556350560306</v>
      </c>
      <c r="J279" s="151"/>
      <c r="K279" s="151">
        <v>3</v>
      </c>
      <c r="L279" s="151">
        <v>3</v>
      </c>
      <c r="M279" s="148">
        <v>3.1384473189282152</v>
      </c>
      <c r="N279" s="151">
        <v>20</v>
      </c>
      <c r="O279" s="151">
        <v>20</v>
      </c>
      <c r="P279" s="148">
        <v>20.922982126188103</v>
      </c>
      <c r="Q279" s="90" t="s">
        <v>113</v>
      </c>
      <c r="R279" s="96" t="s">
        <v>254</v>
      </c>
      <c r="S279" s="85" t="s">
        <v>66</v>
      </c>
      <c r="T279" s="85" t="s">
        <v>67</v>
      </c>
      <c r="U279" s="135">
        <v>2010</v>
      </c>
      <c r="V279" s="85"/>
      <c r="W279" s="85"/>
      <c r="X279" s="57"/>
      <c r="Y279" s="95" t="s">
        <v>548</v>
      </c>
      <c r="Z279" s="136" t="s">
        <v>69</v>
      </c>
      <c r="AA279" s="95"/>
    </row>
    <row r="280" spans="1:27" customFormat="1" ht="15" x14ac:dyDescent="0.25">
      <c r="A280" s="57" t="s">
        <v>331</v>
      </c>
      <c r="B280" s="57" t="s">
        <v>494</v>
      </c>
      <c r="C280" s="57" t="s">
        <v>549</v>
      </c>
      <c r="D280" s="85"/>
      <c r="E280" s="151">
        <v>16.690000000000001</v>
      </c>
      <c r="F280" s="151">
        <v>16.690000000000001</v>
      </c>
      <c r="G280" s="146"/>
      <c r="H280" s="147">
        <v>1.0461491063094051</v>
      </c>
      <c r="I280" s="148">
        <v>17.460228584303973</v>
      </c>
      <c r="J280" s="151"/>
      <c r="K280" s="151">
        <v>13.25</v>
      </c>
      <c r="L280" s="151">
        <v>13.25</v>
      </c>
      <c r="M280" s="148">
        <v>13.861475658599616</v>
      </c>
      <c r="N280" s="151">
        <v>20</v>
      </c>
      <c r="O280" s="151">
        <v>20</v>
      </c>
      <c r="P280" s="148">
        <v>20.922982126188103</v>
      </c>
      <c r="Q280" s="90" t="s">
        <v>113</v>
      </c>
      <c r="R280" s="96" t="s">
        <v>254</v>
      </c>
      <c r="S280" s="85" t="s">
        <v>66</v>
      </c>
      <c r="T280" s="85" t="s">
        <v>67</v>
      </c>
      <c r="U280" s="135">
        <v>2010</v>
      </c>
      <c r="V280" s="85"/>
      <c r="W280" s="85"/>
      <c r="X280" s="57"/>
      <c r="Y280" s="95" t="s">
        <v>281</v>
      </c>
      <c r="Z280" s="136" t="s">
        <v>69</v>
      </c>
      <c r="AA280" s="95"/>
    </row>
    <row r="281" spans="1:27" customFormat="1" ht="15" x14ac:dyDescent="0.25">
      <c r="A281" s="57" t="s">
        <v>331</v>
      </c>
      <c r="B281" s="57" t="s">
        <v>494</v>
      </c>
      <c r="C281" s="57" t="s">
        <v>550</v>
      </c>
      <c r="D281" s="85"/>
      <c r="E281" s="151">
        <v>36.46</v>
      </c>
      <c r="F281" s="151">
        <v>36.46</v>
      </c>
      <c r="G281" s="146"/>
      <c r="H281" s="147">
        <v>1.0461491063094051</v>
      </c>
      <c r="I281" s="148">
        <v>38.142596416040909</v>
      </c>
      <c r="J281" s="151"/>
      <c r="K281" s="151">
        <v>13</v>
      </c>
      <c r="L281" s="151">
        <v>13</v>
      </c>
      <c r="M281" s="148">
        <v>13.599938382022266</v>
      </c>
      <c r="N281" s="151">
        <v>64.89</v>
      </c>
      <c r="O281" s="151">
        <v>64.89</v>
      </c>
      <c r="P281" s="148">
        <v>67.884615508417298</v>
      </c>
      <c r="Q281" s="90" t="s">
        <v>113</v>
      </c>
      <c r="R281" s="96" t="s">
        <v>254</v>
      </c>
      <c r="S281" s="85" t="s">
        <v>66</v>
      </c>
      <c r="T281" s="85" t="s">
        <v>67</v>
      </c>
      <c r="U281" s="135">
        <v>2010</v>
      </c>
      <c r="V281" s="85"/>
      <c r="W281" s="85"/>
      <c r="X281" s="57"/>
      <c r="Y281" s="95" t="s">
        <v>387</v>
      </c>
      <c r="Z281" s="136" t="s">
        <v>69</v>
      </c>
      <c r="AA281" s="95"/>
    </row>
    <row r="282" spans="1:27" customFormat="1" ht="15" x14ac:dyDescent="0.25">
      <c r="A282" s="57" t="s">
        <v>331</v>
      </c>
      <c r="B282" s="57" t="s">
        <v>494</v>
      </c>
      <c r="C282" s="57" t="s">
        <v>551</v>
      </c>
      <c r="D282" s="85"/>
      <c r="E282" s="151">
        <v>7.07</v>
      </c>
      <c r="F282" s="151">
        <v>7.07</v>
      </c>
      <c r="G282" s="146"/>
      <c r="H282" s="147">
        <v>1.0461491063094051</v>
      </c>
      <c r="I282" s="148">
        <v>7.3962741816074944</v>
      </c>
      <c r="J282" s="151"/>
      <c r="K282" s="151">
        <v>5.04</v>
      </c>
      <c r="L282" s="151">
        <v>5.04</v>
      </c>
      <c r="M282" s="148">
        <v>5.2725914957994018</v>
      </c>
      <c r="N282" s="151">
        <v>9.23</v>
      </c>
      <c r="O282" s="151">
        <v>9.23</v>
      </c>
      <c r="P282" s="148">
        <v>9.6559562512358088</v>
      </c>
      <c r="Q282" s="90" t="s">
        <v>113</v>
      </c>
      <c r="R282" s="96" t="s">
        <v>254</v>
      </c>
      <c r="S282" s="85" t="s">
        <v>66</v>
      </c>
      <c r="T282" s="85" t="s">
        <v>67</v>
      </c>
      <c r="U282" s="135">
        <v>2010</v>
      </c>
      <c r="V282" s="85"/>
      <c r="W282" s="85"/>
      <c r="X282" s="57"/>
      <c r="Y282" s="95" t="s">
        <v>80</v>
      </c>
      <c r="Z282" s="136" t="s">
        <v>69</v>
      </c>
      <c r="AA282" s="95"/>
    </row>
    <row r="283" spans="1:27" customFormat="1" ht="15" x14ac:dyDescent="0.25">
      <c r="A283" s="57" t="s">
        <v>331</v>
      </c>
      <c r="B283" s="57" t="s">
        <v>494</v>
      </c>
      <c r="C283" s="57" t="s">
        <v>552</v>
      </c>
      <c r="D283" s="85"/>
      <c r="E283" s="151">
        <v>31.95</v>
      </c>
      <c r="F283" s="151">
        <v>31.95</v>
      </c>
      <c r="G283" s="146"/>
      <c r="H283" s="147">
        <v>1.0461491063094051</v>
      </c>
      <c r="I283" s="148">
        <v>33.42446394658549</v>
      </c>
      <c r="J283" s="151"/>
      <c r="K283" s="151">
        <v>17</v>
      </c>
      <c r="L283" s="151">
        <v>17</v>
      </c>
      <c r="M283" s="148">
        <v>17.784534807259885</v>
      </c>
      <c r="N283" s="151">
        <v>65</v>
      </c>
      <c r="O283" s="151">
        <v>65</v>
      </c>
      <c r="P283" s="148">
        <v>67.999691910111324</v>
      </c>
      <c r="Q283" s="85" t="s">
        <v>113</v>
      </c>
      <c r="R283" s="96" t="s">
        <v>79</v>
      </c>
      <c r="S283" s="85" t="s">
        <v>66</v>
      </c>
      <c r="T283" s="85" t="s">
        <v>67</v>
      </c>
      <c r="U283" s="135">
        <v>2010</v>
      </c>
      <c r="V283" s="85"/>
      <c r="W283" s="85"/>
      <c r="X283" s="57"/>
      <c r="Y283" s="95" t="s">
        <v>553</v>
      </c>
      <c r="Z283" s="136" t="s">
        <v>69</v>
      </c>
      <c r="AA283" s="95"/>
    </row>
    <row r="284" spans="1:27" customFormat="1" ht="15" x14ac:dyDescent="0.25">
      <c r="A284" s="57" t="s">
        <v>331</v>
      </c>
      <c r="B284" s="57" t="s">
        <v>494</v>
      </c>
      <c r="C284" s="57" t="s">
        <v>554</v>
      </c>
      <c r="D284" s="85"/>
      <c r="E284" s="151">
        <v>12.7</v>
      </c>
      <c r="F284" s="151">
        <v>12.7</v>
      </c>
      <c r="G284" s="146"/>
      <c r="H284" s="147">
        <v>1.0461491063094051</v>
      </c>
      <c r="I284" s="148">
        <v>13.286093650129443</v>
      </c>
      <c r="J284" s="151"/>
      <c r="K284" s="151">
        <v>4.5</v>
      </c>
      <c r="L284" s="151">
        <v>4.5</v>
      </c>
      <c r="M284" s="148">
        <v>4.707670978392323</v>
      </c>
      <c r="N284" s="151">
        <v>95</v>
      </c>
      <c r="O284" s="151">
        <v>95</v>
      </c>
      <c r="P284" s="148">
        <v>99.384165099393485</v>
      </c>
      <c r="Q284" s="85" t="s">
        <v>113</v>
      </c>
      <c r="R284" s="96" t="s">
        <v>79</v>
      </c>
      <c r="S284" s="85" t="s">
        <v>66</v>
      </c>
      <c r="T284" s="85" t="s">
        <v>67</v>
      </c>
      <c r="U284" s="135">
        <v>2010</v>
      </c>
      <c r="V284" s="85"/>
      <c r="W284" s="85"/>
      <c r="X284" s="57"/>
      <c r="Y284" s="95" t="s">
        <v>555</v>
      </c>
      <c r="Z284" s="136" t="s">
        <v>69</v>
      </c>
      <c r="AA284" s="95"/>
    </row>
    <row r="285" spans="1:27" customFormat="1" ht="15" x14ac:dyDescent="0.25">
      <c r="A285" s="57" t="s">
        <v>331</v>
      </c>
      <c r="B285" s="57" t="s">
        <v>494</v>
      </c>
      <c r="C285" s="57" t="s">
        <v>556</v>
      </c>
      <c r="D285" s="85"/>
      <c r="E285" s="151">
        <v>42.67</v>
      </c>
      <c r="F285" s="151">
        <v>42.67</v>
      </c>
      <c r="G285" s="146"/>
      <c r="H285" s="147">
        <v>1.0461491063094051</v>
      </c>
      <c r="I285" s="148">
        <v>44.639182366222315</v>
      </c>
      <c r="J285" s="151"/>
      <c r="K285" s="151">
        <v>31</v>
      </c>
      <c r="L285" s="151">
        <v>31</v>
      </c>
      <c r="M285" s="148">
        <v>32.430622295591554</v>
      </c>
      <c r="N285" s="151">
        <v>57</v>
      </c>
      <c r="O285" s="151">
        <v>57</v>
      </c>
      <c r="P285" s="148">
        <v>59.630499059636087</v>
      </c>
      <c r="Q285" s="85" t="s">
        <v>435</v>
      </c>
      <c r="R285" s="96" t="s">
        <v>36</v>
      </c>
      <c r="S285" s="85" t="s">
        <v>66</v>
      </c>
      <c r="T285" s="85" t="s">
        <v>67</v>
      </c>
      <c r="U285" s="135">
        <v>2010</v>
      </c>
      <c r="V285" s="85"/>
      <c r="W285" s="85"/>
      <c r="X285" s="57"/>
      <c r="Y285" s="95" t="s">
        <v>92</v>
      </c>
      <c r="Z285" s="136" t="s">
        <v>69</v>
      </c>
      <c r="AA285" s="95"/>
    </row>
    <row r="286" spans="1:27" customFormat="1" ht="15" x14ac:dyDescent="0.25">
      <c r="A286" s="57" t="s">
        <v>331</v>
      </c>
      <c r="B286" s="57" t="s">
        <v>494</v>
      </c>
      <c r="C286" s="57" t="s">
        <v>557</v>
      </c>
      <c r="D286" s="85"/>
      <c r="E286" s="151">
        <v>38.479999999999997</v>
      </c>
      <c r="F286" s="151">
        <v>38.479999999999997</v>
      </c>
      <c r="G286" s="146"/>
      <c r="H286" s="147">
        <v>1.0461491063094051</v>
      </c>
      <c r="I286" s="148">
        <v>40.255817610785904</v>
      </c>
      <c r="J286" s="151"/>
      <c r="K286" s="151">
        <v>1</v>
      </c>
      <c r="L286" s="151">
        <v>1</v>
      </c>
      <c r="M286" s="148">
        <v>1.0461491063094051</v>
      </c>
      <c r="N286" s="151">
        <v>68</v>
      </c>
      <c r="O286" s="151">
        <v>68</v>
      </c>
      <c r="P286" s="148">
        <v>71.138139229039538</v>
      </c>
      <c r="Q286" s="85" t="s">
        <v>435</v>
      </c>
      <c r="R286" s="96" t="s">
        <v>36</v>
      </c>
      <c r="S286" s="85" t="s">
        <v>66</v>
      </c>
      <c r="T286" s="85" t="s">
        <v>67</v>
      </c>
      <c r="U286" s="135">
        <v>2010</v>
      </c>
      <c r="V286" s="85"/>
      <c r="W286" s="85"/>
      <c r="X286" s="57"/>
      <c r="Y286" s="95" t="s">
        <v>558</v>
      </c>
      <c r="Z286" s="136" t="s">
        <v>69</v>
      </c>
      <c r="AA286" s="95"/>
    </row>
    <row r="287" spans="1:27" customFormat="1" ht="15" x14ac:dyDescent="0.25">
      <c r="A287" s="57" t="s">
        <v>331</v>
      </c>
      <c r="B287" s="57" t="s">
        <v>494</v>
      </c>
      <c r="C287" s="57" t="s">
        <v>559</v>
      </c>
      <c r="D287" s="85"/>
      <c r="E287" s="151">
        <v>45.44</v>
      </c>
      <c r="F287" s="151">
        <v>45.44</v>
      </c>
      <c r="G287" s="146"/>
      <c r="H287" s="147">
        <v>1.0461491063094051</v>
      </c>
      <c r="I287" s="148">
        <v>47.537015390699366</v>
      </c>
      <c r="J287" s="151"/>
      <c r="K287" s="151">
        <v>5</v>
      </c>
      <c r="L287" s="151">
        <v>5</v>
      </c>
      <c r="M287" s="148">
        <v>5.2307455315470257</v>
      </c>
      <c r="N287" s="151">
        <v>63</v>
      </c>
      <c r="O287" s="151">
        <v>63</v>
      </c>
      <c r="P287" s="148">
        <v>65.907393697492523</v>
      </c>
      <c r="Q287" s="85" t="s">
        <v>435</v>
      </c>
      <c r="R287" s="96" t="s">
        <v>36</v>
      </c>
      <c r="S287" s="85" t="s">
        <v>66</v>
      </c>
      <c r="T287" s="85" t="s">
        <v>67</v>
      </c>
      <c r="U287" s="135">
        <v>2010</v>
      </c>
      <c r="V287" s="85"/>
      <c r="W287" s="85"/>
      <c r="X287" s="57"/>
      <c r="Y287" s="95" t="s">
        <v>560</v>
      </c>
      <c r="Z287" s="136" t="s">
        <v>69</v>
      </c>
      <c r="AA287" s="95"/>
    </row>
    <row r="288" spans="1:27" s="158" customFormat="1" ht="15" x14ac:dyDescent="0.25">
      <c r="A288" s="111" t="s">
        <v>331</v>
      </c>
      <c r="B288" s="111" t="s">
        <v>494</v>
      </c>
      <c r="C288" s="111" t="s">
        <v>561</v>
      </c>
      <c r="D288" s="156"/>
      <c r="E288" s="156">
        <v>104.95</v>
      </c>
      <c r="F288" s="156">
        <v>31.996951219512198</v>
      </c>
      <c r="G288" s="156" t="s">
        <v>531</v>
      </c>
      <c r="H288" s="157">
        <v>1.0461491063094051</v>
      </c>
      <c r="I288" s="156">
        <v>33.473581922918314</v>
      </c>
      <c r="J288" s="156"/>
      <c r="K288" s="156">
        <v>82</v>
      </c>
      <c r="L288" s="156">
        <v>25</v>
      </c>
      <c r="M288" s="156">
        <v>26.153727657735125</v>
      </c>
      <c r="N288" s="156">
        <v>145</v>
      </c>
      <c r="O288" s="156">
        <v>44.207317073170735</v>
      </c>
      <c r="P288" s="156">
        <v>46.247445248434069</v>
      </c>
      <c r="Q288" s="120" t="s">
        <v>447</v>
      </c>
      <c r="R288" s="160" t="s">
        <v>36</v>
      </c>
      <c r="S288" s="120" t="s">
        <v>66</v>
      </c>
      <c r="T288" s="120" t="s">
        <v>67</v>
      </c>
      <c r="U288" s="120">
        <v>2010</v>
      </c>
      <c r="V288" s="120"/>
      <c r="W288" s="120"/>
      <c r="X288" s="111"/>
      <c r="Y288" s="129" t="s">
        <v>562</v>
      </c>
      <c r="Z288" s="130" t="s">
        <v>69</v>
      </c>
      <c r="AA288" s="129"/>
    </row>
    <row r="289" spans="1:27" customFormat="1" ht="15" x14ac:dyDescent="0.25">
      <c r="A289" s="57" t="s">
        <v>331</v>
      </c>
      <c r="B289" s="57" t="s">
        <v>494</v>
      </c>
      <c r="C289" s="57" t="s">
        <v>561</v>
      </c>
      <c r="D289" s="85"/>
      <c r="E289" s="151">
        <v>34.18</v>
      </c>
      <c r="F289" s="151">
        <v>34.18</v>
      </c>
      <c r="G289" s="146"/>
      <c r="H289" s="147">
        <v>1.0461491063094051</v>
      </c>
      <c r="I289" s="148">
        <v>35.757376453655468</v>
      </c>
      <c r="J289" s="151"/>
      <c r="K289" s="151">
        <v>15</v>
      </c>
      <c r="L289" s="151">
        <v>15</v>
      </c>
      <c r="M289" s="148">
        <v>15.692236594641075</v>
      </c>
      <c r="N289" s="151">
        <v>66</v>
      </c>
      <c r="O289" s="151">
        <v>66</v>
      </c>
      <c r="P289" s="148">
        <v>69.045841016420738</v>
      </c>
      <c r="Q289" s="85" t="s">
        <v>113</v>
      </c>
      <c r="R289" s="96" t="s">
        <v>36</v>
      </c>
      <c r="S289" s="85" t="s">
        <v>66</v>
      </c>
      <c r="T289" s="85" t="s">
        <v>67</v>
      </c>
      <c r="U289" s="135">
        <v>2010</v>
      </c>
      <c r="V289" s="85"/>
      <c r="W289" s="85"/>
      <c r="X289" s="57"/>
      <c r="Y289" s="95" t="s">
        <v>563</v>
      </c>
      <c r="Z289" s="136" t="s">
        <v>69</v>
      </c>
      <c r="AA289" s="95"/>
    </row>
    <row r="290" spans="1:27" customFormat="1" ht="15" x14ac:dyDescent="0.25">
      <c r="A290" s="57" t="s">
        <v>331</v>
      </c>
      <c r="B290" s="57" t="s">
        <v>494</v>
      </c>
      <c r="C290" s="57" t="s">
        <v>564</v>
      </c>
      <c r="D290" s="85"/>
      <c r="E290" s="151">
        <v>35.78</v>
      </c>
      <c r="F290" s="151">
        <v>35.78</v>
      </c>
      <c r="G290" s="146"/>
      <c r="H290" s="147">
        <v>1.0461491063094051</v>
      </c>
      <c r="I290" s="148">
        <v>37.431215023750511</v>
      </c>
      <c r="J290" s="151"/>
      <c r="K290" s="151">
        <v>1</v>
      </c>
      <c r="L290" s="151">
        <v>1</v>
      </c>
      <c r="M290" s="148">
        <v>1.0461491063094051</v>
      </c>
      <c r="N290" s="151">
        <v>360</v>
      </c>
      <c r="O290" s="151">
        <v>360</v>
      </c>
      <c r="P290" s="148">
        <v>376.61367827138582</v>
      </c>
      <c r="Q290" s="85" t="s">
        <v>435</v>
      </c>
      <c r="R290" s="96" t="s">
        <v>36</v>
      </c>
      <c r="S290" s="85" t="s">
        <v>66</v>
      </c>
      <c r="T290" s="85" t="s">
        <v>67</v>
      </c>
      <c r="U290" s="135">
        <v>2010</v>
      </c>
      <c r="V290" s="85"/>
      <c r="W290" s="85"/>
      <c r="X290" s="57"/>
      <c r="Y290" s="95" t="s">
        <v>565</v>
      </c>
      <c r="Z290" s="136" t="s">
        <v>69</v>
      </c>
      <c r="AA290" s="95"/>
    </row>
    <row r="291" spans="1:27" customFormat="1" ht="15" x14ac:dyDescent="0.25">
      <c r="A291" s="57" t="s">
        <v>331</v>
      </c>
      <c r="B291" s="57" t="s">
        <v>494</v>
      </c>
      <c r="C291" s="57" t="s">
        <v>566</v>
      </c>
      <c r="D291" s="85"/>
      <c r="E291" s="151">
        <v>21.57</v>
      </c>
      <c r="F291" s="151">
        <v>21.57</v>
      </c>
      <c r="G291" s="146"/>
      <c r="H291" s="147">
        <v>1.0461491063094051</v>
      </c>
      <c r="I291" s="148">
        <v>22.565436223093869</v>
      </c>
      <c r="J291" s="151"/>
      <c r="K291" s="151">
        <v>15.7</v>
      </c>
      <c r="L291" s="151">
        <v>15.7</v>
      </c>
      <c r="M291" s="148">
        <v>16.424540969057659</v>
      </c>
      <c r="N291" s="151">
        <v>35</v>
      </c>
      <c r="O291" s="151">
        <v>35</v>
      </c>
      <c r="P291" s="148">
        <v>36.615218720829176</v>
      </c>
      <c r="Q291" s="85" t="s">
        <v>113</v>
      </c>
      <c r="R291" s="96" t="s">
        <v>153</v>
      </c>
      <c r="S291" s="85" t="s">
        <v>66</v>
      </c>
      <c r="T291" s="85" t="s">
        <v>67</v>
      </c>
      <c r="U291" s="135">
        <v>2010</v>
      </c>
      <c r="V291" s="85"/>
      <c r="W291" s="85"/>
      <c r="X291" s="57"/>
      <c r="Y291" s="95" t="s">
        <v>157</v>
      </c>
      <c r="Z291" s="136" t="s">
        <v>69</v>
      </c>
      <c r="AA291" s="95"/>
    </row>
    <row r="292" spans="1:27" customFormat="1" ht="15" x14ac:dyDescent="0.25">
      <c r="A292" s="57" t="s">
        <v>331</v>
      </c>
      <c r="B292" s="57" t="s">
        <v>494</v>
      </c>
      <c r="C292" s="57" t="s">
        <v>567</v>
      </c>
      <c r="D292" s="85"/>
      <c r="E292" s="151">
        <v>34.49</v>
      </c>
      <c r="F292" s="151">
        <v>34.49</v>
      </c>
      <c r="G292" s="146"/>
      <c r="H292" s="147">
        <v>1.0461491063094051</v>
      </c>
      <c r="I292" s="148">
        <v>36.081682676611379</v>
      </c>
      <c r="J292" s="151"/>
      <c r="K292" s="151">
        <v>11.15</v>
      </c>
      <c r="L292" s="151">
        <v>11.15</v>
      </c>
      <c r="M292" s="148">
        <v>11.664562535349866</v>
      </c>
      <c r="N292" s="151">
        <v>52</v>
      </c>
      <c r="O292" s="151">
        <v>52</v>
      </c>
      <c r="P292" s="148">
        <v>54.399753528089065</v>
      </c>
      <c r="Q292" s="85" t="s">
        <v>113</v>
      </c>
      <c r="R292" s="96" t="s">
        <v>153</v>
      </c>
      <c r="S292" s="85" t="s">
        <v>66</v>
      </c>
      <c r="T292" s="85" t="s">
        <v>67</v>
      </c>
      <c r="U292" s="135">
        <v>2010</v>
      </c>
      <c r="V292" s="85"/>
      <c r="W292" s="85"/>
      <c r="X292" s="57"/>
      <c r="Y292" s="95" t="s">
        <v>108</v>
      </c>
      <c r="Z292" s="136" t="s">
        <v>69</v>
      </c>
      <c r="AA292" s="95"/>
    </row>
    <row r="293" spans="1:27" customFormat="1" ht="15" x14ac:dyDescent="0.25">
      <c r="A293" s="57" t="s">
        <v>331</v>
      </c>
      <c r="B293" s="57" t="s">
        <v>494</v>
      </c>
      <c r="C293" s="57" t="s">
        <v>568</v>
      </c>
      <c r="D293" s="85"/>
      <c r="E293" s="151">
        <v>42.03</v>
      </c>
      <c r="F293" s="151">
        <v>42.03</v>
      </c>
      <c r="G293" s="146"/>
      <c r="H293" s="147">
        <v>1.0461491063094051</v>
      </c>
      <c r="I293" s="148">
        <v>43.969646938184297</v>
      </c>
      <c r="J293" s="151"/>
      <c r="K293" s="151">
        <v>25</v>
      </c>
      <c r="L293" s="151">
        <v>25</v>
      </c>
      <c r="M293" s="148">
        <v>26.153727657735125</v>
      </c>
      <c r="N293" s="151">
        <v>95</v>
      </c>
      <c r="O293" s="151">
        <v>95</v>
      </c>
      <c r="P293" s="148">
        <v>99.384165099393485</v>
      </c>
      <c r="Q293" s="85" t="s">
        <v>113</v>
      </c>
      <c r="R293" s="96" t="s">
        <v>153</v>
      </c>
      <c r="S293" s="85" t="s">
        <v>66</v>
      </c>
      <c r="T293" s="85" t="s">
        <v>67</v>
      </c>
      <c r="U293" s="135">
        <v>2010</v>
      </c>
      <c r="V293" s="85"/>
      <c r="W293" s="85"/>
      <c r="X293" s="57"/>
      <c r="Y293" s="95" t="s">
        <v>278</v>
      </c>
      <c r="Z293" s="136" t="s">
        <v>69</v>
      </c>
      <c r="AA293" s="95"/>
    </row>
    <row r="294" spans="1:27" customFormat="1" ht="15" x14ac:dyDescent="0.25">
      <c r="A294" s="57" t="s">
        <v>331</v>
      </c>
      <c r="B294" s="57" t="s">
        <v>494</v>
      </c>
      <c r="C294" s="57" t="s">
        <v>569</v>
      </c>
      <c r="D294" s="85"/>
      <c r="E294" s="151">
        <v>32.51</v>
      </c>
      <c r="F294" s="151">
        <v>32.51</v>
      </c>
      <c r="G294" s="146"/>
      <c r="H294" s="147">
        <v>1.0461491063094051</v>
      </c>
      <c r="I294" s="148">
        <v>34.010307446118759</v>
      </c>
      <c r="J294" s="151"/>
      <c r="K294" s="151">
        <v>17.45</v>
      </c>
      <c r="L294" s="151">
        <v>17.45</v>
      </c>
      <c r="M294" s="148">
        <v>18.255301905099117</v>
      </c>
      <c r="N294" s="151">
        <v>63</v>
      </c>
      <c r="O294" s="151">
        <v>63</v>
      </c>
      <c r="P294" s="148">
        <v>65.907393697492523</v>
      </c>
      <c r="Q294" s="85" t="s">
        <v>113</v>
      </c>
      <c r="R294" s="96" t="s">
        <v>153</v>
      </c>
      <c r="S294" s="85" t="s">
        <v>66</v>
      </c>
      <c r="T294" s="85" t="s">
        <v>67</v>
      </c>
      <c r="U294" s="135">
        <v>2010</v>
      </c>
      <c r="V294" s="85"/>
      <c r="W294" s="85"/>
      <c r="X294" s="57"/>
      <c r="Y294" s="95" t="s">
        <v>281</v>
      </c>
      <c r="Z294" s="136" t="s">
        <v>69</v>
      </c>
      <c r="AA294" s="95"/>
    </row>
    <row r="295" spans="1:27" customFormat="1" ht="15" x14ac:dyDescent="0.25">
      <c r="A295" s="57" t="s">
        <v>331</v>
      </c>
      <c r="B295" s="57" t="s">
        <v>494</v>
      </c>
      <c r="C295" s="57" t="s">
        <v>570</v>
      </c>
      <c r="D295" s="85"/>
      <c r="E295" s="151">
        <v>23.65</v>
      </c>
      <c r="F295" s="151">
        <v>23.65</v>
      </c>
      <c r="G295" s="146"/>
      <c r="H295" s="147">
        <v>1.0461491063094051</v>
      </c>
      <c r="I295" s="148">
        <v>24.741426364217428</v>
      </c>
      <c r="J295" s="151"/>
      <c r="K295" s="151">
        <v>10.75</v>
      </c>
      <c r="L295" s="151">
        <v>10.75</v>
      </c>
      <c r="M295" s="148">
        <v>11.246102892826105</v>
      </c>
      <c r="N295" s="151">
        <v>40</v>
      </c>
      <c r="O295" s="151">
        <v>40</v>
      </c>
      <c r="P295" s="148">
        <v>41.845964252376206</v>
      </c>
      <c r="Q295" s="85" t="s">
        <v>113</v>
      </c>
      <c r="R295" s="96" t="s">
        <v>196</v>
      </c>
      <c r="S295" s="85" t="s">
        <v>66</v>
      </c>
      <c r="T295" s="85" t="s">
        <v>67</v>
      </c>
      <c r="U295" s="135">
        <v>2010</v>
      </c>
      <c r="V295" s="85"/>
      <c r="W295" s="85"/>
      <c r="X295" s="57"/>
      <c r="Y295" s="95" t="s">
        <v>278</v>
      </c>
      <c r="Z295" s="136" t="s">
        <v>69</v>
      </c>
      <c r="AA295" s="95"/>
    </row>
    <row r="296" spans="1:27" customFormat="1" ht="15" x14ac:dyDescent="0.25">
      <c r="A296" s="57" t="s">
        <v>331</v>
      </c>
      <c r="B296" s="57" t="s">
        <v>494</v>
      </c>
      <c r="C296" s="57" t="s">
        <v>571</v>
      </c>
      <c r="D296" s="85"/>
      <c r="E296" s="151">
        <v>20.18</v>
      </c>
      <c r="F296" s="151">
        <v>20.18</v>
      </c>
      <c r="G296" s="146"/>
      <c r="H296" s="147">
        <v>1.0461491063094051</v>
      </c>
      <c r="I296" s="148">
        <v>21.111288965323794</v>
      </c>
      <c r="J296" s="151"/>
      <c r="K296" s="151">
        <v>10</v>
      </c>
      <c r="L296" s="151">
        <v>10</v>
      </c>
      <c r="M296" s="148">
        <v>10.461491063094051</v>
      </c>
      <c r="N296" s="151">
        <v>65</v>
      </c>
      <c r="O296" s="151">
        <v>65</v>
      </c>
      <c r="P296" s="148">
        <v>67.999691910111324</v>
      </c>
      <c r="Q296" s="85" t="s">
        <v>113</v>
      </c>
      <c r="R296" s="96" t="s">
        <v>196</v>
      </c>
      <c r="S296" s="85" t="s">
        <v>66</v>
      </c>
      <c r="T296" s="85" t="s">
        <v>67</v>
      </c>
      <c r="U296" s="135">
        <v>2010</v>
      </c>
      <c r="V296" s="85"/>
      <c r="W296" s="85"/>
      <c r="X296" s="57"/>
      <c r="Y296" s="95" t="s">
        <v>572</v>
      </c>
      <c r="Z296" s="136" t="s">
        <v>69</v>
      </c>
      <c r="AA296" s="95"/>
    </row>
    <row r="297" spans="1:27" customFormat="1" ht="15" x14ac:dyDescent="0.25">
      <c r="A297" s="57" t="s">
        <v>331</v>
      </c>
      <c r="B297" s="57" t="s">
        <v>494</v>
      </c>
      <c r="C297" s="57" t="s">
        <v>573</v>
      </c>
      <c r="D297" s="85"/>
      <c r="E297" s="151">
        <v>7.25</v>
      </c>
      <c r="F297" s="151">
        <v>7.25</v>
      </c>
      <c r="G297" s="146"/>
      <c r="H297" s="147">
        <v>1.0461491063094051</v>
      </c>
      <c r="I297" s="148">
        <v>7.5845810207431867</v>
      </c>
      <c r="J297" s="151"/>
      <c r="K297" s="151">
        <v>7.25</v>
      </c>
      <c r="L297" s="151">
        <v>7.25</v>
      </c>
      <c r="M297" s="148">
        <v>7.5845810207431867</v>
      </c>
      <c r="N297" s="151">
        <v>7.25</v>
      </c>
      <c r="O297" s="151">
        <v>7.25</v>
      </c>
      <c r="P297" s="148">
        <v>7.5845810207431867</v>
      </c>
      <c r="Q297" s="85" t="s">
        <v>435</v>
      </c>
      <c r="R297" s="96" t="s">
        <v>83</v>
      </c>
      <c r="S297" s="85" t="s">
        <v>66</v>
      </c>
      <c r="T297" s="85" t="s">
        <v>67</v>
      </c>
      <c r="U297" s="135">
        <v>2010</v>
      </c>
      <c r="V297" s="85"/>
      <c r="W297" s="85"/>
      <c r="X297" s="57"/>
      <c r="Y297" s="95" t="s">
        <v>267</v>
      </c>
      <c r="Z297" s="137" t="s">
        <v>69</v>
      </c>
      <c r="AA297" s="95"/>
    </row>
    <row r="298" spans="1:27" customFormat="1" ht="15" x14ac:dyDescent="0.25">
      <c r="A298" s="57" t="s">
        <v>331</v>
      </c>
      <c r="B298" s="57" t="s">
        <v>494</v>
      </c>
      <c r="C298" s="57" t="s">
        <v>574</v>
      </c>
      <c r="D298" s="85"/>
      <c r="E298" s="151">
        <v>15.12</v>
      </c>
      <c r="F298" s="151">
        <v>15.12</v>
      </c>
      <c r="G298" s="146"/>
      <c r="H298" s="147">
        <v>1.0461491063094051</v>
      </c>
      <c r="I298" s="148">
        <v>15.817774487398204</v>
      </c>
      <c r="J298" s="151"/>
      <c r="K298" s="151">
        <v>2</v>
      </c>
      <c r="L298" s="151">
        <v>2</v>
      </c>
      <c r="M298" s="148">
        <v>2.0922982126188101</v>
      </c>
      <c r="N298" s="151">
        <v>50</v>
      </c>
      <c r="O298" s="151">
        <v>50</v>
      </c>
      <c r="P298" s="148">
        <v>52.30745531547025</v>
      </c>
      <c r="Q298" s="85" t="s">
        <v>435</v>
      </c>
      <c r="R298" s="96" t="s">
        <v>83</v>
      </c>
      <c r="S298" s="85" t="s">
        <v>66</v>
      </c>
      <c r="T298" s="85" t="s">
        <v>67</v>
      </c>
      <c r="U298" s="135">
        <v>2010</v>
      </c>
      <c r="V298" s="85"/>
      <c r="W298" s="85"/>
      <c r="X298" s="57"/>
      <c r="Y298" s="95" t="s">
        <v>560</v>
      </c>
      <c r="Z298" s="137" t="s">
        <v>69</v>
      </c>
      <c r="AA298" s="95"/>
    </row>
    <row r="299" spans="1:27" customFormat="1" ht="15" x14ac:dyDescent="0.25">
      <c r="A299" s="57" t="s">
        <v>331</v>
      </c>
      <c r="B299" s="57" t="s">
        <v>494</v>
      </c>
      <c r="C299" s="57" t="s">
        <v>575</v>
      </c>
      <c r="D299" s="85"/>
      <c r="E299" s="151">
        <v>21.23</v>
      </c>
      <c r="F299" s="151">
        <v>21.23</v>
      </c>
      <c r="G299" s="146"/>
      <c r="H299" s="147">
        <v>1.0461491063094051</v>
      </c>
      <c r="I299" s="148">
        <v>22.209745526948669</v>
      </c>
      <c r="J299" s="151"/>
      <c r="K299" s="151">
        <v>2.25</v>
      </c>
      <c r="L299" s="151">
        <v>2.25</v>
      </c>
      <c r="M299" s="148">
        <v>2.3538354891961615</v>
      </c>
      <c r="N299" s="151">
        <v>54.5</v>
      </c>
      <c r="O299" s="151">
        <v>54.5</v>
      </c>
      <c r="P299" s="148">
        <v>57.015126293862572</v>
      </c>
      <c r="Q299" s="85" t="s">
        <v>435</v>
      </c>
      <c r="R299" s="96" t="s">
        <v>83</v>
      </c>
      <c r="S299" s="85" t="s">
        <v>66</v>
      </c>
      <c r="T299" s="85" t="s">
        <v>67</v>
      </c>
      <c r="U299" s="135">
        <v>2010</v>
      </c>
      <c r="V299" s="85"/>
      <c r="W299" s="85"/>
      <c r="X299" s="57"/>
      <c r="Y299" s="95" t="s">
        <v>92</v>
      </c>
      <c r="Z299" s="137" t="s">
        <v>69</v>
      </c>
      <c r="AA299" s="95"/>
    </row>
    <row r="300" spans="1:27" customFormat="1" ht="15" x14ac:dyDescent="0.25">
      <c r="A300" s="57" t="s">
        <v>331</v>
      </c>
      <c r="B300" s="57" t="s">
        <v>494</v>
      </c>
      <c r="C300" s="57" t="s">
        <v>576</v>
      </c>
      <c r="D300" s="85"/>
      <c r="E300" s="151">
        <v>17.12</v>
      </c>
      <c r="F300" s="151">
        <v>17.12</v>
      </c>
      <c r="G300" s="146"/>
      <c r="H300" s="147">
        <v>1.0461491063094051</v>
      </c>
      <c r="I300" s="148">
        <v>17.910072700017015</v>
      </c>
      <c r="J300" s="151"/>
      <c r="K300" s="151">
        <v>3.8</v>
      </c>
      <c r="L300" s="151">
        <v>3.8</v>
      </c>
      <c r="M300" s="148">
        <v>3.9753666039757389</v>
      </c>
      <c r="N300" s="151">
        <v>50</v>
      </c>
      <c r="O300" s="151">
        <v>50</v>
      </c>
      <c r="P300" s="148">
        <v>52.30745531547025</v>
      </c>
      <c r="Q300" s="85" t="s">
        <v>435</v>
      </c>
      <c r="R300" s="96" t="s">
        <v>83</v>
      </c>
      <c r="S300" s="85" t="s">
        <v>66</v>
      </c>
      <c r="T300" s="85" t="s">
        <v>67</v>
      </c>
      <c r="U300" s="135">
        <v>2010</v>
      </c>
      <c r="V300" s="85"/>
      <c r="W300" s="85"/>
      <c r="X300" s="57"/>
      <c r="Y300" s="95" t="s">
        <v>492</v>
      </c>
      <c r="Z300" s="137" t="s">
        <v>69</v>
      </c>
      <c r="AA300" s="95"/>
    </row>
    <row r="301" spans="1:27" customFormat="1" ht="15" x14ac:dyDescent="0.25">
      <c r="A301" s="57" t="s">
        <v>331</v>
      </c>
      <c r="B301" s="57" t="s">
        <v>494</v>
      </c>
      <c r="C301" s="57" t="s">
        <v>577</v>
      </c>
      <c r="D301" s="85"/>
      <c r="E301" s="151">
        <v>13.03</v>
      </c>
      <c r="F301" s="151">
        <v>13.03</v>
      </c>
      <c r="G301" s="146"/>
      <c r="H301" s="147">
        <v>1.0461491063094051</v>
      </c>
      <c r="I301" s="148">
        <v>13.631322855211547</v>
      </c>
      <c r="J301" s="151"/>
      <c r="K301" s="151">
        <v>2.1</v>
      </c>
      <c r="L301" s="151">
        <v>2.1</v>
      </c>
      <c r="M301" s="148">
        <v>2.1969131232497507</v>
      </c>
      <c r="N301" s="151">
        <v>27</v>
      </c>
      <c r="O301" s="151">
        <v>27</v>
      </c>
      <c r="P301" s="148">
        <v>28.246025870353936</v>
      </c>
      <c r="Q301" s="85" t="s">
        <v>435</v>
      </c>
      <c r="R301" s="96" t="s">
        <v>83</v>
      </c>
      <c r="S301" s="85" t="s">
        <v>66</v>
      </c>
      <c r="T301" s="85" t="s">
        <v>67</v>
      </c>
      <c r="U301" s="135">
        <v>2010</v>
      </c>
      <c r="V301" s="85"/>
      <c r="W301" s="85"/>
      <c r="X301" s="57"/>
      <c r="Y301" s="95" t="s">
        <v>343</v>
      </c>
      <c r="Z301" s="137" t="s">
        <v>69</v>
      </c>
      <c r="AA301" s="95"/>
    </row>
    <row r="302" spans="1:27" customFormat="1" ht="15" x14ac:dyDescent="0.25">
      <c r="A302" s="57" t="s">
        <v>331</v>
      </c>
      <c r="B302" s="57" t="s">
        <v>494</v>
      </c>
      <c r="C302" s="57" t="s">
        <v>578</v>
      </c>
      <c r="D302" s="85"/>
      <c r="E302" s="151">
        <v>6.25</v>
      </c>
      <c r="F302" s="151">
        <v>6.25</v>
      </c>
      <c r="G302" s="146"/>
      <c r="H302" s="147">
        <v>1.0461491063094051</v>
      </c>
      <c r="I302" s="148">
        <v>6.5384319144337812</v>
      </c>
      <c r="J302" s="151"/>
      <c r="K302" s="151">
        <v>6.25</v>
      </c>
      <c r="L302" s="151">
        <v>6.25</v>
      </c>
      <c r="M302" s="148">
        <v>6.5384319144337812</v>
      </c>
      <c r="N302" s="151">
        <v>6.25</v>
      </c>
      <c r="O302" s="151">
        <v>6.25</v>
      </c>
      <c r="P302" s="148">
        <v>6.5384319144337812</v>
      </c>
      <c r="Q302" s="85" t="s">
        <v>435</v>
      </c>
      <c r="R302" s="96" t="s">
        <v>83</v>
      </c>
      <c r="S302" s="85" t="s">
        <v>66</v>
      </c>
      <c r="T302" s="85" t="s">
        <v>67</v>
      </c>
      <c r="U302" s="135">
        <v>2010</v>
      </c>
      <c r="V302" s="85"/>
      <c r="W302" s="85"/>
      <c r="X302" s="57"/>
      <c r="Y302" s="95" t="s">
        <v>267</v>
      </c>
      <c r="Z302" s="137" t="s">
        <v>69</v>
      </c>
      <c r="AA302" s="95"/>
    </row>
    <row r="303" spans="1:27" customFormat="1" ht="15" x14ac:dyDescent="0.25">
      <c r="A303" s="57" t="s">
        <v>331</v>
      </c>
      <c r="B303" s="57" t="s">
        <v>494</v>
      </c>
      <c r="C303" s="57" t="s">
        <v>579</v>
      </c>
      <c r="D303" s="85"/>
      <c r="E303" s="151">
        <v>22.58</v>
      </c>
      <c r="F303" s="151">
        <v>22.58</v>
      </c>
      <c r="G303" s="146"/>
      <c r="H303" s="147">
        <v>1.0461491063094051</v>
      </c>
      <c r="I303" s="148">
        <v>23.622046820466366</v>
      </c>
      <c r="J303" s="151"/>
      <c r="K303" s="151">
        <v>3.25</v>
      </c>
      <c r="L303" s="151">
        <v>3.25</v>
      </c>
      <c r="M303" s="148">
        <v>3.3999845955055665</v>
      </c>
      <c r="N303" s="151">
        <v>100</v>
      </c>
      <c r="O303" s="151">
        <v>100</v>
      </c>
      <c r="P303" s="148">
        <v>104.6149106309405</v>
      </c>
      <c r="Q303" s="85" t="s">
        <v>435</v>
      </c>
      <c r="R303" s="96" t="s">
        <v>83</v>
      </c>
      <c r="S303" s="85" t="s">
        <v>66</v>
      </c>
      <c r="T303" s="85" t="s">
        <v>67</v>
      </c>
      <c r="U303" s="135">
        <v>2010</v>
      </c>
      <c r="V303" s="85"/>
      <c r="W303" s="85"/>
      <c r="X303" s="57"/>
      <c r="Y303" s="95" t="s">
        <v>426</v>
      </c>
      <c r="Z303" s="137" t="s">
        <v>69</v>
      </c>
      <c r="AA303" s="95"/>
    </row>
    <row r="304" spans="1:27" customFormat="1" ht="15" x14ac:dyDescent="0.25">
      <c r="A304" s="57" t="s">
        <v>331</v>
      </c>
      <c r="B304" s="57" t="s">
        <v>494</v>
      </c>
      <c r="C304" s="57" t="s">
        <v>580</v>
      </c>
      <c r="D304" s="85"/>
      <c r="E304" s="151">
        <v>60.28</v>
      </c>
      <c r="F304" s="151">
        <v>60.28</v>
      </c>
      <c r="G304" s="146"/>
      <c r="H304" s="147">
        <v>1.0461491063094051</v>
      </c>
      <c r="I304" s="148">
        <v>63.061868128330936</v>
      </c>
      <c r="J304" s="151"/>
      <c r="K304" s="151">
        <v>25</v>
      </c>
      <c r="L304" s="151">
        <v>25</v>
      </c>
      <c r="M304" s="148">
        <v>26.153727657735125</v>
      </c>
      <c r="N304" s="151">
        <v>175</v>
      </c>
      <c r="O304" s="151">
        <v>175</v>
      </c>
      <c r="P304" s="148">
        <v>183.07609360414588</v>
      </c>
      <c r="Q304" s="85" t="s">
        <v>435</v>
      </c>
      <c r="R304" s="96" t="s">
        <v>83</v>
      </c>
      <c r="S304" s="85" t="s">
        <v>66</v>
      </c>
      <c r="T304" s="85" t="s">
        <v>67</v>
      </c>
      <c r="U304" s="135">
        <v>2010</v>
      </c>
      <c r="V304" s="85"/>
      <c r="W304" s="85"/>
      <c r="X304" s="57"/>
      <c r="Y304" s="95" t="s">
        <v>68</v>
      </c>
      <c r="Z304" s="137" t="s">
        <v>69</v>
      </c>
      <c r="AA304" s="95"/>
    </row>
    <row r="305" spans="1:27" customFormat="1" ht="15" x14ac:dyDescent="0.25">
      <c r="A305" s="57" t="s">
        <v>331</v>
      </c>
      <c r="B305" s="57" t="s">
        <v>494</v>
      </c>
      <c r="C305" s="57" t="s">
        <v>581</v>
      </c>
      <c r="D305" s="85"/>
      <c r="E305" s="151">
        <v>3</v>
      </c>
      <c r="F305" s="151">
        <v>3</v>
      </c>
      <c r="G305" s="146"/>
      <c r="H305" s="147">
        <v>1.0461491063094051</v>
      </c>
      <c r="I305" s="148">
        <v>3.1384473189282152</v>
      </c>
      <c r="J305" s="151"/>
      <c r="K305" s="151">
        <v>3</v>
      </c>
      <c r="L305" s="151">
        <v>3</v>
      </c>
      <c r="M305" s="148">
        <v>3.1384473189282152</v>
      </c>
      <c r="N305" s="151">
        <v>3</v>
      </c>
      <c r="O305" s="151">
        <v>3</v>
      </c>
      <c r="P305" s="148">
        <v>3.1384473189282152</v>
      </c>
      <c r="Q305" s="85" t="s">
        <v>435</v>
      </c>
      <c r="R305" s="96" t="s">
        <v>83</v>
      </c>
      <c r="S305" s="85" t="s">
        <v>66</v>
      </c>
      <c r="T305" s="85" t="s">
        <v>67</v>
      </c>
      <c r="U305" s="135">
        <v>2010</v>
      </c>
      <c r="V305" s="85"/>
      <c r="W305" s="85"/>
      <c r="X305" s="57"/>
      <c r="Y305" s="95" t="s">
        <v>267</v>
      </c>
      <c r="Z305" s="137" t="s">
        <v>69</v>
      </c>
      <c r="AA305" s="95"/>
    </row>
    <row r="306" spans="1:27" customFormat="1" ht="15" x14ac:dyDescent="0.25">
      <c r="A306" s="57" t="s">
        <v>331</v>
      </c>
      <c r="B306" s="57" t="s">
        <v>494</v>
      </c>
      <c r="C306" s="57" t="s">
        <v>582</v>
      </c>
      <c r="D306" s="85"/>
      <c r="E306" s="151">
        <v>30.51</v>
      </c>
      <c r="F306" s="151">
        <v>30.51</v>
      </c>
      <c r="G306" s="146"/>
      <c r="H306" s="147">
        <v>1.0461491063094051</v>
      </c>
      <c r="I306" s="148">
        <v>31.918009233499951</v>
      </c>
      <c r="J306" s="151"/>
      <c r="K306" s="151">
        <v>8.85</v>
      </c>
      <c r="L306" s="151">
        <v>8.85</v>
      </c>
      <c r="M306" s="148">
        <v>9.2584195908382352</v>
      </c>
      <c r="N306" s="151">
        <v>95</v>
      </c>
      <c r="O306" s="151">
        <v>95</v>
      </c>
      <c r="P306" s="148">
        <v>99.384165099393485</v>
      </c>
      <c r="Q306" s="85" t="s">
        <v>435</v>
      </c>
      <c r="R306" s="96" t="s">
        <v>83</v>
      </c>
      <c r="S306" s="85" t="s">
        <v>66</v>
      </c>
      <c r="T306" s="85" t="s">
        <v>67</v>
      </c>
      <c r="U306" s="135">
        <v>2010</v>
      </c>
      <c r="V306" s="85"/>
      <c r="W306" s="85"/>
      <c r="X306" s="57"/>
      <c r="Y306" s="95" t="s">
        <v>583</v>
      </c>
      <c r="Z306" s="137" t="s">
        <v>69</v>
      </c>
      <c r="AA306" s="95"/>
    </row>
    <row r="307" spans="1:27" customFormat="1" ht="15" x14ac:dyDescent="0.25">
      <c r="A307" s="57" t="s">
        <v>331</v>
      </c>
      <c r="B307" s="57" t="s">
        <v>494</v>
      </c>
      <c r="C307" s="57" t="s">
        <v>584</v>
      </c>
      <c r="D307" s="85"/>
      <c r="E307" s="151">
        <v>15.57</v>
      </c>
      <c r="F307" s="151">
        <v>15.57</v>
      </c>
      <c r="G307" s="146"/>
      <c r="H307" s="147">
        <v>1.0461491063094051</v>
      </c>
      <c r="I307" s="148">
        <v>16.288541585237436</v>
      </c>
      <c r="J307" s="151"/>
      <c r="K307" s="151">
        <v>9.75</v>
      </c>
      <c r="L307" s="151">
        <v>9.75</v>
      </c>
      <c r="M307" s="148">
        <v>10.1999537865167</v>
      </c>
      <c r="N307" s="151">
        <v>25</v>
      </c>
      <c r="O307" s="151">
        <v>25</v>
      </c>
      <c r="P307" s="148">
        <v>26.153727657735125</v>
      </c>
      <c r="Q307" s="85" t="s">
        <v>435</v>
      </c>
      <c r="R307" s="96" t="s">
        <v>83</v>
      </c>
      <c r="S307" s="85" t="s">
        <v>66</v>
      </c>
      <c r="T307" s="85" t="s">
        <v>67</v>
      </c>
      <c r="U307" s="135">
        <v>2010</v>
      </c>
      <c r="V307" s="85"/>
      <c r="W307" s="85"/>
      <c r="X307" s="57"/>
      <c r="Y307" s="95" t="s">
        <v>70</v>
      </c>
      <c r="Z307" s="137" t="s">
        <v>69</v>
      </c>
      <c r="AA307" s="95"/>
    </row>
    <row r="308" spans="1:27" customFormat="1" ht="15" x14ac:dyDescent="0.25">
      <c r="A308" s="57" t="s">
        <v>331</v>
      </c>
      <c r="B308" s="57" t="s">
        <v>494</v>
      </c>
      <c r="C308" s="57" t="s">
        <v>585</v>
      </c>
      <c r="D308" s="85"/>
      <c r="E308" s="151">
        <v>25.67</v>
      </c>
      <c r="F308" s="151">
        <v>25.67</v>
      </c>
      <c r="G308" s="146"/>
      <c r="H308" s="147">
        <v>1.0461491063094051</v>
      </c>
      <c r="I308" s="148">
        <v>26.85464755896243</v>
      </c>
      <c r="J308" s="151"/>
      <c r="K308" s="151">
        <v>0</v>
      </c>
      <c r="L308" s="151">
        <v>0</v>
      </c>
      <c r="M308" s="148">
        <v>0</v>
      </c>
      <c r="N308" s="151">
        <v>710</v>
      </c>
      <c r="O308" s="151">
        <v>710</v>
      </c>
      <c r="P308" s="148">
        <v>742.76586547967759</v>
      </c>
      <c r="Q308" s="85" t="s">
        <v>435</v>
      </c>
      <c r="R308" s="96" t="s">
        <v>83</v>
      </c>
      <c r="S308" s="85" t="s">
        <v>66</v>
      </c>
      <c r="T308" s="85" t="s">
        <v>67</v>
      </c>
      <c r="U308" s="135">
        <v>2010</v>
      </c>
      <c r="V308" s="85"/>
      <c r="W308" s="85"/>
      <c r="X308" s="57"/>
      <c r="Y308" s="95" t="s">
        <v>586</v>
      </c>
      <c r="Z308" s="137" t="s">
        <v>69</v>
      </c>
      <c r="AA308" s="95"/>
    </row>
    <row r="309" spans="1:27" customFormat="1" ht="15" x14ac:dyDescent="0.25">
      <c r="A309" s="57" t="s">
        <v>331</v>
      </c>
      <c r="B309" s="57" t="s">
        <v>494</v>
      </c>
      <c r="C309" s="57" t="s">
        <v>587</v>
      </c>
      <c r="D309" s="85"/>
      <c r="E309" s="151">
        <v>28.82</v>
      </c>
      <c r="F309" s="151">
        <v>28.82</v>
      </c>
      <c r="G309" s="146"/>
      <c r="H309" s="147">
        <v>1.0461491063094051</v>
      </c>
      <c r="I309" s="148">
        <v>30.150017243837056</v>
      </c>
      <c r="J309" s="151"/>
      <c r="K309" s="151">
        <v>8</v>
      </c>
      <c r="L309" s="151">
        <v>8</v>
      </c>
      <c r="M309" s="148">
        <v>8.3691928504752404</v>
      </c>
      <c r="N309" s="151">
        <v>230</v>
      </c>
      <c r="O309" s="151">
        <v>230</v>
      </c>
      <c r="P309" s="148">
        <v>240.61429445116318</v>
      </c>
      <c r="Q309" s="85" t="s">
        <v>435</v>
      </c>
      <c r="R309" s="96" t="s">
        <v>83</v>
      </c>
      <c r="S309" s="85" t="s">
        <v>66</v>
      </c>
      <c r="T309" s="85" t="s">
        <v>67</v>
      </c>
      <c r="U309" s="135">
        <v>2010</v>
      </c>
      <c r="V309" s="85"/>
      <c r="W309" s="85"/>
      <c r="X309" s="57"/>
      <c r="Y309" s="95" t="s">
        <v>588</v>
      </c>
      <c r="Z309" s="137" t="s">
        <v>69</v>
      </c>
      <c r="AA309" s="95"/>
    </row>
    <row r="310" spans="1:27" customFormat="1" ht="15" x14ac:dyDescent="0.25">
      <c r="A310" s="57" t="s">
        <v>331</v>
      </c>
      <c r="B310" s="57" t="s">
        <v>494</v>
      </c>
      <c r="C310" s="57" t="s">
        <v>589</v>
      </c>
      <c r="D310" s="85"/>
      <c r="E310" s="151">
        <v>15.47</v>
      </c>
      <c r="F310" s="151">
        <v>15.47</v>
      </c>
      <c r="G310" s="146"/>
      <c r="H310" s="147">
        <v>1.0461491063094051</v>
      </c>
      <c r="I310" s="148">
        <v>16.183926674606496</v>
      </c>
      <c r="J310" s="151"/>
      <c r="K310" s="151">
        <v>0</v>
      </c>
      <c r="L310" s="151">
        <v>0</v>
      </c>
      <c r="M310" s="148">
        <v>0</v>
      </c>
      <c r="N310" s="151">
        <v>22.3</v>
      </c>
      <c r="O310" s="151">
        <v>22.3</v>
      </c>
      <c r="P310" s="148">
        <v>23.329125070699732</v>
      </c>
      <c r="Q310" s="85" t="s">
        <v>435</v>
      </c>
      <c r="R310" s="96" t="s">
        <v>83</v>
      </c>
      <c r="S310" s="85" t="s">
        <v>66</v>
      </c>
      <c r="T310" s="85" t="s">
        <v>67</v>
      </c>
      <c r="U310" s="135">
        <v>2010</v>
      </c>
      <c r="V310" s="85"/>
      <c r="W310" s="85"/>
      <c r="X310" s="57"/>
      <c r="Y310" s="95" t="s">
        <v>78</v>
      </c>
      <c r="Z310" s="137" t="s">
        <v>69</v>
      </c>
      <c r="AA310" s="95"/>
    </row>
    <row r="311" spans="1:27" customFormat="1" ht="15" x14ac:dyDescent="0.25">
      <c r="A311" s="57" t="s">
        <v>331</v>
      </c>
      <c r="B311" s="57" t="s">
        <v>494</v>
      </c>
      <c r="C311" s="57" t="s">
        <v>590</v>
      </c>
      <c r="D311" s="85"/>
      <c r="E311" s="151">
        <v>20</v>
      </c>
      <c r="F311" s="151">
        <v>20</v>
      </c>
      <c r="G311" s="146"/>
      <c r="H311" s="147">
        <v>1.0461491063094051</v>
      </c>
      <c r="I311" s="148">
        <v>20.922982126188103</v>
      </c>
      <c r="J311" s="151"/>
      <c r="K311" s="151">
        <v>10</v>
      </c>
      <c r="L311" s="151">
        <v>10</v>
      </c>
      <c r="M311" s="148">
        <v>10.461491063094051</v>
      </c>
      <c r="N311" s="151">
        <v>30</v>
      </c>
      <c r="O311" s="151">
        <v>30</v>
      </c>
      <c r="P311" s="148">
        <v>31.384473189282151</v>
      </c>
      <c r="Q311" s="85" t="s">
        <v>435</v>
      </c>
      <c r="R311" s="96" t="s">
        <v>83</v>
      </c>
      <c r="S311" s="85" t="s">
        <v>66</v>
      </c>
      <c r="T311" s="85" t="s">
        <v>67</v>
      </c>
      <c r="U311" s="135">
        <v>2010</v>
      </c>
      <c r="V311" s="85"/>
      <c r="W311" s="85"/>
      <c r="X311" s="57"/>
      <c r="Y311" s="95" t="s">
        <v>89</v>
      </c>
      <c r="Z311" s="137" t="s">
        <v>69</v>
      </c>
      <c r="AA311" s="95"/>
    </row>
    <row r="312" spans="1:27" customFormat="1" ht="15" x14ac:dyDescent="0.25">
      <c r="A312" s="57" t="s">
        <v>331</v>
      </c>
      <c r="B312" s="57" t="s">
        <v>494</v>
      </c>
      <c r="C312" s="57" t="s">
        <v>591</v>
      </c>
      <c r="D312" s="85"/>
      <c r="E312" s="151">
        <v>20</v>
      </c>
      <c r="F312" s="151">
        <v>20</v>
      </c>
      <c r="G312" s="146"/>
      <c r="H312" s="147">
        <v>1.0461491063094051</v>
      </c>
      <c r="I312" s="148">
        <v>20.922982126188103</v>
      </c>
      <c r="J312" s="151"/>
      <c r="K312" s="151">
        <v>20</v>
      </c>
      <c r="L312" s="151">
        <v>20</v>
      </c>
      <c r="M312" s="148">
        <v>20.922982126188103</v>
      </c>
      <c r="N312" s="151">
        <v>20</v>
      </c>
      <c r="O312" s="151">
        <v>20</v>
      </c>
      <c r="P312" s="148">
        <v>20.922982126188103</v>
      </c>
      <c r="Q312" s="85" t="s">
        <v>435</v>
      </c>
      <c r="R312" s="96" t="s">
        <v>83</v>
      </c>
      <c r="S312" s="85" t="s">
        <v>66</v>
      </c>
      <c r="T312" s="85" t="s">
        <v>67</v>
      </c>
      <c r="U312" s="135">
        <v>2010</v>
      </c>
      <c r="V312" s="85"/>
      <c r="W312" s="85"/>
      <c r="X312" s="57"/>
      <c r="Y312" s="95" t="s">
        <v>267</v>
      </c>
      <c r="Z312" s="137" t="s">
        <v>69</v>
      </c>
      <c r="AA312" s="95"/>
    </row>
    <row r="313" spans="1:27" customFormat="1" ht="15" x14ac:dyDescent="0.25">
      <c r="A313" s="57" t="s">
        <v>331</v>
      </c>
      <c r="B313" s="57" t="s">
        <v>494</v>
      </c>
      <c r="C313" s="57" t="s">
        <v>592</v>
      </c>
      <c r="D313" s="85"/>
      <c r="E313" s="151">
        <v>39.75</v>
      </c>
      <c r="F313" s="151">
        <v>39.75</v>
      </c>
      <c r="G313" s="146"/>
      <c r="H313" s="147">
        <v>1.0461491063094051</v>
      </c>
      <c r="I313" s="148">
        <v>41.584426975798849</v>
      </c>
      <c r="J313" s="151"/>
      <c r="K313" s="151">
        <v>30</v>
      </c>
      <c r="L313" s="151">
        <v>30</v>
      </c>
      <c r="M313" s="148">
        <v>31.384473189282151</v>
      </c>
      <c r="N313" s="151">
        <v>50</v>
      </c>
      <c r="O313" s="151">
        <v>50</v>
      </c>
      <c r="P313" s="148">
        <v>52.30745531547025</v>
      </c>
      <c r="Q313" s="85" t="s">
        <v>435</v>
      </c>
      <c r="R313" s="96" t="s">
        <v>83</v>
      </c>
      <c r="S313" s="85" t="s">
        <v>66</v>
      </c>
      <c r="T313" s="85" t="s">
        <v>67</v>
      </c>
      <c r="U313" s="135">
        <v>2010</v>
      </c>
      <c r="V313" s="85"/>
      <c r="W313" s="85"/>
      <c r="X313" s="57"/>
      <c r="Y313" s="95" t="s">
        <v>343</v>
      </c>
      <c r="Z313" s="137" t="s">
        <v>69</v>
      </c>
      <c r="AA313" s="95"/>
    </row>
    <row r="314" spans="1:27" customFormat="1" ht="15" x14ac:dyDescent="0.25">
      <c r="A314" s="57" t="s">
        <v>331</v>
      </c>
      <c r="B314" s="57" t="s">
        <v>494</v>
      </c>
      <c r="C314" s="57" t="s">
        <v>593</v>
      </c>
      <c r="D314" s="85"/>
      <c r="E314" s="151">
        <v>29.69</v>
      </c>
      <c r="F314" s="151">
        <v>29.69</v>
      </c>
      <c r="G314" s="146"/>
      <c r="H314" s="147">
        <v>1.0461491063094051</v>
      </c>
      <c r="I314" s="148">
        <v>31.060166966326236</v>
      </c>
      <c r="J314" s="151"/>
      <c r="K314" s="151">
        <v>0.1</v>
      </c>
      <c r="L314" s="151">
        <v>0.1</v>
      </c>
      <c r="M314" s="148">
        <v>0.10461491063094051</v>
      </c>
      <c r="N314" s="151">
        <v>110</v>
      </c>
      <c r="O314" s="151">
        <v>110</v>
      </c>
      <c r="P314" s="148">
        <v>115.07640169403456</v>
      </c>
      <c r="Q314" s="85" t="s">
        <v>435</v>
      </c>
      <c r="R314" s="96" t="s">
        <v>83</v>
      </c>
      <c r="S314" s="85" t="s">
        <v>66</v>
      </c>
      <c r="T314" s="85" t="s">
        <v>67</v>
      </c>
      <c r="U314" s="135">
        <v>2010</v>
      </c>
      <c r="V314" s="85"/>
      <c r="W314" s="85"/>
      <c r="X314" s="57"/>
      <c r="Y314" s="95" t="s">
        <v>426</v>
      </c>
      <c r="Z314" s="137" t="s">
        <v>69</v>
      </c>
      <c r="AA314" s="95"/>
    </row>
    <row r="315" spans="1:27" customFormat="1" ht="15" x14ac:dyDescent="0.25">
      <c r="A315" s="57" t="s">
        <v>331</v>
      </c>
      <c r="B315" s="57" t="s">
        <v>494</v>
      </c>
      <c r="C315" s="57" t="s">
        <v>594</v>
      </c>
      <c r="D315" s="85"/>
      <c r="E315" s="151">
        <v>11.03</v>
      </c>
      <c r="F315" s="151">
        <v>11.03</v>
      </c>
      <c r="G315" s="146"/>
      <c r="H315" s="147">
        <v>1.0461491063094051</v>
      </c>
      <c r="I315" s="148">
        <v>11.539024642592738</v>
      </c>
      <c r="J315" s="151"/>
      <c r="K315" s="151">
        <v>1.5</v>
      </c>
      <c r="L315" s="151">
        <v>1.5</v>
      </c>
      <c r="M315" s="148">
        <v>1.5692236594641076</v>
      </c>
      <c r="N315" s="151">
        <v>30</v>
      </c>
      <c r="O315" s="151">
        <v>30</v>
      </c>
      <c r="P315" s="148">
        <v>31.384473189282151</v>
      </c>
      <c r="Q315" s="85" t="s">
        <v>113</v>
      </c>
      <c r="R315" s="96" t="s">
        <v>269</v>
      </c>
      <c r="S315" s="85" t="s">
        <v>66</v>
      </c>
      <c r="T315" s="85" t="s">
        <v>67</v>
      </c>
      <c r="U315" s="135">
        <v>2010</v>
      </c>
      <c r="V315" s="85"/>
      <c r="W315" s="85"/>
      <c r="X315" s="57"/>
      <c r="Y315" s="95" t="s">
        <v>595</v>
      </c>
      <c r="Z315" s="137" t="s">
        <v>69</v>
      </c>
      <c r="AA315" s="95"/>
    </row>
    <row r="316" spans="1:27" customFormat="1" ht="15" x14ac:dyDescent="0.25">
      <c r="A316" s="57" t="s">
        <v>331</v>
      </c>
      <c r="B316" s="57" t="s">
        <v>494</v>
      </c>
      <c r="C316" s="57" t="s">
        <v>596</v>
      </c>
      <c r="D316" s="85"/>
      <c r="E316" s="151">
        <v>9.92</v>
      </c>
      <c r="F316" s="151">
        <v>9.92</v>
      </c>
      <c r="G316" s="146"/>
      <c r="H316" s="147">
        <v>1.0461491063094051</v>
      </c>
      <c r="I316" s="148">
        <v>10.377799134589297</v>
      </c>
      <c r="J316" s="151"/>
      <c r="K316" s="151">
        <v>0.75</v>
      </c>
      <c r="L316" s="151">
        <v>0.75</v>
      </c>
      <c r="M316" s="148">
        <v>0.78461182973205379</v>
      </c>
      <c r="N316" s="151">
        <v>42</v>
      </c>
      <c r="O316" s="151">
        <v>42</v>
      </c>
      <c r="P316" s="148">
        <v>43.938262464995013</v>
      </c>
      <c r="Q316" s="85" t="s">
        <v>113</v>
      </c>
      <c r="R316" s="96" t="s">
        <v>269</v>
      </c>
      <c r="S316" s="85" t="s">
        <v>66</v>
      </c>
      <c r="T316" s="85" t="s">
        <v>67</v>
      </c>
      <c r="U316" s="135">
        <v>2010</v>
      </c>
      <c r="V316" s="85"/>
      <c r="W316" s="85"/>
      <c r="X316" s="57"/>
      <c r="Y316" s="95" t="s">
        <v>597</v>
      </c>
      <c r="Z316" s="137" t="s">
        <v>69</v>
      </c>
      <c r="AA316" s="95"/>
    </row>
    <row r="317" spans="1:27" customFormat="1" ht="15" x14ac:dyDescent="0.25">
      <c r="A317" s="57" t="s">
        <v>331</v>
      </c>
      <c r="B317" s="57" t="s">
        <v>494</v>
      </c>
      <c r="C317" s="57" t="s">
        <v>598</v>
      </c>
      <c r="D317" s="85"/>
      <c r="E317" s="151">
        <v>12.49</v>
      </c>
      <c r="F317" s="151">
        <v>12.49</v>
      </c>
      <c r="G317" s="146"/>
      <c r="H317" s="147">
        <v>1.0461491063094051</v>
      </c>
      <c r="I317" s="148">
        <v>13.066402337804469</v>
      </c>
      <c r="J317" s="151"/>
      <c r="K317" s="151">
        <v>1.05</v>
      </c>
      <c r="L317" s="151">
        <v>1.05</v>
      </c>
      <c r="M317" s="148">
        <v>1.0984565616248754</v>
      </c>
      <c r="N317" s="151">
        <v>100</v>
      </c>
      <c r="O317" s="151">
        <v>100</v>
      </c>
      <c r="P317" s="148">
        <v>104.6149106309405</v>
      </c>
      <c r="Q317" s="85" t="s">
        <v>113</v>
      </c>
      <c r="R317" s="96" t="s">
        <v>269</v>
      </c>
      <c r="S317" s="85" t="s">
        <v>66</v>
      </c>
      <c r="T317" s="85" t="s">
        <v>67</v>
      </c>
      <c r="U317" s="135">
        <v>2010</v>
      </c>
      <c r="V317" s="85"/>
      <c r="W317" s="85"/>
      <c r="X317" s="57"/>
      <c r="Y317" s="95" t="s">
        <v>599</v>
      </c>
      <c r="Z317" s="137" t="s">
        <v>69</v>
      </c>
      <c r="AA317" s="95"/>
    </row>
    <row r="318" spans="1:27" customFormat="1" ht="15" x14ac:dyDescent="0.25">
      <c r="A318" s="57" t="s">
        <v>331</v>
      </c>
      <c r="B318" s="57" t="s">
        <v>494</v>
      </c>
      <c r="C318" s="57" t="s">
        <v>600</v>
      </c>
      <c r="D318" s="85"/>
      <c r="E318" s="151">
        <v>7.22</v>
      </c>
      <c r="F318" s="151">
        <v>7.22</v>
      </c>
      <c r="G318" s="146"/>
      <c r="H318" s="147">
        <v>1.0461491063094051</v>
      </c>
      <c r="I318" s="148">
        <v>7.5531965475539042</v>
      </c>
      <c r="J318" s="151"/>
      <c r="K318" s="151">
        <v>0.75</v>
      </c>
      <c r="L318" s="151">
        <v>0.75</v>
      </c>
      <c r="M318" s="148">
        <v>0.78461182973205379</v>
      </c>
      <c r="N318" s="151">
        <v>25</v>
      </c>
      <c r="O318" s="151">
        <v>25</v>
      </c>
      <c r="P318" s="148">
        <v>26.153727657735125</v>
      </c>
      <c r="Q318" s="85" t="s">
        <v>113</v>
      </c>
      <c r="R318" s="96" t="s">
        <v>269</v>
      </c>
      <c r="S318" s="85" t="s">
        <v>66</v>
      </c>
      <c r="T318" s="85" t="s">
        <v>67</v>
      </c>
      <c r="U318" s="135">
        <v>2010</v>
      </c>
      <c r="V318" s="85"/>
      <c r="W318" s="85"/>
      <c r="X318" s="57"/>
      <c r="Y318" s="95" t="s">
        <v>482</v>
      </c>
      <c r="Z318" s="137" t="s">
        <v>69</v>
      </c>
      <c r="AA318" s="95"/>
    </row>
    <row r="319" spans="1:27" customFormat="1" ht="15" x14ac:dyDescent="0.25">
      <c r="A319" s="57" t="s">
        <v>331</v>
      </c>
      <c r="B319" s="57" t="s">
        <v>494</v>
      </c>
      <c r="C319" s="57" t="s">
        <v>601</v>
      </c>
      <c r="D319" s="85"/>
      <c r="E319" s="151">
        <v>14.76</v>
      </c>
      <c r="F319" s="151">
        <v>14.76</v>
      </c>
      <c r="G319" s="146"/>
      <c r="H319" s="147">
        <v>1.0461491063094051</v>
      </c>
      <c r="I319" s="148">
        <v>15.441160809126819</v>
      </c>
      <c r="J319" s="151"/>
      <c r="K319" s="151">
        <v>4</v>
      </c>
      <c r="L319" s="151">
        <v>4</v>
      </c>
      <c r="M319" s="148">
        <v>4.1845964252376202</v>
      </c>
      <c r="N319" s="151">
        <v>50</v>
      </c>
      <c r="O319" s="151">
        <v>50</v>
      </c>
      <c r="P319" s="148">
        <v>52.30745531547025</v>
      </c>
      <c r="Q319" s="85" t="s">
        <v>113</v>
      </c>
      <c r="R319" s="96" t="s">
        <v>269</v>
      </c>
      <c r="S319" s="85" t="s">
        <v>66</v>
      </c>
      <c r="T319" s="85" t="s">
        <v>67</v>
      </c>
      <c r="U319" s="135">
        <v>2010</v>
      </c>
      <c r="V319" s="85"/>
      <c r="W319" s="85"/>
      <c r="X319" s="57"/>
      <c r="Y319" s="95" t="s">
        <v>602</v>
      </c>
      <c r="Z319" s="137" t="s">
        <v>69</v>
      </c>
      <c r="AA319" s="95"/>
    </row>
    <row r="320" spans="1:27" customFormat="1" ht="15" x14ac:dyDescent="0.25">
      <c r="A320" s="57" t="s">
        <v>331</v>
      </c>
      <c r="B320" s="57" t="s">
        <v>494</v>
      </c>
      <c r="C320" s="57" t="s">
        <v>603</v>
      </c>
      <c r="D320" s="85"/>
      <c r="E320" s="151">
        <v>29.11</v>
      </c>
      <c r="F320" s="151">
        <v>29.11</v>
      </c>
      <c r="G320" s="146"/>
      <c r="H320" s="147">
        <v>1.0461491063094051</v>
      </c>
      <c r="I320" s="148">
        <v>30.45340048466678</v>
      </c>
      <c r="J320" s="151"/>
      <c r="K320" s="151">
        <v>10</v>
      </c>
      <c r="L320" s="151">
        <v>10</v>
      </c>
      <c r="M320" s="148">
        <v>10.461491063094051</v>
      </c>
      <c r="N320" s="151">
        <v>55</v>
      </c>
      <c r="O320" s="151">
        <v>55</v>
      </c>
      <c r="P320" s="148">
        <v>57.538200847017279</v>
      </c>
      <c r="Q320" s="85" t="s">
        <v>113</v>
      </c>
      <c r="R320" s="96" t="s">
        <v>269</v>
      </c>
      <c r="S320" s="85" t="s">
        <v>66</v>
      </c>
      <c r="T320" s="85" t="s">
        <v>67</v>
      </c>
      <c r="U320" s="135">
        <v>2010</v>
      </c>
      <c r="V320" s="85"/>
      <c r="W320" s="85"/>
      <c r="X320" s="57"/>
      <c r="Y320" s="95" t="s">
        <v>492</v>
      </c>
      <c r="Z320" s="137" t="s">
        <v>69</v>
      </c>
      <c r="AA320" s="95"/>
    </row>
    <row r="321" spans="1:27" customFormat="1" ht="15" x14ac:dyDescent="0.25">
      <c r="A321" s="57" t="s">
        <v>331</v>
      </c>
      <c r="B321" s="57" t="s">
        <v>494</v>
      </c>
      <c r="C321" s="57" t="s">
        <v>604</v>
      </c>
      <c r="D321" s="90"/>
      <c r="E321" s="154">
        <v>13.87</v>
      </c>
      <c r="F321" s="154">
        <v>13.87</v>
      </c>
      <c r="G321" s="155"/>
      <c r="H321" s="147">
        <v>1.0461491063094051</v>
      </c>
      <c r="I321" s="148">
        <v>14.510088104511448</v>
      </c>
      <c r="J321" s="154"/>
      <c r="K321" s="154">
        <v>7.25</v>
      </c>
      <c r="L321" s="154">
        <v>7.25</v>
      </c>
      <c r="M321" s="148">
        <v>7.5845810207431867</v>
      </c>
      <c r="N321" s="154">
        <v>76</v>
      </c>
      <c r="O321" s="154">
        <v>76</v>
      </c>
      <c r="P321" s="148">
        <v>79.507332079514782</v>
      </c>
      <c r="Q321" s="90" t="s">
        <v>435</v>
      </c>
      <c r="R321" s="96" t="s">
        <v>84</v>
      </c>
      <c r="S321" s="85" t="s">
        <v>66</v>
      </c>
      <c r="T321" s="85" t="s">
        <v>67</v>
      </c>
      <c r="U321" s="135">
        <v>2010</v>
      </c>
      <c r="V321" s="90"/>
      <c r="W321" s="90"/>
      <c r="X321" s="90" t="s">
        <v>605</v>
      </c>
      <c r="Y321" s="92" t="s">
        <v>606</v>
      </c>
      <c r="Z321" s="137" t="s">
        <v>69</v>
      </c>
      <c r="AA321" s="92"/>
    </row>
    <row r="322" spans="1:27" customFormat="1" ht="15" x14ac:dyDescent="0.25">
      <c r="A322" s="57" t="s">
        <v>331</v>
      </c>
      <c r="B322" s="57" t="s">
        <v>494</v>
      </c>
      <c r="C322" s="57" t="s">
        <v>607</v>
      </c>
      <c r="D322" s="90"/>
      <c r="E322" s="154">
        <v>12.88</v>
      </c>
      <c r="F322" s="154">
        <v>12.88</v>
      </c>
      <c r="G322" s="155"/>
      <c r="H322" s="147">
        <v>1.0461491063094051</v>
      </c>
      <c r="I322" s="148">
        <v>13.474400489265138</v>
      </c>
      <c r="J322" s="154"/>
      <c r="K322" s="154">
        <v>6.8</v>
      </c>
      <c r="L322" s="154">
        <v>6.8</v>
      </c>
      <c r="M322" s="148">
        <v>7.1138139229039545</v>
      </c>
      <c r="N322" s="154">
        <v>120</v>
      </c>
      <c r="O322" s="154">
        <v>120</v>
      </c>
      <c r="P322" s="148">
        <v>125.5378927571286</v>
      </c>
      <c r="Q322" s="90" t="s">
        <v>435</v>
      </c>
      <c r="R322" s="96" t="s">
        <v>84</v>
      </c>
      <c r="S322" s="85" t="s">
        <v>66</v>
      </c>
      <c r="T322" s="85" t="s">
        <v>67</v>
      </c>
      <c r="U322" s="135">
        <v>2010</v>
      </c>
      <c r="V322" s="90"/>
      <c r="W322" s="90"/>
      <c r="X322" s="90" t="s">
        <v>608</v>
      </c>
      <c r="Y322" s="92" t="s">
        <v>609</v>
      </c>
      <c r="Z322" s="137" t="s">
        <v>69</v>
      </c>
      <c r="AA322" s="92"/>
    </row>
    <row r="323" spans="1:27" customFormat="1" ht="15" x14ac:dyDescent="0.25">
      <c r="A323" s="57" t="s">
        <v>331</v>
      </c>
      <c r="B323" s="57" t="s">
        <v>494</v>
      </c>
      <c r="C323" s="57" t="s">
        <v>610</v>
      </c>
      <c r="D323" s="90"/>
      <c r="E323" s="154">
        <v>13.19</v>
      </c>
      <c r="F323" s="154">
        <v>13.19</v>
      </c>
      <c r="G323" s="155"/>
      <c r="H323" s="147">
        <v>1.0461491063094051</v>
      </c>
      <c r="I323" s="148">
        <v>13.798706712221053</v>
      </c>
      <c r="J323" s="154"/>
      <c r="K323" s="154">
        <v>10</v>
      </c>
      <c r="L323" s="154">
        <v>10</v>
      </c>
      <c r="M323" s="148">
        <v>10.461491063094051</v>
      </c>
      <c r="N323" s="154">
        <v>19</v>
      </c>
      <c r="O323" s="154">
        <v>19</v>
      </c>
      <c r="P323" s="148">
        <v>19.876833019878696</v>
      </c>
      <c r="Q323" s="90" t="s">
        <v>435</v>
      </c>
      <c r="R323" s="96" t="s">
        <v>84</v>
      </c>
      <c r="S323" s="85" t="s">
        <v>66</v>
      </c>
      <c r="T323" s="85" t="s">
        <v>67</v>
      </c>
      <c r="U323" s="135">
        <v>2010</v>
      </c>
      <c r="V323" s="90"/>
      <c r="W323" s="90"/>
      <c r="X323" s="90" t="s">
        <v>611</v>
      </c>
      <c r="Y323" s="92" t="s">
        <v>505</v>
      </c>
      <c r="Z323" s="137" t="s">
        <v>69</v>
      </c>
      <c r="AA323" s="92"/>
    </row>
    <row r="324" spans="1:27" customFormat="1" ht="15" x14ac:dyDescent="0.25">
      <c r="A324" s="111" t="s">
        <v>331</v>
      </c>
      <c r="B324" s="111" t="s">
        <v>494</v>
      </c>
      <c r="C324" s="111" t="s">
        <v>612</v>
      </c>
      <c r="D324" s="142"/>
      <c r="E324" s="159">
        <v>43.39</v>
      </c>
      <c r="F324" s="159">
        <v>43.39</v>
      </c>
      <c r="G324" s="159"/>
      <c r="H324" s="147">
        <v>1.0461491063094051</v>
      </c>
      <c r="I324" s="148">
        <v>45.392409722765088</v>
      </c>
      <c r="J324" s="159"/>
      <c r="K324" s="159">
        <v>1</v>
      </c>
      <c r="L324" s="159">
        <v>1</v>
      </c>
      <c r="M324" s="148">
        <v>1.0461491063094051</v>
      </c>
      <c r="N324" s="159">
        <v>295</v>
      </c>
      <c r="O324" s="155"/>
      <c r="P324" s="148">
        <v>0</v>
      </c>
      <c r="Q324" s="142" t="s">
        <v>613</v>
      </c>
      <c r="R324" s="160" t="s">
        <v>84</v>
      </c>
      <c r="S324" s="120" t="s">
        <v>66</v>
      </c>
      <c r="T324" s="120" t="s">
        <v>67</v>
      </c>
      <c r="U324" s="120">
        <v>2010</v>
      </c>
      <c r="V324" s="142"/>
      <c r="W324" s="142"/>
      <c r="X324" s="142" t="s">
        <v>614</v>
      </c>
      <c r="Y324" s="161" t="s">
        <v>615</v>
      </c>
      <c r="Z324" s="123" t="s">
        <v>69</v>
      </c>
      <c r="AA324" s="161"/>
    </row>
    <row r="325" spans="1:27" customFormat="1" ht="15" x14ac:dyDescent="0.25">
      <c r="A325" s="57" t="s">
        <v>331</v>
      </c>
      <c r="B325" s="57" t="s">
        <v>494</v>
      </c>
      <c r="C325" s="57" t="s">
        <v>616</v>
      </c>
      <c r="D325" s="90"/>
      <c r="E325" s="154">
        <v>12.38</v>
      </c>
      <c r="F325" s="154">
        <v>12.38</v>
      </c>
      <c r="G325" s="155"/>
      <c r="H325" s="147">
        <v>1.0461491063094051</v>
      </c>
      <c r="I325" s="148">
        <v>12.951325936110436</v>
      </c>
      <c r="J325" s="154"/>
      <c r="K325" s="154">
        <v>6.75</v>
      </c>
      <c r="L325" s="154">
        <v>6.75</v>
      </c>
      <c r="M325" s="148">
        <v>7.061506467588484</v>
      </c>
      <c r="N325" s="154">
        <v>52</v>
      </c>
      <c r="O325" s="154">
        <v>52</v>
      </c>
      <c r="P325" s="148">
        <v>54.399753528089065</v>
      </c>
      <c r="Q325" s="90" t="s">
        <v>435</v>
      </c>
      <c r="R325" s="96" t="s">
        <v>84</v>
      </c>
      <c r="S325" s="85" t="s">
        <v>66</v>
      </c>
      <c r="T325" s="85" t="s">
        <v>67</v>
      </c>
      <c r="U325" s="135">
        <v>2010</v>
      </c>
      <c r="V325" s="90"/>
      <c r="W325" s="90"/>
      <c r="X325" s="90" t="s">
        <v>617</v>
      </c>
      <c r="Y325" s="92" t="s">
        <v>618</v>
      </c>
      <c r="Z325" s="137" t="s">
        <v>69</v>
      </c>
      <c r="AA325" s="92"/>
    </row>
    <row r="326" spans="1:27" customFormat="1" ht="15" x14ac:dyDescent="0.25">
      <c r="A326" s="57" t="s">
        <v>331</v>
      </c>
      <c r="B326" s="57" t="s">
        <v>494</v>
      </c>
      <c r="C326" s="57" t="s">
        <v>619</v>
      </c>
      <c r="D326" s="90"/>
      <c r="E326" s="154">
        <v>18.559999999999999</v>
      </c>
      <c r="F326" s="154">
        <v>18.559999999999999</v>
      </c>
      <c r="G326" s="155"/>
      <c r="H326" s="147">
        <v>1.0461491063094051</v>
      </c>
      <c r="I326" s="148">
        <v>19.416527413102557</v>
      </c>
      <c r="J326" s="154"/>
      <c r="K326" s="154">
        <v>10.5</v>
      </c>
      <c r="L326" s="154">
        <v>10.5</v>
      </c>
      <c r="M326" s="148">
        <v>10.984565616248753</v>
      </c>
      <c r="N326" s="154">
        <v>29</v>
      </c>
      <c r="O326" s="154">
        <v>29</v>
      </c>
      <c r="P326" s="148">
        <v>30.338324082972747</v>
      </c>
      <c r="Q326" s="90" t="s">
        <v>435</v>
      </c>
      <c r="R326" s="96" t="s">
        <v>84</v>
      </c>
      <c r="S326" s="85" t="s">
        <v>66</v>
      </c>
      <c r="T326" s="85" t="s">
        <v>67</v>
      </c>
      <c r="U326" s="135">
        <v>2010</v>
      </c>
      <c r="V326" s="90"/>
      <c r="W326" s="90"/>
      <c r="X326" s="90" t="s">
        <v>620</v>
      </c>
      <c r="Y326" s="92" t="s">
        <v>462</v>
      </c>
      <c r="Z326" s="137" t="s">
        <v>69</v>
      </c>
      <c r="AA326" s="92"/>
    </row>
    <row r="327" spans="1:27" customFormat="1" ht="15" x14ac:dyDescent="0.25">
      <c r="A327" s="57" t="s">
        <v>331</v>
      </c>
      <c r="B327" s="57" t="s">
        <v>494</v>
      </c>
      <c r="C327" s="57" t="s">
        <v>621</v>
      </c>
      <c r="D327" s="90"/>
      <c r="E327" s="154">
        <v>11.36</v>
      </c>
      <c r="F327" s="154">
        <v>11.36</v>
      </c>
      <c r="G327" s="155"/>
      <c r="H327" s="147">
        <v>1.0461491063094051</v>
      </c>
      <c r="I327" s="148">
        <v>11.884253847674842</v>
      </c>
      <c r="J327" s="154"/>
      <c r="K327" s="154">
        <v>1</v>
      </c>
      <c r="L327" s="154">
        <v>1</v>
      </c>
      <c r="M327" s="148">
        <v>1.0461491063094051</v>
      </c>
      <c r="N327" s="154">
        <v>24</v>
      </c>
      <c r="O327" s="154">
        <v>24</v>
      </c>
      <c r="P327" s="148">
        <v>25.107578551425721</v>
      </c>
      <c r="Q327" s="90" t="s">
        <v>435</v>
      </c>
      <c r="R327" s="96" t="s">
        <v>84</v>
      </c>
      <c r="S327" s="85" t="s">
        <v>66</v>
      </c>
      <c r="T327" s="85" t="s">
        <v>67</v>
      </c>
      <c r="U327" s="135">
        <v>2010</v>
      </c>
      <c r="V327" s="90"/>
      <c r="W327" s="90"/>
      <c r="X327" s="90" t="s">
        <v>622</v>
      </c>
      <c r="Y327" s="92" t="s">
        <v>623</v>
      </c>
      <c r="Z327" s="137" t="s">
        <v>69</v>
      </c>
      <c r="AA327" s="92"/>
    </row>
    <row r="328" spans="1:27" customFormat="1" ht="15" x14ac:dyDescent="0.25">
      <c r="A328" s="57" t="s">
        <v>331</v>
      </c>
      <c r="B328" s="57" t="s">
        <v>494</v>
      </c>
      <c r="C328" s="57" t="s">
        <v>624</v>
      </c>
      <c r="D328" s="90"/>
      <c r="E328" s="154">
        <v>6.51</v>
      </c>
      <c r="F328" s="154">
        <v>6.51</v>
      </c>
      <c r="G328" s="155"/>
      <c r="H328" s="147">
        <v>1.0461491063094051</v>
      </c>
      <c r="I328" s="148">
        <v>6.8104306820742266</v>
      </c>
      <c r="J328" s="154"/>
      <c r="K328" s="154">
        <v>6</v>
      </c>
      <c r="L328" s="154">
        <v>6</v>
      </c>
      <c r="M328" s="148">
        <v>6.2768946378564303</v>
      </c>
      <c r="N328" s="154">
        <v>8</v>
      </c>
      <c r="O328" s="154">
        <v>8</v>
      </c>
      <c r="P328" s="148">
        <v>8.3691928504752404</v>
      </c>
      <c r="Q328" s="90" t="s">
        <v>435</v>
      </c>
      <c r="R328" s="96" t="s">
        <v>84</v>
      </c>
      <c r="S328" s="85" t="s">
        <v>66</v>
      </c>
      <c r="T328" s="85" t="s">
        <v>67</v>
      </c>
      <c r="U328" s="135">
        <v>2010</v>
      </c>
      <c r="V328" s="90"/>
      <c r="W328" s="90"/>
      <c r="X328" s="90" t="s">
        <v>625</v>
      </c>
      <c r="Y328" s="92" t="s">
        <v>73</v>
      </c>
      <c r="Z328" s="137" t="s">
        <v>69</v>
      </c>
      <c r="AA328" s="92"/>
    </row>
    <row r="329" spans="1:27" customFormat="1" ht="15" x14ac:dyDescent="0.25">
      <c r="A329" s="57" t="s">
        <v>331</v>
      </c>
      <c r="B329" s="57" t="s">
        <v>494</v>
      </c>
      <c r="C329" s="57" t="s">
        <v>626</v>
      </c>
      <c r="D329" s="90"/>
      <c r="E329" s="154">
        <v>32.04</v>
      </c>
      <c r="F329" s="154">
        <v>32.04</v>
      </c>
      <c r="G329" s="155"/>
      <c r="H329" s="147">
        <v>1.0461491063094051</v>
      </c>
      <c r="I329" s="148">
        <v>33.518617366153336</v>
      </c>
      <c r="J329" s="154"/>
      <c r="K329" s="154">
        <v>3.1</v>
      </c>
      <c r="L329" s="154">
        <v>3.1</v>
      </c>
      <c r="M329" s="148">
        <v>3.2430622295591558</v>
      </c>
      <c r="N329" s="154">
        <v>194.5</v>
      </c>
      <c r="O329" s="154">
        <v>194.5</v>
      </c>
      <c r="P329" s="148">
        <v>203.47600117717928</v>
      </c>
      <c r="Q329" s="90" t="s">
        <v>435</v>
      </c>
      <c r="R329" s="96" t="s">
        <v>84</v>
      </c>
      <c r="S329" s="85" t="s">
        <v>66</v>
      </c>
      <c r="T329" s="85" t="s">
        <v>67</v>
      </c>
      <c r="U329" s="135">
        <v>2010</v>
      </c>
      <c r="V329" s="90"/>
      <c r="W329" s="90"/>
      <c r="X329" s="90" t="s">
        <v>627</v>
      </c>
      <c r="Y329" s="92" t="s">
        <v>628</v>
      </c>
      <c r="Z329" s="137" t="s">
        <v>69</v>
      </c>
      <c r="AA329" s="92"/>
    </row>
    <row r="330" spans="1:27" customFormat="1" ht="15" x14ac:dyDescent="0.25">
      <c r="A330" s="57" t="s">
        <v>331</v>
      </c>
      <c r="B330" s="57" t="s">
        <v>494</v>
      </c>
      <c r="C330" s="57" t="s">
        <v>629</v>
      </c>
      <c r="D330" s="85"/>
      <c r="E330" s="151">
        <v>12</v>
      </c>
      <c r="F330" s="151">
        <v>12</v>
      </c>
      <c r="G330" s="146"/>
      <c r="H330" s="147">
        <v>1.0461491063094051</v>
      </c>
      <c r="I330" s="148">
        <v>12.553789275712861</v>
      </c>
      <c r="J330" s="151"/>
      <c r="K330" s="151">
        <v>10</v>
      </c>
      <c r="L330" s="151">
        <v>10</v>
      </c>
      <c r="M330" s="148">
        <v>10.461491063094051</v>
      </c>
      <c r="N330" s="151">
        <v>14</v>
      </c>
      <c r="O330" s="151">
        <v>14</v>
      </c>
      <c r="P330" s="148">
        <v>14.64608748833167</v>
      </c>
      <c r="Q330" s="85" t="s">
        <v>113</v>
      </c>
      <c r="R330" s="96" t="s">
        <v>233</v>
      </c>
      <c r="S330" s="85" t="s">
        <v>66</v>
      </c>
      <c r="T330" s="85" t="s">
        <v>67</v>
      </c>
      <c r="U330" s="135">
        <v>2010</v>
      </c>
      <c r="V330" s="85"/>
      <c r="W330" s="85"/>
      <c r="X330" s="57"/>
      <c r="Y330" s="95" t="s">
        <v>89</v>
      </c>
      <c r="Z330" s="137" t="s">
        <v>69</v>
      </c>
      <c r="AA330" s="95"/>
    </row>
    <row r="331" spans="1:27" s="158" customFormat="1" ht="15" x14ac:dyDescent="0.25">
      <c r="A331" s="111" t="s">
        <v>331</v>
      </c>
      <c r="B331" s="111" t="s">
        <v>494</v>
      </c>
      <c r="C331" s="111" t="s">
        <v>630</v>
      </c>
      <c r="D331" s="120"/>
      <c r="E331" s="156">
        <v>41.87</v>
      </c>
      <c r="F331" s="156">
        <v>12.765243902439025</v>
      </c>
      <c r="G331" s="156" t="s">
        <v>531</v>
      </c>
      <c r="H331" s="157">
        <v>1.0461491063094051</v>
      </c>
      <c r="I331" s="156">
        <v>13.354348500358167</v>
      </c>
      <c r="J331" s="156"/>
      <c r="K331" s="156">
        <v>25</v>
      </c>
      <c r="L331" s="156">
        <v>7.6219512195121952</v>
      </c>
      <c r="M331" s="156">
        <v>7.9736974566265628</v>
      </c>
      <c r="N331" s="156">
        <v>50</v>
      </c>
      <c r="O331" s="156">
        <v>15.24390243902439</v>
      </c>
      <c r="P331" s="156">
        <v>15.947394913253126</v>
      </c>
      <c r="Q331" s="120" t="s">
        <v>447</v>
      </c>
      <c r="R331" s="160" t="s">
        <v>233</v>
      </c>
      <c r="S331" s="120" t="s">
        <v>66</v>
      </c>
      <c r="T331" s="120" t="s">
        <v>67</v>
      </c>
      <c r="U331" s="120">
        <v>2010</v>
      </c>
      <c r="V331" s="120"/>
      <c r="W331" s="120"/>
      <c r="X331" s="111"/>
      <c r="Y331" s="129" t="s">
        <v>68</v>
      </c>
      <c r="Z331" s="123" t="s">
        <v>69</v>
      </c>
      <c r="AA331" s="129"/>
    </row>
    <row r="332" spans="1:27" customFormat="1" ht="15" x14ac:dyDescent="0.25">
      <c r="A332" s="57" t="s">
        <v>331</v>
      </c>
      <c r="B332" s="57" t="s">
        <v>494</v>
      </c>
      <c r="C332" s="57" t="s">
        <v>630</v>
      </c>
      <c r="D332" s="85"/>
      <c r="E332" s="151">
        <v>22.82</v>
      </c>
      <c r="F332" s="151">
        <v>22.82</v>
      </c>
      <c r="G332" s="146"/>
      <c r="H332" s="147">
        <v>1.0461491063094051</v>
      </c>
      <c r="I332" s="148">
        <v>23.873122605980623</v>
      </c>
      <c r="J332" s="151"/>
      <c r="K332" s="151">
        <v>4</v>
      </c>
      <c r="L332" s="151">
        <v>4</v>
      </c>
      <c r="M332" s="148">
        <v>4.1845964252376202</v>
      </c>
      <c r="N332" s="151">
        <v>100</v>
      </c>
      <c r="O332" s="151">
        <v>100</v>
      </c>
      <c r="P332" s="148">
        <v>104.6149106309405</v>
      </c>
      <c r="Q332" s="85" t="s">
        <v>113</v>
      </c>
      <c r="R332" s="96" t="s">
        <v>233</v>
      </c>
      <c r="S332" s="85" t="s">
        <v>66</v>
      </c>
      <c r="T332" s="85" t="s">
        <v>67</v>
      </c>
      <c r="U332" s="135">
        <v>2010</v>
      </c>
      <c r="V332" s="85"/>
      <c r="W332" s="85"/>
      <c r="X332" s="57"/>
      <c r="Y332" s="95" t="s">
        <v>263</v>
      </c>
      <c r="Z332" s="137" t="s">
        <v>69</v>
      </c>
      <c r="AA332" s="95"/>
    </row>
    <row r="333" spans="1:27" s="158" customFormat="1" ht="15" x14ac:dyDescent="0.25">
      <c r="A333" s="111" t="s">
        <v>331</v>
      </c>
      <c r="B333" s="111" t="s">
        <v>494</v>
      </c>
      <c r="C333" s="111" t="s">
        <v>631</v>
      </c>
      <c r="D333" s="120"/>
      <c r="E333" s="156">
        <v>113.25</v>
      </c>
      <c r="F333" s="156">
        <v>34.527439024390247</v>
      </c>
      <c r="G333" s="156" t="s">
        <v>531</v>
      </c>
      <c r="H333" s="157">
        <v>1.0461491063094051</v>
      </c>
      <c r="I333" s="156">
        <v>36.12084947851833</v>
      </c>
      <c r="J333" s="156"/>
      <c r="K333" s="156">
        <v>75</v>
      </c>
      <c r="L333" s="156">
        <v>22.865853658536587</v>
      </c>
      <c r="M333" s="156">
        <v>23.921092369879691</v>
      </c>
      <c r="N333" s="156">
        <v>150</v>
      </c>
      <c r="O333" s="156">
        <v>45.731707317073173</v>
      </c>
      <c r="P333" s="156">
        <v>47.842184739759382</v>
      </c>
      <c r="Q333" s="120" t="s">
        <v>447</v>
      </c>
      <c r="R333" s="160" t="s">
        <v>233</v>
      </c>
      <c r="S333" s="120" t="s">
        <v>66</v>
      </c>
      <c r="T333" s="120" t="s">
        <v>67</v>
      </c>
      <c r="U333" s="120">
        <v>2010</v>
      </c>
      <c r="V333" s="120"/>
      <c r="W333" s="120"/>
      <c r="X333" s="111"/>
      <c r="Y333" s="129" t="s">
        <v>68</v>
      </c>
      <c r="Z333" s="123" t="s">
        <v>69</v>
      </c>
      <c r="AA333" s="129"/>
    </row>
    <row r="334" spans="1:27" customFormat="1" ht="15" x14ac:dyDescent="0.25">
      <c r="A334" s="57" t="s">
        <v>331</v>
      </c>
      <c r="B334" s="57" t="s">
        <v>494</v>
      </c>
      <c r="C334" s="57" t="s">
        <v>631</v>
      </c>
      <c r="D334" s="85"/>
      <c r="E334" s="151">
        <v>38.21</v>
      </c>
      <c r="F334" s="151">
        <v>38.21</v>
      </c>
      <c r="G334" s="146"/>
      <c r="H334" s="147">
        <v>1.0461491063094051</v>
      </c>
      <c r="I334" s="148">
        <v>39.973357352082367</v>
      </c>
      <c r="J334" s="151"/>
      <c r="K334" s="151">
        <v>14</v>
      </c>
      <c r="L334" s="151">
        <v>14</v>
      </c>
      <c r="M334" s="148">
        <v>14.64608748833167</v>
      </c>
      <c r="N334" s="151">
        <v>127</v>
      </c>
      <c r="O334" s="151">
        <v>127</v>
      </c>
      <c r="P334" s="148">
        <v>132.86093650129445</v>
      </c>
      <c r="Q334" s="85" t="s">
        <v>113</v>
      </c>
      <c r="R334" s="96" t="s">
        <v>233</v>
      </c>
      <c r="S334" s="85" t="s">
        <v>66</v>
      </c>
      <c r="T334" s="85" t="s">
        <v>67</v>
      </c>
      <c r="U334" s="135">
        <v>2010</v>
      </c>
      <c r="V334" s="85"/>
      <c r="W334" s="85"/>
      <c r="X334" s="57"/>
      <c r="Y334" s="95" t="s">
        <v>632</v>
      </c>
      <c r="Z334" s="137" t="s">
        <v>69</v>
      </c>
      <c r="AA334" s="95"/>
    </row>
    <row r="335" spans="1:27" customFormat="1" ht="15" x14ac:dyDescent="0.25">
      <c r="A335" s="57" t="s">
        <v>331</v>
      </c>
      <c r="B335" s="57" t="s">
        <v>494</v>
      </c>
      <c r="C335" s="57" t="s">
        <v>633</v>
      </c>
      <c r="D335" s="85"/>
      <c r="E335" s="151">
        <v>45.54</v>
      </c>
      <c r="F335" s="151">
        <v>45.54</v>
      </c>
      <c r="G335" s="146"/>
      <c r="H335" s="147">
        <v>1.0461491063094051</v>
      </c>
      <c r="I335" s="148">
        <v>47.641630301330302</v>
      </c>
      <c r="J335" s="151"/>
      <c r="K335" s="151">
        <v>20</v>
      </c>
      <c r="L335" s="151">
        <v>20</v>
      </c>
      <c r="M335" s="148">
        <v>20.922982126188103</v>
      </c>
      <c r="N335" s="151">
        <v>120</v>
      </c>
      <c r="O335" s="151">
        <v>120</v>
      </c>
      <c r="P335" s="148">
        <v>125.5378927571286</v>
      </c>
      <c r="Q335" s="85" t="s">
        <v>113</v>
      </c>
      <c r="R335" s="96" t="s">
        <v>233</v>
      </c>
      <c r="S335" s="85" t="s">
        <v>66</v>
      </c>
      <c r="T335" s="85" t="s">
        <v>67</v>
      </c>
      <c r="U335" s="135">
        <v>2010</v>
      </c>
      <c r="V335" s="85"/>
      <c r="W335" s="85"/>
      <c r="X335" s="57"/>
      <c r="Y335" s="95" t="s">
        <v>537</v>
      </c>
      <c r="Z335" s="137" t="s">
        <v>69</v>
      </c>
      <c r="AA335" s="95"/>
    </row>
    <row r="336" spans="1:27" s="158" customFormat="1" ht="15" x14ac:dyDescent="0.25">
      <c r="A336" s="111" t="s">
        <v>331</v>
      </c>
      <c r="B336" s="111" t="s">
        <v>494</v>
      </c>
      <c r="C336" s="111" t="s">
        <v>634</v>
      </c>
      <c r="D336" s="120"/>
      <c r="E336" s="156">
        <v>105.1</v>
      </c>
      <c r="F336" s="156">
        <v>32.042682926829265</v>
      </c>
      <c r="G336" s="156" t="s">
        <v>531</v>
      </c>
      <c r="H336" s="157">
        <v>1.0461491063094051</v>
      </c>
      <c r="I336" s="156">
        <v>33.521424107658063</v>
      </c>
      <c r="J336" s="156"/>
      <c r="K336" s="156">
        <v>36.6</v>
      </c>
      <c r="L336" s="156">
        <v>11.158536585365855</v>
      </c>
      <c r="M336" s="156">
        <v>11.673493076501289</v>
      </c>
      <c r="N336" s="156">
        <v>282</v>
      </c>
      <c r="O336" s="156">
        <v>85.975609756097569</v>
      </c>
      <c r="P336" s="156">
        <v>89.943307310747642</v>
      </c>
      <c r="Q336" s="120" t="s">
        <v>447</v>
      </c>
      <c r="R336" s="160" t="s">
        <v>233</v>
      </c>
      <c r="S336" s="120" t="s">
        <v>66</v>
      </c>
      <c r="T336" s="120" t="s">
        <v>67</v>
      </c>
      <c r="U336" s="120">
        <v>2010</v>
      </c>
      <c r="V336" s="120"/>
      <c r="W336" s="120"/>
      <c r="X336" s="111"/>
      <c r="Y336" s="129" t="s">
        <v>635</v>
      </c>
      <c r="Z336" s="123" t="s">
        <v>69</v>
      </c>
      <c r="AA336" s="129"/>
    </row>
    <row r="337" spans="1:27" customFormat="1" ht="15" x14ac:dyDescent="0.25">
      <c r="A337" s="57" t="s">
        <v>331</v>
      </c>
      <c r="B337" s="57" t="s">
        <v>494</v>
      </c>
      <c r="C337" s="57" t="s">
        <v>634</v>
      </c>
      <c r="D337" s="85"/>
      <c r="E337" s="151">
        <v>42.9</v>
      </c>
      <c r="F337" s="151">
        <v>42.9</v>
      </c>
      <c r="G337" s="146"/>
      <c r="H337" s="147">
        <v>1.0461491063094051</v>
      </c>
      <c r="I337" s="148">
        <v>44.879796660673478</v>
      </c>
      <c r="J337" s="151"/>
      <c r="K337" s="151">
        <v>21</v>
      </c>
      <c r="L337" s="151">
        <v>21</v>
      </c>
      <c r="M337" s="148">
        <v>21.969131232497507</v>
      </c>
      <c r="N337" s="151">
        <v>125</v>
      </c>
      <c r="O337" s="151">
        <v>125</v>
      </c>
      <c r="P337" s="148">
        <v>130.76863828867562</v>
      </c>
      <c r="Q337" s="85" t="s">
        <v>113</v>
      </c>
      <c r="R337" s="96" t="s">
        <v>233</v>
      </c>
      <c r="S337" s="85" t="s">
        <v>66</v>
      </c>
      <c r="T337" s="85" t="s">
        <v>67</v>
      </c>
      <c r="U337" s="135">
        <v>2010</v>
      </c>
      <c r="V337" s="85"/>
      <c r="W337" s="85"/>
      <c r="X337" s="57"/>
      <c r="Y337" s="95" t="s">
        <v>636</v>
      </c>
      <c r="Z337" s="137" t="s">
        <v>69</v>
      </c>
      <c r="AA337" s="95"/>
    </row>
    <row r="338" spans="1:27" customFormat="1" ht="15" x14ac:dyDescent="0.25">
      <c r="A338" s="57" t="s">
        <v>331</v>
      </c>
      <c r="B338" s="57" t="s">
        <v>494</v>
      </c>
      <c r="C338" s="57" t="s">
        <v>637</v>
      </c>
      <c r="D338" s="85"/>
      <c r="E338" s="151">
        <v>23.16</v>
      </c>
      <c r="F338" s="151">
        <v>23.16</v>
      </c>
      <c r="G338" s="146"/>
      <c r="H338" s="147">
        <v>1.0461491063094051</v>
      </c>
      <c r="I338" s="148">
        <v>24.228813302125822</v>
      </c>
      <c r="J338" s="151"/>
      <c r="K338" s="151">
        <v>14.71</v>
      </c>
      <c r="L338" s="151">
        <v>14.71</v>
      </c>
      <c r="M338" s="148">
        <v>15.388853353811349</v>
      </c>
      <c r="N338" s="151">
        <v>40</v>
      </c>
      <c r="O338" s="151">
        <v>40</v>
      </c>
      <c r="P338" s="148">
        <v>41.845964252376206</v>
      </c>
      <c r="Q338" s="85" t="s">
        <v>113</v>
      </c>
      <c r="R338" s="96" t="s">
        <v>88</v>
      </c>
      <c r="S338" s="85" t="s">
        <v>66</v>
      </c>
      <c r="T338" s="85" t="s">
        <v>67</v>
      </c>
      <c r="U338" s="135">
        <v>2010</v>
      </c>
      <c r="V338" s="85"/>
      <c r="W338" s="85"/>
      <c r="X338" s="57"/>
      <c r="Y338" s="95" t="s">
        <v>363</v>
      </c>
      <c r="Z338" s="137" t="s">
        <v>69</v>
      </c>
      <c r="AA338" s="95"/>
    </row>
    <row r="339" spans="1:27" customFormat="1" ht="15" x14ac:dyDescent="0.25">
      <c r="A339" s="57" t="s">
        <v>331</v>
      </c>
      <c r="B339" s="57" t="s">
        <v>494</v>
      </c>
      <c r="C339" s="57" t="s">
        <v>638</v>
      </c>
      <c r="D339" s="90"/>
      <c r="E339" s="154">
        <v>77.099999999999994</v>
      </c>
      <c r="F339" s="154">
        <v>77.099999999999994</v>
      </c>
      <c r="G339" s="155"/>
      <c r="H339" s="147">
        <v>1.0461491063094051</v>
      </c>
      <c r="I339" s="148">
        <v>80.658096096455125</v>
      </c>
      <c r="J339" s="154"/>
      <c r="K339" s="154">
        <v>33.5</v>
      </c>
      <c r="L339" s="154">
        <v>33.5</v>
      </c>
      <c r="M339" s="148">
        <v>35.045995061365069</v>
      </c>
      <c r="N339" s="154">
        <v>200</v>
      </c>
      <c r="O339" s="154">
        <v>200</v>
      </c>
      <c r="P339" s="148">
        <v>209.229821261881</v>
      </c>
      <c r="Q339" s="85" t="s">
        <v>113</v>
      </c>
      <c r="R339" s="57" t="s">
        <v>284</v>
      </c>
      <c r="S339" s="85" t="s">
        <v>66</v>
      </c>
      <c r="T339" s="85" t="s">
        <v>67</v>
      </c>
      <c r="U339" s="135">
        <v>2010</v>
      </c>
      <c r="V339" s="90"/>
      <c r="W339" s="90"/>
      <c r="X339" s="90" t="s">
        <v>639</v>
      </c>
      <c r="Y339" s="92" t="s">
        <v>73</v>
      </c>
      <c r="Z339" s="137" t="s">
        <v>69</v>
      </c>
      <c r="AA339" s="92"/>
    </row>
    <row r="340" spans="1:27" customFormat="1" ht="15" x14ac:dyDescent="0.25">
      <c r="A340" s="57" t="s">
        <v>331</v>
      </c>
      <c r="B340" s="57" t="s">
        <v>494</v>
      </c>
      <c r="C340" s="57" t="s">
        <v>640</v>
      </c>
      <c r="D340" s="90"/>
      <c r="E340" s="154">
        <v>41.5</v>
      </c>
      <c r="F340" s="154">
        <v>41.5</v>
      </c>
      <c r="G340" s="155"/>
      <c r="H340" s="147">
        <v>1.0461491063094051</v>
      </c>
      <c r="I340" s="148">
        <v>43.415187911840313</v>
      </c>
      <c r="J340" s="154"/>
      <c r="K340" s="154">
        <v>25</v>
      </c>
      <c r="L340" s="154">
        <v>25</v>
      </c>
      <c r="M340" s="148">
        <v>26.153727657735125</v>
      </c>
      <c r="N340" s="154">
        <v>60</v>
      </c>
      <c r="O340" s="154">
        <v>60</v>
      </c>
      <c r="P340" s="148">
        <v>62.768946378564301</v>
      </c>
      <c r="Q340" s="85" t="s">
        <v>113</v>
      </c>
      <c r="R340" s="57" t="s">
        <v>284</v>
      </c>
      <c r="S340" s="85" t="s">
        <v>66</v>
      </c>
      <c r="T340" s="85" t="s">
        <v>67</v>
      </c>
      <c r="U340" s="135">
        <v>2010</v>
      </c>
      <c r="V340" s="90"/>
      <c r="W340" s="90"/>
      <c r="X340" s="90" t="s">
        <v>641</v>
      </c>
      <c r="Y340" s="92" t="s">
        <v>73</v>
      </c>
      <c r="Z340" s="137" t="s">
        <v>69</v>
      </c>
      <c r="AA340" s="92"/>
    </row>
    <row r="341" spans="1:27" s="158" customFormat="1" ht="15" x14ac:dyDescent="0.25">
      <c r="A341" s="111" t="s">
        <v>331</v>
      </c>
      <c r="B341" s="111" t="s">
        <v>494</v>
      </c>
      <c r="C341" s="111" t="s">
        <v>642</v>
      </c>
      <c r="D341" s="142"/>
      <c r="E341" s="159">
        <v>63.5</v>
      </c>
      <c r="F341" s="159">
        <v>63.5</v>
      </c>
      <c r="G341" s="159"/>
      <c r="H341" s="157">
        <v>1.0461491063094051</v>
      </c>
      <c r="I341" s="156">
        <v>66.430468250647223</v>
      </c>
      <c r="J341" s="159"/>
      <c r="K341" s="159">
        <v>46.5</v>
      </c>
      <c r="L341" s="159">
        <v>46.5</v>
      </c>
      <c r="M341" s="156">
        <v>48.645933443387335</v>
      </c>
      <c r="N341" s="159">
        <v>85</v>
      </c>
      <c r="O341" s="159">
        <v>85</v>
      </c>
      <c r="P341" s="156">
        <v>88.922674036299426</v>
      </c>
      <c r="Q341" s="142" t="s">
        <v>365</v>
      </c>
      <c r="R341" s="111" t="s">
        <v>284</v>
      </c>
      <c r="S341" s="120" t="s">
        <v>66</v>
      </c>
      <c r="T341" s="120" t="s">
        <v>67</v>
      </c>
      <c r="U341" s="120">
        <v>2010</v>
      </c>
      <c r="V341" s="142"/>
      <c r="W341" s="142"/>
      <c r="X341" s="142" t="s">
        <v>643</v>
      </c>
      <c r="Y341" s="161" t="s">
        <v>644</v>
      </c>
      <c r="Z341" s="123" t="s">
        <v>69</v>
      </c>
      <c r="AA341" s="161"/>
    </row>
    <row r="342" spans="1:27" customFormat="1" ht="15" x14ac:dyDescent="0.25">
      <c r="A342" s="57" t="s">
        <v>331</v>
      </c>
      <c r="B342" s="57" t="s">
        <v>494</v>
      </c>
      <c r="C342" s="57" t="s">
        <v>645</v>
      </c>
      <c r="D342" s="85"/>
      <c r="E342" s="151">
        <v>15.16</v>
      </c>
      <c r="F342" s="151">
        <v>15.16</v>
      </c>
      <c r="G342" s="146"/>
      <c r="H342" s="147">
        <v>1.0461491063094051</v>
      </c>
      <c r="I342" s="148">
        <v>15.859620451650581</v>
      </c>
      <c r="J342" s="151"/>
      <c r="K342" s="151">
        <v>7.26</v>
      </c>
      <c r="L342" s="151">
        <v>7.26</v>
      </c>
      <c r="M342" s="148">
        <v>7.5950425118062803</v>
      </c>
      <c r="N342" s="151">
        <v>80</v>
      </c>
      <c r="O342" s="151">
        <v>80</v>
      </c>
      <c r="P342" s="148">
        <v>83.691928504752411</v>
      </c>
      <c r="Q342" s="85" t="s">
        <v>113</v>
      </c>
      <c r="R342" s="57" t="s">
        <v>470</v>
      </c>
      <c r="S342" s="85" t="s">
        <v>66</v>
      </c>
      <c r="T342" s="85">
        <v>2010</v>
      </c>
      <c r="U342" s="135">
        <v>2010</v>
      </c>
      <c r="V342" s="85"/>
      <c r="W342" s="85"/>
      <c r="X342" s="57"/>
      <c r="Y342" s="95" t="s">
        <v>646</v>
      </c>
      <c r="Z342" s="136" t="s">
        <v>69</v>
      </c>
      <c r="AA342" s="95"/>
    </row>
    <row r="343" spans="1:27" customFormat="1" ht="15" x14ac:dyDescent="0.25">
      <c r="A343" s="57" t="s">
        <v>331</v>
      </c>
      <c r="B343" s="57" t="s">
        <v>494</v>
      </c>
      <c r="C343" s="57" t="s">
        <v>647</v>
      </c>
      <c r="D343" s="85"/>
      <c r="E343" s="151">
        <v>20.05</v>
      </c>
      <c r="F343" s="151">
        <v>20.05</v>
      </c>
      <c r="G343" s="146"/>
      <c r="H343" s="147">
        <v>1.0461491063094051</v>
      </c>
      <c r="I343" s="148">
        <v>20.975289581503571</v>
      </c>
      <c r="J343" s="151"/>
      <c r="K343" s="151">
        <v>10.16</v>
      </c>
      <c r="L343" s="151">
        <v>10.16</v>
      </c>
      <c r="M343" s="148">
        <v>10.628874920103556</v>
      </c>
      <c r="N343" s="151">
        <v>36.729999999999997</v>
      </c>
      <c r="O343" s="151">
        <v>36.729999999999997</v>
      </c>
      <c r="P343" s="148">
        <v>38.425056674744447</v>
      </c>
      <c r="Q343" s="85" t="s">
        <v>113</v>
      </c>
      <c r="R343" s="57" t="s">
        <v>470</v>
      </c>
      <c r="S343" s="85" t="s">
        <v>66</v>
      </c>
      <c r="T343" s="85">
        <v>2010</v>
      </c>
      <c r="U343" s="135">
        <v>2010</v>
      </c>
      <c r="V343" s="85"/>
      <c r="W343" s="85"/>
      <c r="X343" s="57"/>
      <c r="Y343" s="95" t="s">
        <v>648</v>
      </c>
      <c r="Z343" s="136" t="s">
        <v>69</v>
      </c>
      <c r="AA343" s="95"/>
    </row>
    <row r="344" spans="1:27" customFormat="1" ht="15" x14ac:dyDescent="0.25">
      <c r="A344" s="57" t="s">
        <v>331</v>
      </c>
      <c r="B344" s="57" t="s">
        <v>494</v>
      </c>
      <c r="C344" s="57" t="s">
        <v>649</v>
      </c>
      <c r="D344" s="85"/>
      <c r="E344" s="151">
        <v>17.670000000000002</v>
      </c>
      <c r="F344" s="151">
        <v>17.670000000000002</v>
      </c>
      <c r="G344" s="146"/>
      <c r="H344" s="147">
        <v>1.0461491063094051</v>
      </c>
      <c r="I344" s="148">
        <v>18.48545470848719</v>
      </c>
      <c r="J344" s="151"/>
      <c r="K344" s="151">
        <v>7.48</v>
      </c>
      <c r="L344" s="151">
        <v>7.48</v>
      </c>
      <c r="M344" s="148">
        <v>7.8251953151943505</v>
      </c>
      <c r="N344" s="151">
        <v>30</v>
      </c>
      <c r="O344" s="151">
        <v>30</v>
      </c>
      <c r="P344" s="148">
        <v>31.384473189282151</v>
      </c>
      <c r="Q344" s="85" t="s">
        <v>113</v>
      </c>
      <c r="R344" s="57" t="s">
        <v>470</v>
      </c>
      <c r="S344" s="85" t="s">
        <v>66</v>
      </c>
      <c r="T344" s="85">
        <v>2010</v>
      </c>
      <c r="U344" s="135">
        <v>2010</v>
      </c>
      <c r="V344" s="85"/>
      <c r="W344" s="85"/>
      <c r="X344" s="57"/>
      <c r="Y344" s="95" t="s">
        <v>548</v>
      </c>
      <c r="Z344" s="136" t="s">
        <v>69</v>
      </c>
      <c r="AA344" s="95"/>
    </row>
    <row r="345" spans="1:27" customFormat="1" ht="15" x14ac:dyDescent="0.25">
      <c r="A345" s="57" t="s">
        <v>331</v>
      </c>
      <c r="B345" s="57" t="s">
        <v>494</v>
      </c>
      <c r="C345" s="57" t="s">
        <v>650</v>
      </c>
      <c r="D345" s="85"/>
      <c r="E345" s="151">
        <v>19.13</v>
      </c>
      <c r="F345" s="151">
        <v>19.13</v>
      </c>
      <c r="G345" s="146"/>
      <c r="H345" s="147">
        <v>1.0461491063094051</v>
      </c>
      <c r="I345" s="148">
        <v>20.012832403698919</v>
      </c>
      <c r="J345" s="151"/>
      <c r="K345" s="151">
        <v>7.48</v>
      </c>
      <c r="L345" s="151">
        <v>7.48</v>
      </c>
      <c r="M345" s="148">
        <v>7.8251953151943505</v>
      </c>
      <c r="N345" s="151">
        <v>28</v>
      </c>
      <c r="O345" s="151">
        <v>28</v>
      </c>
      <c r="P345" s="148">
        <v>29.29217497666334</v>
      </c>
      <c r="Q345" s="85" t="s">
        <v>113</v>
      </c>
      <c r="R345" s="57" t="s">
        <v>470</v>
      </c>
      <c r="S345" s="85" t="s">
        <v>66</v>
      </c>
      <c r="T345" s="85">
        <v>2010</v>
      </c>
      <c r="U345" s="135">
        <v>2010</v>
      </c>
      <c r="V345" s="85"/>
      <c r="W345" s="85"/>
      <c r="X345" s="57"/>
      <c r="Y345" s="95" t="s">
        <v>442</v>
      </c>
      <c r="Z345" s="136" t="s">
        <v>69</v>
      </c>
      <c r="AA345" s="95"/>
    </row>
    <row r="346" spans="1:27" customFormat="1" ht="15" x14ac:dyDescent="0.25">
      <c r="A346" s="57" t="s">
        <v>331</v>
      </c>
      <c r="B346" s="57" t="s">
        <v>494</v>
      </c>
      <c r="C346" s="57" t="s">
        <v>651</v>
      </c>
      <c r="D346" s="85"/>
      <c r="E346" s="151">
        <v>16.04</v>
      </c>
      <c r="F346" s="151">
        <v>16.04</v>
      </c>
      <c r="G346" s="146"/>
      <c r="H346" s="147">
        <v>1.0461491063094051</v>
      </c>
      <c r="I346" s="148">
        <v>16.780231665202855</v>
      </c>
      <c r="J346" s="151"/>
      <c r="K346" s="151">
        <v>4.8899999999999997</v>
      </c>
      <c r="L346" s="151">
        <v>4.8899999999999997</v>
      </c>
      <c r="M346" s="148">
        <v>5.1156691298529902</v>
      </c>
      <c r="N346" s="151">
        <v>29.17</v>
      </c>
      <c r="O346" s="151">
        <v>29.17</v>
      </c>
      <c r="P346" s="148">
        <v>30.516169431045348</v>
      </c>
      <c r="Q346" s="85" t="s">
        <v>113</v>
      </c>
      <c r="R346" s="57" t="s">
        <v>470</v>
      </c>
      <c r="S346" s="85" t="s">
        <v>66</v>
      </c>
      <c r="T346" s="85">
        <v>2010</v>
      </c>
      <c r="U346" s="135">
        <v>2010</v>
      </c>
      <c r="V346" s="85"/>
      <c r="W346" s="85"/>
      <c r="X346" s="57"/>
      <c r="Y346" s="95" t="s">
        <v>263</v>
      </c>
      <c r="Z346" s="136" t="s">
        <v>69</v>
      </c>
      <c r="AA346" s="95"/>
    </row>
    <row r="347" spans="1:27" customFormat="1" ht="15" x14ac:dyDescent="0.25">
      <c r="A347" s="57" t="s">
        <v>331</v>
      </c>
      <c r="B347" s="57" t="s">
        <v>494</v>
      </c>
      <c r="C347" s="57" t="s">
        <v>652</v>
      </c>
      <c r="D347" s="85"/>
      <c r="E347" s="151">
        <v>21.78</v>
      </c>
      <c r="F347" s="151">
        <v>21.78</v>
      </c>
      <c r="G347" s="146"/>
      <c r="H347" s="147">
        <v>1.0461491063094051</v>
      </c>
      <c r="I347" s="148">
        <v>22.785127535418845</v>
      </c>
      <c r="J347" s="151"/>
      <c r="K347" s="151">
        <v>5</v>
      </c>
      <c r="L347" s="151">
        <v>5</v>
      </c>
      <c r="M347" s="148">
        <v>5.2307455315470257</v>
      </c>
      <c r="N347" s="151">
        <v>53.6</v>
      </c>
      <c r="O347" s="151">
        <v>53.6</v>
      </c>
      <c r="P347" s="148">
        <v>56.073592098184115</v>
      </c>
      <c r="Q347" s="85" t="s">
        <v>113</v>
      </c>
      <c r="R347" s="57" t="s">
        <v>470</v>
      </c>
      <c r="S347" s="85" t="s">
        <v>66</v>
      </c>
      <c r="T347" s="85">
        <v>2010</v>
      </c>
      <c r="U347" s="135">
        <v>2010</v>
      </c>
      <c r="V347" s="85"/>
      <c r="W347" s="85"/>
      <c r="X347" s="57"/>
      <c r="Y347" s="95" t="s">
        <v>653</v>
      </c>
      <c r="Z347" s="136" t="s">
        <v>69</v>
      </c>
      <c r="AA347" s="95"/>
    </row>
    <row r="348" spans="1:27" customFormat="1" ht="15" x14ac:dyDescent="0.25">
      <c r="A348" s="57" t="s">
        <v>331</v>
      </c>
      <c r="B348" s="57" t="s">
        <v>494</v>
      </c>
      <c r="C348" s="57" t="s">
        <v>652</v>
      </c>
      <c r="D348" s="85"/>
      <c r="E348" s="151">
        <v>18.68</v>
      </c>
      <c r="F348" s="151">
        <v>18.68</v>
      </c>
      <c r="G348" s="146"/>
      <c r="H348" s="147">
        <v>1.0292667257822254</v>
      </c>
      <c r="I348" s="148">
        <v>19.226702437611969</v>
      </c>
      <c r="J348" s="151"/>
      <c r="K348" s="151">
        <v>5</v>
      </c>
      <c r="L348" s="151">
        <v>5</v>
      </c>
      <c r="M348" s="148">
        <v>5.146333628911127</v>
      </c>
      <c r="N348" s="151">
        <v>40.200000000000003</v>
      </c>
      <c r="O348" s="151">
        <v>40.200000000000003</v>
      </c>
      <c r="P348" s="148">
        <v>41.376522376445465</v>
      </c>
      <c r="Q348" s="85" t="s">
        <v>113</v>
      </c>
      <c r="R348" s="57" t="s">
        <v>91</v>
      </c>
      <c r="S348" s="85" t="s">
        <v>66</v>
      </c>
      <c r="T348" s="85">
        <v>2011</v>
      </c>
      <c r="U348" s="135">
        <v>2011</v>
      </c>
      <c r="V348" s="85"/>
      <c r="W348" s="85"/>
      <c r="X348" s="57"/>
      <c r="Y348" s="95" t="s">
        <v>555</v>
      </c>
      <c r="Z348" s="136" t="s">
        <v>69</v>
      </c>
      <c r="AA348" s="95"/>
    </row>
    <row r="349" spans="1:27" customFormat="1" ht="15" x14ac:dyDescent="0.25">
      <c r="A349" s="57" t="s">
        <v>331</v>
      </c>
      <c r="B349" s="96" t="s">
        <v>654</v>
      </c>
      <c r="C349" s="57" t="s">
        <v>655</v>
      </c>
      <c r="D349" s="85"/>
      <c r="E349" s="151">
        <v>17.55</v>
      </c>
      <c r="F349" s="151">
        <v>17.55</v>
      </c>
      <c r="G349" s="146"/>
      <c r="H349" s="147">
        <v>1.0461491063094051</v>
      </c>
      <c r="I349" s="148">
        <v>18.35991681573006</v>
      </c>
      <c r="J349" s="151"/>
      <c r="K349" s="151">
        <v>8.14</v>
      </c>
      <c r="L349" s="151">
        <v>8.14</v>
      </c>
      <c r="M349" s="148">
        <v>8.5156537253585576</v>
      </c>
      <c r="N349" s="151">
        <v>53.45</v>
      </c>
      <c r="O349" s="151">
        <v>53.45</v>
      </c>
      <c r="P349" s="148">
        <v>55.9166697322377</v>
      </c>
      <c r="Q349" s="85" t="s">
        <v>113</v>
      </c>
      <c r="R349" s="57" t="s">
        <v>65</v>
      </c>
      <c r="S349" s="85" t="s">
        <v>66</v>
      </c>
      <c r="T349" s="85" t="s">
        <v>67</v>
      </c>
      <c r="U349" s="135">
        <v>2010</v>
      </c>
      <c r="V349" s="85"/>
      <c r="W349" s="85"/>
      <c r="X349" s="57"/>
      <c r="Y349" s="95" t="s">
        <v>656</v>
      </c>
      <c r="Z349" s="136" t="s">
        <v>69</v>
      </c>
      <c r="AA349" s="95"/>
    </row>
    <row r="350" spans="1:27" customFormat="1" ht="15" x14ac:dyDescent="0.25">
      <c r="A350" s="57" t="s">
        <v>331</v>
      </c>
      <c r="B350" s="96" t="s">
        <v>654</v>
      </c>
      <c r="C350" s="96" t="s">
        <v>657</v>
      </c>
      <c r="D350" s="162"/>
      <c r="E350" s="163">
        <v>24.82</v>
      </c>
      <c r="F350" s="163">
        <v>24.82</v>
      </c>
      <c r="G350" s="164"/>
      <c r="H350" s="147">
        <v>1.0461491063094051</v>
      </c>
      <c r="I350" s="148">
        <v>25.965420818599434</v>
      </c>
      <c r="J350" s="163"/>
      <c r="K350" s="163">
        <v>6.12</v>
      </c>
      <c r="L350" s="163">
        <v>6.12</v>
      </c>
      <c r="M350" s="148">
        <v>6.4024325306135594</v>
      </c>
      <c r="N350" s="163">
        <v>280</v>
      </c>
      <c r="O350" s="163">
        <v>280</v>
      </c>
      <c r="P350" s="148">
        <v>292.92174976663341</v>
      </c>
      <c r="Q350" s="85" t="s">
        <v>113</v>
      </c>
      <c r="R350" s="96" t="s">
        <v>658</v>
      </c>
      <c r="S350" s="85" t="s">
        <v>66</v>
      </c>
      <c r="T350" s="85" t="s">
        <v>67</v>
      </c>
      <c r="U350" s="135">
        <v>2010</v>
      </c>
      <c r="V350" s="162"/>
      <c r="W350" s="162"/>
      <c r="X350" s="96">
        <v>182790</v>
      </c>
      <c r="Y350" s="165" t="s">
        <v>429</v>
      </c>
      <c r="Z350" s="136" t="s">
        <v>69</v>
      </c>
      <c r="AA350" s="165"/>
    </row>
    <row r="351" spans="1:27" customFormat="1" ht="15" x14ac:dyDescent="0.25">
      <c r="A351" s="57" t="s">
        <v>331</v>
      </c>
      <c r="B351" s="96" t="s">
        <v>654</v>
      </c>
      <c r="C351" s="96" t="s">
        <v>659</v>
      </c>
      <c r="D351" s="82"/>
      <c r="E351" s="152">
        <v>12.22</v>
      </c>
      <c r="F351" s="152">
        <v>12.22</v>
      </c>
      <c r="G351" s="153"/>
      <c r="H351" s="147">
        <v>1.0461491063094051</v>
      </c>
      <c r="I351" s="148">
        <v>12.78394207910093</v>
      </c>
      <c r="J351" s="152"/>
      <c r="K351" s="152">
        <v>6.45</v>
      </c>
      <c r="L351" s="152">
        <v>6.45</v>
      </c>
      <c r="M351" s="148">
        <v>6.7476617356956625</v>
      </c>
      <c r="N351" s="152">
        <v>55.05</v>
      </c>
      <c r="O351" s="152">
        <v>55.05</v>
      </c>
      <c r="P351" s="148">
        <v>57.590508302332744</v>
      </c>
      <c r="Q351" s="85" t="s">
        <v>113</v>
      </c>
      <c r="R351" s="96" t="s">
        <v>71</v>
      </c>
      <c r="S351" s="85" t="s">
        <v>66</v>
      </c>
      <c r="T351" s="85" t="s">
        <v>67</v>
      </c>
      <c r="U351" s="135">
        <v>2010</v>
      </c>
      <c r="V351" s="82"/>
      <c r="W351" s="82"/>
      <c r="X351" s="82" t="s">
        <v>660</v>
      </c>
      <c r="Y351" s="88" t="s">
        <v>661</v>
      </c>
      <c r="Z351" s="136" t="s">
        <v>69</v>
      </c>
      <c r="AA351" s="88"/>
    </row>
    <row r="352" spans="1:27" customFormat="1" ht="15" x14ac:dyDescent="0.25">
      <c r="A352" s="57" t="s">
        <v>331</v>
      </c>
      <c r="B352" s="96" t="s">
        <v>654</v>
      </c>
      <c r="C352" s="96" t="s">
        <v>662</v>
      </c>
      <c r="D352" s="82"/>
      <c r="E352" s="152">
        <v>14.53</v>
      </c>
      <c r="F352" s="152">
        <v>14.53</v>
      </c>
      <c r="G352" s="153"/>
      <c r="H352" s="147">
        <v>1.0461491063094051</v>
      </c>
      <c r="I352" s="148">
        <v>15.200546514675654</v>
      </c>
      <c r="J352" s="152"/>
      <c r="K352" s="152">
        <v>9.8000000000000007</v>
      </c>
      <c r="L352" s="152">
        <v>9.8000000000000007</v>
      </c>
      <c r="M352" s="148">
        <v>10.252261241832171</v>
      </c>
      <c r="N352" s="152">
        <v>28</v>
      </c>
      <c r="O352" s="152">
        <v>28</v>
      </c>
      <c r="P352" s="148">
        <v>29.29217497666334</v>
      </c>
      <c r="Q352" s="85" t="s">
        <v>113</v>
      </c>
      <c r="R352" s="96" t="s">
        <v>71</v>
      </c>
      <c r="S352" s="85" t="s">
        <v>66</v>
      </c>
      <c r="T352" s="85" t="s">
        <v>67</v>
      </c>
      <c r="U352" s="135">
        <v>2010</v>
      </c>
      <c r="V352" s="82"/>
      <c r="W352" s="82"/>
      <c r="X352" s="82" t="s">
        <v>663</v>
      </c>
      <c r="Y352" s="88" t="s">
        <v>664</v>
      </c>
      <c r="Z352" s="136" t="s">
        <v>69</v>
      </c>
      <c r="AA352" s="88"/>
    </row>
    <row r="353" spans="1:27" customFormat="1" ht="15" x14ac:dyDescent="0.25">
      <c r="A353" s="57" t="s">
        <v>331</v>
      </c>
      <c r="B353" s="96" t="s">
        <v>654</v>
      </c>
      <c r="C353" s="96" t="s">
        <v>665</v>
      </c>
      <c r="D353" s="82"/>
      <c r="E353" s="152">
        <v>14.41</v>
      </c>
      <c r="F353" s="152">
        <v>14.41</v>
      </c>
      <c r="G353" s="153"/>
      <c r="H353" s="147">
        <v>1.0461491063094051</v>
      </c>
      <c r="I353" s="148">
        <v>15.075008621918528</v>
      </c>
      <c r="J353" s="152"/>
      <c r="K353" s="152">
        <v>8.3000000000000007</v>
      </c>
      <c r="L353" s="152">
        <v>8.3000000000000007</v>
      </c>
      <c r="M353" s="148">
        <v>8.6830375823680619</v>
      </c>
      <c r="N353" s="152">
        <v>52.5</v>
      </c>
      <c r="O353" s="152">
        <v>52.5</v>
      </c>
      <c r="P353" s="148">
        <v>54.922828081243765</v>
      </c>
      <c r="Q353" s="85" t="s">
        <v>113</v>
      </c>
      <c r="R353" s="96" t="s">
        <v>71</v>
      </c>
      <c r="S353" s="85" t="s">
        <v>66</v>
      </c>
      <c r="T353" s="85" t="s">
        <v>67</v>
      </c>
      <c r="U353" s="135">
        <v>2010</v>
      </c>
      <c r="V353" s="82"/>
      <c r="W353" s="82"/>
      <c r="X353" s="82" t="s">
        <v>666</v>
      </c>
      <c r="Y353" s="88" t="s">
        <v>667</v>
      </c>
      <c r="Z353" s="136" t="s">
        <v>69</v>
      </c>
      <c r="AA353" s="88"/>
    </row>
    <row r="354" spans="1:27" customFormat="1" ht="15" x14ac:dyDescent="0.25">
      <c r="A354" s="57" t="s">
        <v>331</v>
      </c>
      <c r="B354" s="96" t="s">
        <v>654</v>
      </c>
      <c r="C354" s="96" t="s">
        <v>668</v>
      </c>
      <c r="D354" s="82"/>
      <c r="E354" s="152">
        <v>11.29</v>
      </c>
      <c r="F354" s="152">
        <v>11.29</v>
      </c>
      <c r="G354" s="153"/>
      <c r="H354" s="147">
        <v>1.0461491063094051</v>
      </c>
      <c r="I354" s="148">
        <v>11.811023410233183</v>
      </c>
      <c r="J354" s="152"/>
      <c r="K354" s="152">
        <v>5.43</v>
      </c>
      <c r="L354" s="152">
        <v>5.43</v>
      </c>
      <c r="M354" s="148">
        <v>5.680589647260069</v>
      </c>
      <c r="N354" s="152">
        <v>50</v>
      </c>
      <c r="O354" s="152">
        <v>50</v>
      </c>
      <c r="P354" s="148">
        <v>52.30745531547025</v>
      </c>
      <c r="Q354" s="85" t="s">
        <v>113</v>
      </c>
      <c r="R354" s="96" t="s">
        <v>71</v>
      </c>
      <c r="S354" s="85" t="s">
        <v>66</v>
      </c>
      <c r="T354" s="85" t="s">
        <v>67</v>
      </c>
      <c r="U354" s="135">
        <v>2010</v>
      </c>
      <c r="V354" s="82"/>
      <c r="W354" s="82"/>
      <c r="X354" s="82" t="s">
        <v>669</v>
      </c>
      <c r="Y354" s="88" t="s">
        <v>670</v>
      </c>
      <c r="Z354" s="136" t="s">
        <v>69</v>
      </c>
      <c r="AA354" s="88"/>
    </row>
    <row r="355" spans="1:27" customFormat="1" ht="15" x14ac:dyDescent="0.25">
      <c r="A355" s="57" t="s">
        <v>331</v>
      </c>
      <c r="B355" s="96" t="s">
        <v>654</v>
      </c>
      <c r="C355" s="96" t="s">
        <v>671</v>
      </c>
      <c r="D355" s="82"/>
      <c r="E355" s="152">
        <v>19</v>
      </c>
      <c r="F355" s="152">
        <v>19</v>
      </c>
      <c r="G355" s="153"/>
      <c r="H355" s="147">
        <v>1.0461491063094051</v>
      </c>
      <c r="I355" s="148">
        <v>19.876833019878696</v>
      </c>
      <c r="J355" s="152"/>
      <c r="K355" s="152">
        <v>10.75</v>
      </c>
      <c r="L355" s="152">
        <v>10.75</v>
      </c>
      <c r="M355" s="148">
        <v>11.246102892826105</v>
      </c>
      <c r="N355" s="152">
        <v>24</v>
      </c>
      <c r="O355" s="152">
        <v>24</v>
      </c>
      <c r="P355" s="148">
        <v>25.107578551425721</v>
      </c>
      <c r="Q355" s="85" t="s">
        <v>113</v>
      </c>
      <c r="R355" s="96" t="s">
        <v>71</v>
      </c>
      <c r="S355" s="85" t="s">
        <v>66</v>
      </c>
      <c r="T355" s="85" t="s">
        <v>67</v>
      </c>
      <c r="U355" s="135">
        <v>2010</v>
      </c>
      <c r="V355" s="82"/>
      <c r="W355" s="82"/>
      <c r="X355" s="82" t="s">
        <v>672</v>
      </c>
      <c r="Y355" s="88" t="s">
        <v>673</v>
      </c>
      <c r="Z355" s="136" t="s">
        <v>69</v>
      </c>
      <c r="AA355" s="88"/>
    </row>
    <row r="356" spans="1:27" customFormat="1" ht="15" x14ac:dyDescent="0.25">
      <c r="A356" s="57" t="s">
        <v>331</v>
      </c>
      <c r="B356" s="96" t="s">
        <v>654</v>
      </c>
      <c r="C356" s="96" t="s">
        <v>674</v>
      </c>
      <c r="D356" s="82"/>
      <c r="E356" s="152">
        <v>12.04</v>
      </c>
      <c r="F356" s="152">
        <v>12.04</v>
      </c>
      <c r="G356" s="153"/>
      <c r="H356" s="147">
        <v>1.0461491063094051</v>
      </c>
      <c r="I356" s="148">
        <v>12.595635239965237</v>
      </c>
      <c r="J356" s="152"/>
      <c r="K356" s="152">
        <v>8.77</v>
      </c>
      <c r="L356" s="152">
        <v>8.77</v>
      </c>
      <c r="M356" s="148">
        <v>9.1747276623334812</v>
      </c>
      <c r="N356" s="152">
        <v>46</v>
      </c>
      <c r="O356" s="152">
        <v>46</v>
      </c>
      <c r="P356" s="148">
        <v>48.122858890232635</v>
      </c>
      <c r="Q356" s="85" t="s">
        <v>113</v>
      </c>
      <c r="R356" s="96" t="s">
        <v>71</v>
      </c>
      <c r="S356" s="85" t="s">
        <v>66</v>
      </c>
      <c r="T356" s="85" t="s">
        <v>67</v>
      </c>
      <c r="U356" s="135">
        <v>2010</v>
      </c>
      <c r="V356" s="82"/>
      <c r="W356" s="82"/>
      <c r="X356" s="82" t="s">
        <v>675</v>
      </c>
      <c r="Y356" s="88" t="s">
        <v>676</v>
      </c>
      <c r="Z356" s="136" t="s">
        <v>69</v>
      </c>
      <c r="AA356" s="88"/>
    </row>
    <row r="357" spans="1:27" customFormat="1" ht="15" x14ac:dyDescent="0.25">
      <c r="A357" s="57" t="s">
        <v>331</v>
      </c>
      <c r="B357" s="96" t="s">
        <v>654</v>
      </c>
      <c r="C357" s="96" t="s">
        <v>677</v>
      </c>
      <c r="D357" s="82"/>
      <c r="E357" s="152">
        <v>21.5</v>
      </c>
      <c r="F357" s="152">
        <v>21.5</v>
      </c>
      <c r="G357" s="153"/>
      <c r="H357" s="147">
        <v>1.0461491063094051</v>
      </c>
      <c r="I357" s="148">
        <v>22.49220578565221</v>
      </c>
      <c r="J357" s="152"/>
      <c r="K357" s="152">
        <v>19</v>
      </c>
      <c r="L357" s="152">
        <v>19</v>
      </c>
      <c r="M357" s="148">
        <v>19.876833019878696</v>
      </c>
      <c r="N357" s="152">
        <v>24</v>
      </c>
      <c r="O357" s="152">
        <v>24</v>
      </c>
      <c r="P357" s="148">
        <v>25.107578551425721</v>
      </c>
      <c r="Q357" s="85" t="s">
        <v>113</v>
      </c>
      <c r="R357" s="96" t="s">
        <v>71</v>
      </c>
      <c r="S357" s="85" t="s">
        <v>66</v>
      </c>
      <c r="T357" s="85" t="s">
        <v>67</v>
      </c>
      <c r="U357" s="135">
        <v>2010</v>
      </c>
      <c r="V357" s="82"/>
      <c r="W357" s="82"/>
      <c r="X357" s="82" t="s">
        <v>678</v>
      </c>
      <c r="Y357" s="88" t="s">
        <v>679</v>
      </c>
      <c r="Z357" s="136" t="s">
        <v>69</v>
      </c>
      <c r="AA357" s="88"/>
    </row>
    <row r="358" spans="1:27" customFormat="1" ht="15" x14ac:dyDescent="0.25">
      <c r="A358" s="57" t="s">
        <v>331</v>
      </c>
      <c r="B358" s="96" t="s">
        <v>654</v>
      </c>
      <c r="C358" s="96" t="s">
        <v>680</v>
      </c>
      <c r="D358" s="82"/>
      <c r="E358" s="152">
        <v>14.52</v>
      </c>
      <c r="F358" s="152">
        <v>14.52</v>
      </c>
      <c r="G358" s="153"/>
      <c r="H358" s="147">
        <v>1.0461491063094051</v>
      </c>
      <c r="I358" s="148">
        <v>15.190085023612561</v>
      </c>
      <c r="J358" s="152"/>
      <c r="K358" s="152">
        <v>13</v>
      </c>
      <c r="L358" s="152">
        <v>13</v>
      </c>
      <c r="M358" s="148">
        <v>13.599938382022266</v>
      </c>
      <c r="N358" s="152">
        <v>16.059999999999999</v>
      </c>
      <c r="O358" s="152">
        <v>16.059999999999999</v>
      </c>
      <c r="P358" s="148">
        <v>16.801154647329042</v>
      </c>
      <c r="Q358" s="85" t="s">
        <v>113</v>
      </c>
      <c r="R358" s="96" t="s">
        <v>71</v>
      </c>
      <c r="S358" s="85" t="s">
        <v>66</v>
      </c>
      <c r="T358" s="85" t="s">
        <v>67</v>
      </c>
      <c r="U358" s="135">
        <v>2010</v>
      </c>
      <c r="V358" s="82"/>
      <c r="W358" s="82"/>
      <c r="X358" s="82" t="s">
        <v>681</v>
      </c>
      <c r="Y358" s="88" t="s">
        <v>679</v>
      </c>
      <c r="Z358" s="136" t="s">
        <v>69</v>
      </c>
      <c r="AA358" s="88"/>
    </row>
    <row r="359" spans="1:27" customFormat="1" ht="15" x14ac:dyDescent="0.25">
      <c r="A359" s="57" t="s">
        <v>331</v>
      </c>
      <c r="B359" s="96" t="s">
        <v>654</v>
      </c>
      <c r="C359" s="96" t="s">
        <v>682</v>
      </c>
      <c r="D359" s="82"/>
      <c r="E359" s="152">
        <v>13.33</v>
      </c>
      <c r="F359" s="152">
        <v>13.33</v>
      </c>
      <c r="G359" s="153"/>
      <c r="H359" s="147">
        <v>1.0461491063094051</v>
      </c>
      <c r="I359" s="148">
        <v>13.94516758710437</v>
      </c>
      <c r="J359" s="152"/>
      <c r="K359" s="152">
        <v>12.25</v>
      </c>
      <c r="L359" s="152">
        <v>12.25</v>
      </c>
      <c r="M359" s="148">
        <v>12.815326552290212</v>
      </c>
      <c r="N359" s="152">
        <v>20.8</v>
      </c>
      <c r="O359" s="152">
        <v>20.8</v>
      </c>
      <c r="P359" s="148">
        <v>21.759901411235624</v>
      </c>
      <c r="Q359" s="85" t="s">
        <v>113</v>
      </c>
      <c r="R359" s="96" t="s">
        <v>71</v>
      </c>
      <c r="S359" s="85" t="s">
        <v>66</v>
      </c>
      <c r="T359" s="85" t="s">
        <v>67</v>
      </c>
      <c r="U359" s="135">
        <v>2010</v>
      </c>
      <c r="V359" s="82"/>
      <c r="W359" s="82"/>
      <c r="X359" s="82" t="s">
        <v>683</v>
      </c>
      <c r="Y359" s="88" t="s">
        <v>684</v>
      </c>
      <c r="Z359" s="136" t="s">
        <v>69</v>
      </c>
      <c r="AA359" s="88"/>
    </row>
    <row r="360" spans="1:27" customFormat="1" ht="15" x14ac:dyDescent="0.25">
      <c r="A360" s="57" t="s">
        <v>331</v>
      </c>
      <c r="B360" s="57" t="s">
        <v>654</v>
      </c>
      <c r="C360" s="57" t="s">
        <v>685</v>
      </c>
      <c r="D360" s="90"/>
      <c r="E360" s="154">
        <v>29.63</v>
      </c>
      <c r="F360" s="154">
        <v>29.63</v>
      </c>
      <c r="G360" s="155"/>
      <c r="H360" s="147">
        <v>1.0461491063094051</v>
      </c>
      <c r="I360" s="148">
        <v>30.997398019947671</v>
      </c>
      <c r="J360" s="154"/>
      <c r="K360" s="154">
        <v>8</v>
      </c>
      <c r="L360" s="154">
        <v>8</v>
      </c>
      <c r="M360" s="148">
        <v>8.3691928504752404</v>
      </c>
      <c r="N360" s="154">
        <v>780</v>
      </c>
      <c r="O360" s="154">
        <v>780</v>
      </c>
      <c r="P360" s="148">
        <v>815.996302921336</v>
      </c>
      <c r="Q360" s="85" t="s">
        <v>113</v>
      </c>
      <c r="R360" s="96" t="s">
        <v>74</v>
      </c>
      <c r="S360" s="85" t="s">
        <v>66</v>
      </c>
      <c r="T360" s="85" t="s">
        <v>67</v>
      </c>
      <c r="U360" s="135">
        <v>2010</v>
      </c>
      <c r="V360" s="90"/>
      <c r="W360" s="90"/>
      <c r="X360" s="90" t="s">
        <v>686</v>
      </c>
      <c r="Y360" s="92" t="s">
        <v>687</v>
      </c>
      <c r="Z360" s="136" t="s">
        <v>69</v>
      </c>
      <c r="AA360" s="92"/>
    </row>
    <row r="361" spans="1:27" customFormat="1" ht="15" x14ac:dyDescent="0.25">
      <c r="A361" s="57" t="s">
        <v>331</v>
      </c>
      <c r="B361" s="57" t="s">
        <v>654</v>
      </c>
      <c r="C361" s="57" t="s">
        <v>688</v>
      </c>
      <c r="D361" s="90"/>
      <c r="E361" s="154">
        <v>32.6</v>
      </c>
      <c r="F361" s="154">
        <v>32.6</v>
      </c>
      <c r="G361" s="155"/>
      <c r="H361" s="147">
        <v>1.0461491063094051</v>
      </c>
      <c r="I361" s="148">
        <v>34.104460865686605</v>
      </c>
      <c r="J361" s="154"/>
      <c r="K361" s="154">
        <v>13.25</v>
      </c>
      <c r="L361" s="154">
        <v>13.25</v>
      </c>
      <c r="M361" s="148">
        <v>13.861475658599616</v>
      </c>
      <c r="N361" s="154">
        <v>46.9</v>
      </c>
      <c r="O361" s="154">
        <v>46.9</v>
      </c>
      <c r="P361" s="148">
        <v>49.064393085911092</v>
      </c>
      <c r="Q361" s="85" t="s">
        <v>113</v>
      </c>
      <c r="R361" s="96" t="s">
        <v>74</v>
      </c>
      <c r="S361" s="85" t="s">
        <v>66</v>
      </c>
      <c r="T361" s="85" t="s">
        <v>67</v>
      </c>
      <c r="U361" s="135">
        <v>2010</v>
      </c>
      <c r="V361" s="90"/>
      <c r="W361" s="90"/>
      <c r="X361" s="90" t="s">
        <v>689</v>
      </c>
      <c r="Y361" s="92" t="s">
        <v>690</v>
      </c>
      <c r="Z361" s="136" t="s">
        <v>69</v>
      </c>
      <c r="AA361" s="92"/>
    </row>
    <row r="362" spans="1:27" customFormat="1" ht="15" x14ac:dyDescent="0.25">
      <c r="A362" s="57" t="s">
        <v>331</v>
      </c>
      <c r="B362" s="57" t="s">
        <v>654</v>
      </c>
      <c r="C362" s="57" t="s">
        <v>691</v>
      </c>
      <c r="D362" s="90"/>
      <c r="E362" s="154">
        <v>15.46</v>
      </c>
      <c r="F362" s="154">
        <v>15.46</v>
      </c>
      <c r="G362" s="155"/>
      <c r="H362" s="147">
        <v>1.0461491063094051</v>
      </c>
      <c r="I362" s="148">
        <v>16.173465183543403</v>
      </c>
      <c r="J362" s="154"/>
      <c r="K362" s="154">
        <v>7.55</v>
      </c>
      <c r="L362" s="154">
        <v>7.55</v>
      </c>
      <c r="M362" s="148">
        <v>7.8984257526360082</v>
      </c>
      <c r="N362" s="154">
        <v>720</v>
      </c>
      <c r="O362" s="154">
        <v>720</v>
      </c>
      <c r="P362" s="148">
        <v>753.22735654277164</v>
      </c>
      <c r="Q362" s="85" t="s">
        <v>113</v>
      </c>
      <c r="R362" s="96" t="s">
        <v>74</v>
      </c>
      <c r="S362" s="85" t="s">
        <v>66</v>
      </c>
      <c r="T362" s="85" t="s">
        <v>67</v>
      </c>
      <c r="U362" s="135">
        <v>2010</v>
      </c>
      <c r="V362" s="90"/>
      <c r="W362" s="90"/>
      <c r="X362" s="90" t="s">
        <v>692</v>
      </c>
      <c r="Y362" s="92" t="s">
        <v>693</v>
      </c>
      <c r="Z362" s="136" t="s">
        <v>69</v>
      </c>
      <c r="AA362" s="92"/>
    </row>
    <row r="363" spans="1:27" customFormat="1" ht="15" x14ac:dyDescent="0.25">
      <c r="A363" s="57" t="s">
        <v>331</v>
      </c>
      <c r="B363" s="57" t="s">
        <v>654</v>
      </c>
      <c r="C363" s="57" t="s">
        <v>694</v>
      </c>
      <c r="D363" s="85"/>
      <c r="E363" s="151">
        <v>14.76</v>
      </c>
      <c r="F363" s="151">
        <v>14.76</v>
      </c>
      <c r="G363" s="146"/>
      <c r="H363" s="147">
        <v>1.0461491063094051</v>
      </c>
      <c r="I363" s="148">
        <v>15.441160809126819</v>
      </c>
      <c r="J363" s="151"/>
      <c r="K363" s="151">
        <v>8.5</v>
      </c>
      <c r="L363" s="151">
        <v>8.5</v>
      </c>
      <c r="M363" s="148">
        <v>8.8922674036299423</v>
      </c>
      <c r="N363" s="151">
        <v>28.93</v>
      </c>
      <c r="O363" s="151">
        <v>28.93</v>
      </c>
      <c r="P363" s="148">
        <v>30.265093645531088</v>
      </c>
      <c r="Q363" s="85" t="s">
        <v>113</v>
      </c>
      <c r="R363" s="96" t="s">
        <v>77</v>
      </c>
      <c r="S363" s="85" t="s">
        <v>66</v>
      </c>
      <c r="T363" s="85" t="s">
        <v>67</v>
      </c>
      <c r="U363" s="135">
        <v>2010</v>
      </c>
      <c r="V363" s="85"/>
      <c r="W363" s="85"/>
      <c r="X363" s="57"/>
      <c r="Y363" s="95" t="s">
        <v>343</v>
      </c>
      <c r="Z363" s="136" t="s">
        <v>69</v>
      </c>
      <c r="AA363" s="95"/>
    </row>
    <row r="364" spans="1:27" customFormat="1" ht="15" x14ac:dyDescent="0.25">
      <c r="A364" s="57" t="s">
        <v>331</v>
      </c>
      <c r="B364" s="57" t="s">
        <v>654</v>
      </c>
      <c r="C364" s="57" t="s">
        <v>695</v>
      </c>
      <c r="D364" s="85"/>
      <c r="E364" s="151">
        <v>14.18</v>
      </c>
      <c r="F364" s="151">
        <v>14.18</v>
      </c>
      <c r="G364" s="146"/>
      <c r="H364" s="147">
        <v>1.0461491063094051</v>
      </c>
      <c r="I364" s="148">
        <v>14.834394327467363</v>
      </c>
      <c r="J364" s="151"/>
      <c r="K364" s="151">
        <v>2.71</v>
      </c>
      <c r="L364" s="151">
        <v>2.71</v>
      </c>
      <c r="M364" s="148">
        <v>2.8350640780984877</v>
      </c>
      <c r="N364" s="151">
        <v>45.54</v>
      </c>
      <c r="O364" s="151">
        <v>45.54</v>
      </c>
      <c r="P364" s="148">
        <v>47.641630301330302</v>
      </c>
      <c r="Q364" s="85" t="s">
        <v>113</v>
      </c>
      <c r="R364" s="96" t="s">
        <v>77</v>
      </c>
      <c r="S364" s="85" t="s">
        <v>66</v>
      </c>
      <c r="T364" s="85" t="s">
        <v>67</v>
      </c>
      <c r="U364" s="135">
        <v>2010</v>
      </c>
      <c r="V364" s="85"/>
      <c r="W364" s="85"/>
      <c r="X364" s="57"/>
      <c r="Y364" s="95" t="s">
        <v>696</v>
      </c>
      <c r="Z364" s="136" t="s">
        <v>69</v>
      </c>
      <c r="AA364" s="95"/>
    </row>
    <row r="365" spans="1:27" customFormat="1" ht="15" x14ac:dyDescent="0.25">
      <c r="A365" s="57" t="s">
        <v>331</v>
      </c>
      <c r="B365" s="57" t="s">
        <v>654</v>
      </c>
      <c r="C365" s="57" t="s">
        <v>697</v>
      </c>
      <c r="D365" s="85"/>
      <c r="E365" s="151">
        <v>21.96</v>
      </c>
      <c r="F365" s="151">
        <v>21.96</v>
      </c>
      <c r="G365" s="146"/>
      <c r="H365" s="147">
        <v>1.0461491063094051</v>
      </c>
      <c r="I365" s="148">
        <v>22.973434374554536</v>
      </c>
      <c r="J365" s="151"/>
      <c r="K365" s="151">
        <v>1</v>
      </c>
      <c r="L365" s="151">
        <v>1</v>
      </c>
      <c r="M365" s="148">
        <v>1.0461491063094051</v>
      </c>
      <c r="N365" s="151">
        <v>94.6</v>
      </c>
      <c r="O365" s="151">
        <v>94.6</v>
      </c>
      <c r="P365" s="148">
        <v>98.965705456869713</v>
      </c>
      <c r="Q365" s="85" t="s">
        <v>113</v>
      </c>
      <c r="R365" s="96" t="s">
        <v>77</v>
      </c>
      <c r="S365" s="85" t="s">
        <v>66</v>
      </c>
      <c r="T365" s="85" t="s">
        <v>67</v>
      </c>
      <c r="U365" s="135">
        <v>2010</v>
      </c>
      <c r="V365" s="85"/>
      <c r="W365" s="85"/>
      <c r="X365" s="57"/>
      <c r="Y365" s="95" t="s">
        <v>698</v>
      </c>
      <c r="Z365" s="136" t="s">
        <v>69</v>
      </c>
      <c r="AA365" s="95"/>
    </row>
    <row r="366" spans="1:27" customFormat="1" ht="15" x14ac:dyDescent="0.25">
      <c r="A366" s="57" t="s">
        <v>331</v>
      </c>
      <c r="B366" s="57" t="s">
        <v>654</v>
      </c>
      <c r="C366" s="57" t="s">
        <v>699</v>
      </c>
      <c r="D366" s="85"/>
      <c r="E366" s="151">
        <v>12.49</v>
      </c>
      <c r="F366" s="151">
        <v>12.49</v>
      </c>
      <c r="G366" s="146"/>
      <c r="H366" s="147">
        <v>1.0461491063094051</v>
      </c>
      <c r="I366" s="148">
        <v>13.066402337804469</v>
      </c>
      <c r="J366" s="151"/>
      <c r="K366" s="151">
        <v>8.25</v>
      </c>
      <c r="L366" s="151">
        <v>8.25</v>
      </c>
      <c r="M366" s="148">
        <v>8.6307301270525922</v>
      </c>
      <c r="N366" s="151">
        <v>31.58</v>
      </c>
      <c r="O366" s="151">
        <v>31.58</v>
      </c>
      <c r="P366" s="148">
        <v>33.03738877725101</v>
      </c>
      <c r="Q366" s="85" t="s">
        <v>113</v>
      </c>
      <c r="R366" s="96" t="s">
        <v>77</v>
      </c>
      <c r="S366" s="85" t="s">
        <v>66</v>
      </c>
      <c r="T366" s="85" t="s">
        <v>67</v>
      </c>
      <c r="U366" s="135">
        <v>2010</v>
      </c>
      <c r="V366" s="85"/>
      <c r="W366" s="85"/>
      <c r="X366" s="57"/>
      <c r="Y366" s="95" t="s">
        <v>437</v>
      </c>
      <c r="Z366" s="136" t="s">
        <v>69</v>
      </c>
      <c r="AA366" s="95"/>
    </row>
    <row r="367" spans="1:27" customFormat="1" ht="15" x14ac:dyDescent="0.25">
      <c r="A367" s="57" t="s">
        <v>331</v>
      </c>
      <c r="B367" s="57" t="s">
        <v>654</v>
      </c>
      <c r="C367" s="57" t="s">
        <v>700</v>
      </c>
      <c r="D367" s="85"/>
      <c r="E367" s="151">
        <v>25.17</v>
      </c>
      <c r="F367" s="151">
        <v>25.17</v>
      </c>
      <c r="G367" s="146"/>
      <c r="H367" s="147">
        <v>1.0461491063094051</v>
      </c>
      <c r="I367" s="148">
        <v>26.331573005807726</v>
      </c>
      <c r="J367" s="151"/>
      <c r="K367" s="151">
        <v>10</v>
      </c>
      <c r="L367" s="151">
        <v>10</v>
      </c>
      <c r="M367" s="148">
        <v>10.461491063094051</v>
      </c>
      <c r="N367" s="151">
        <v>50</v>
      </c>
      <c r="O367" s="151">
        <v>50</v>
      </c>
      <c r="P367" s="148">
        <v>52.30745531547025</v>
      </c>
      <c r="Q367" s="85" t="s">
        <v>113</v>
      </c>
      <c r="R367" s="96" t="s">
        <v>77</v>
      </c>
      <c r="S367" s="85" t="s">
        <v>66</v>
      </c>
      <c r="T367" s="85" t="s">
        <v>67</v>
      </c>
      <c r="U367" s="135">
        <v>2010</v>
      </c>
      <c r="V367" s="85"/>
      <c r="W367" s="85"/>
      <c r="X367" s="57"/>
      <c r="Y367" s="95" t="s">
        <v>387</v>
      </c>
      <c r="Z367" s="136" t="s">
        <v>69</v>
      </c>
      <c r="AA367" s="95"/>
    </row>
    <row r="368" spans="1:27" customFormat="1" ht="15" x14ac:dyDescent="0.25">
      <c r="A368" s="57" t="s">
        <v>331</v>
      </c>
      <c r="B368" s="57" t="s">
        <v>654</v>
      </c>
      <c r="C368" s="57" t="s">
        <v>701</v>
      </c>
      <c r="D368" s="85"/>
      <c r="E368" s="151">
        <v>18.46</v>
      </c>
      <c r="F368" s="151">
        <v>18.46</v>
      </c>
      <c r="G368" s="146"/>
      <c r="H368" s="147">
        <v>1.0461491063094051</v>
      </c>
      <c r="I368" s="148">
        <v>19.311912502471618</v>
      </c>
      <c r="J368" s="151"/>
      <c r="K368" s="151">
        <v>0.01</v>
      </c>
      <c r="L368" s="151">
        <v>0.01</v>
      </c>
      <c r="M368" s="148">
        <v>1.0461491063094051E-2</v>
      </c>
      <c r="N368" s="151">
        <v>137.5</v>
      </c>
      <c r="O368" s="151">
        <v>137.5</v>
      </c>
      <c r="P368" s="148">
        <v>143.84550211754319</v>
      </c>
      <c r="Q368" s="85" t="s">
        <v>113</v>
      </c>
      <c r="R368" s="96" t="s">
        <v>77</v>
      </c>
      <c r="S368" s="85" t="s">
        <v>66</v>
      </c>
      <c r="T368" s="85" t="s">
        <v>67</v>
      </c>
      <c r="U368" s="135">
        <v>2010</v>
      </c>
      <c r="V368" s="85"/>
      <c r="W368" s="85"/>
      <c r="X368" s="57"/>
      <c r="Y368" s="95" t="s">
        <v>702</v>
      </c>
      <c r="Z368" s="136" t="s">
        <v>69</v>
      </c>
      <c r="AA368" s="95"/>
    </row>
    <row r="369" spans="1:27" customFormat="1" ht="15" x14ac:dyDescent="0.25">
      <c r="A369" s="57" t="s">
        <v>331</v>
      </c>
      <c r="B369" s="57" t="s">
        <v>654</v>
      </c>
      <c r="C369" s="57" t="s">
        <v>703</v>
      </c>
      <c r="D369" s="85"/>
      <c r="E369" s="151">
        <v>44.94</v>
      </c>
      <c r="F369" s="146">
        <v>13.701219512195122</v>
      </c>
      <c r="G369" s="146" t="s">
        <v>531</v>
      </c>
      <c r="H369" s="147">
        <v>1.0461491063094051</v>
      </c>
      <c r="I369" s="148">
        <v>14.333518548031909</v>
      </c>
      <c r="J369" s="151"/>
      <c r="K369" s="151">
        <v>33.369999999999997</v>
      </c>
      <c r="L369" s="146">
        <v>10.173780487804878</v>
      </c>
      <c r="M369" s="148">
        <v>10.643291365105137</v>
      </c>
      <c r="N369" s="151">
        <v>53</v>
      </c>
      <c r="O369" s="146">
        <v>16.158536585365855</v>
      </c>
      <c r="P369" s="148">
        <v>16.904238608048313</v>
      </c>
      <c r="Q369" s="85" t="s">
        <v>532</v>
      </c>
      <c r="R369" s="96" t="s">
        <v>77</v>
      </c>
      <c r="S369" s="85" t="s">
        <v>66</v>
      </c>
      <c r="T369" s="85" t="s">
        <v>67</v>
      </c>
      <c r="U369" s="135">
        <v>2010</v>
      </c>
      <c r="V369" s="85"/>
      <c r="W369" s="85"/>
      <c r="X369" s="57"/>
      <c r="Y369" s="95" t="s">
        <v>78</v>
      </c>
      <c r="Z369" s="136" t="s">
        <v>69</v>
      </c>
      <c r="AA369" s="95"/>
    </row>
    <row r="370" spans="1:27" customFormat="1" ht="15" x14ac:dyDescent="0.25">
      <c r="A370" s="57" t="s">
        <v>331</v>
      </c>
      <c r="B370" s="57" t="s">
        <v>654</v>
      </c>
      <c r="C370" s="57" t="s">
        <v>704</v>
      </c>
      <c r="D370" s="85"/>
      <c r="E370" s="151">
        <v>12.66</v>
      </c>
      <c r="F370" s="151">
        <v>12.66</v>
      </c>
      <c r="G370" s="146"/>
      <c r="H370" s="147">
        <v>1.0461491063094051</v>
      </c>
      <c r="I370" s="148">
        <v>13.244247685877069</v>
      </c>
      <c r="J370" s="151"/>
      <c r="K370" s="151">
        <v>9.5</v>
      </c>
      <c r="L370" s="151">
        <v>9.5</v>
      </c>
      <c r="M370" s="148">
        <v>9.9384165099393478</v>
      </c>
      <c r="N370" s="151">
        <v>18</v>
      </c>
      <c r="O370" s="151">
        <v>18</v>
      </c>
      <c r="P370" s="148">
        <v>18.830683913569292</v>
      </c>
      <c r="Q370" s="85" t="s">
        <v>113</v>
      </c>
      <c r="R370" s="96" t="s">
        <v>77</v>
      </c>
      <c r="S370" s="85" t="s">
        <v>66</v>
      </c>
      <c r="T370" s="85" t="s">
        <v>67</v>
      </c>
      <c r="U370" s="135">
        <v>2010</v>
      </c>
      <c r="V370" s="85"/>
      <c r="W370" s="85"/>
      <c r="X370" s="57"/>
      <c r="Y370" s="95" t="s">
        <v>157</v>
      </c>
      <c r="Z370" s="136" t="s">
        <v>69</v>
      </c>
      <c r="AA370" s="95"/>
    </row>
    <row r="371" spans="1:27" customFormat="1" ht="15" x14ac:dyDescent="0.25">
      <c r="A371" s="57" t="s">
        <v>331</v>
      </c>
      <c r="B371" s="57" t="s">
        <v>654</v>
      </c>
      <c r="C371" s="57" t="s">
        <v>705</v>
      </c>
      <c r="D371" s="85"/>
      <c r="E371" s="151">
        <v>13.64</v>
      </c>
      <c r="F371" s="151">
        <v>13.64</v>
      </c>
      <c r="G371" s="146"/>
      <c r="H371" s="147">
        <v>1.0461491063094051</v>
      </c>
      <c r="I371" s="148">
        <v>14.269473810060285</v>
      </c>
      <c r="J371" s="151"/>
      <c r="K371" s="151">
        <v>7.95</v>
      </c>
      <c r="L371" s="151">
        <v>7.95</v>
      </c>
      <c r="M371" s="148">
        <v>8.3168853951597708</v>
      </c>
      <c r="N371" s="151">
        <v>30</v>
      </c>
      <c r="O371" s="151">
        <v>30</v>
      </c>
      <c r="P371" s="148">
        <v>31.384473189282151</v>
      </c>
      <c r="Q371" s="85" t="s">
        <v>113</v>
      </c>
      <c r="R371" s="96" t="s">
        <v>77</v>
      </c>
      <c r="S371" s="85" t="s">
        <v>66</v>
      </c>
      <c r="T371" s="85" t="s">
        <v>67</v>
      </c>
      <c r="U371" s="135">
        <v>2010</v>
      </c>
      <c r="V371" s="85"/>
      <c r="W371" s="85"/>
      <c r="X371" s="57"/>
      <c r="Y371" s="95" t="s">
        <v>706</v>
      </c>
      <c r="Z371" s="136" t="s">
        <v>69</v>
      </c>
      <c r="AA371" s="95"/>
    </row>
    <row r="372" spans="1:27" customFormat="1" ht="15" x14ac:dyDescent="0.25">
      <c r="A372" s="57" t="s">
        <v>331</v>
      </c>
      <c r="B372" s="57" t="s">
        <v>654</v>
      </c>
      <c r="C372" s="57" t="s">
        <v>707</v>
      </c>
      <c r="D372" s="85"/>
      <c r="E372" s="151">
        <v>47.01</v>
      </c>
      <c r="F372" s="146">
        <v>14.332317073170731</v>
      </c>
      <c r="G372" s="146" t="s">
        <v>531</v>
      </c>
      <c r="H372" s="147">
        <v>1.0461491063094051</v>
      </c>
      <c r="I372" s="148">
        <v>14.993740697440588</v>
      </c>
      <c r="J372" s="151"/>
      <c r="K372" s="151">
        <v>33.299999999999997</v>
      </c>
      <c r="L372" s="146">
        <v>10.152439024390244</v>
      </c>
      <c r="M372" s="148">
        <v>10.620965012226582</v>
      </c>
      <c r="N372" s="151">
        <v>62.41</v>
      </c>
      <c r="O372" s="146">
        <v>19.027439024390244</v>
      </c>
      <c r="P372" s="148">
        <v>19.905538330722553</v>
      </c>
      <c r="Q372" s="85" t="s">
        <v>532</v>
      </c>
      <c r="R372" s="96" t="s">
        <v>77</v>
      </c>
      <c r="S372" s="85" t="s">
        <v>66</v>
      </c>
      <c r="T372" s="85" t="s">
        <v>67</v>
      </c>
      <c r="U372" s="135">
        <v>2010</v>
      </c>
      <c r="V372" s="85"/>
      <c r="W372" s="85"/>
      <c r="X372" s="57"/>
      <c r="Y372" s="95" t="s">
        <v>78</v>
      </c>
      <c r="Z372" s="136" t="s">
        <v>69</v>
      </c>
      <c r="AA372" s="95"/>
    </row>
    <row r="373" spans="1:27" s="158" customFormat="1" ht="15" x14ac:dyDescent="0.25">
      <c r="A373" s="111" t="s">
        <v>331</v>
      </c>
      <c r="B373" s="111" t="s">
        <v>654</v>
      </c>
      <c r="C373" s="111" t="s">
        <v>708</v>
      </c>
      <c r="D373" s="142"/>
      <c r="E373" s="159">
        <v>68.400000000000006</v>
      </c>
      <c r="F373" s="159">
        <v>20.853658536585368</v>
      </c>
      <c r="G373" s="159" t="s">
        <v>531</v>
      </c>
      <c r="H373" s="157">
        <v>1.0461491063094051</v>
      </c>
      <c r="I373" s="156">
        <v>21.816036241330277</v>
      </c>
      <c r="J373" s="159"/>
      <c r="K373" s="159">
        <v>50</v>
      </c>
      <c r="L373" s="159">
        <v>15.24390243902439</v>
      </c>
      <c r="M373" s="156">
        <v>15.947394913253126</v>
      </c>
      <c r="N373" s="159">
        <v>85</v>
      </c>
      <c r="O373" s="159">
        <v>25.914634146341466</v>
      </c>
      <c r="P373" s="156">
        <v>27.110571352530318</v>
      </c>
      <c r="Q373" s="142" t="s">
        <v>447</v>
      </c>
      <c r="R373" s="160" t="s">
        <v>202</v>
      </c>
      <c r="S373" s="120" t="s">
        <v>66</v>
      </c>
      <c r="T373" s="120" t="s">
        <v>67</v>
      </c>
      <c r="U373" s="120">
        <v>2010</v>
      </c>
      <c r="V373" s="142"/>
      <c r="W373" s="142"/>
      <c r="X373" s="142" t="s">
        <v>709</v>
      </c>
      <c r="Y373" s="161" t="s">
        <v>73</v>
      </c>
      <c r="Z373" s="130" t="s">
        <v>69</v>
      </c>
      <c r="AA373" s="161"/>
    </row>
    <row r="374" spans="1:27" customFormat="1" ht="15" x14ac:dyDescent="0.25">
      <c r="A374" s="57" t="s">
        <v>331</v>
      </c>
      <c r="B374" s="57" t="s">
        <v>654</v>
      </c>
      <c r="C374" s="57" t="s">
        <v>710</v>
      </c>
      <c r="D374" s="90"/>
      <c r="E374" s="154">
        <v>25.54</v>
      </c>
      <c r="F374" s="154">
        <v>25.54</v>
      </c>
      <c r="G374" s="155"/>
      <c r="H374" s="147">
        <v>1.0461491063094051</v>
      </c>
      <c r="I374" s="148">
        <v>26.718648175142203</v>
      </c>
      <c r="J374" s="154"/>
      <c r="K374" s="154">
        <v>14.9</v>
      </c>
      <c r="L374" s="154">
        <v>14.9</v>
      </c>
      <c r="M374" s="148">
        <v>15.587621684010136</v>
      </c>
      <c r="N374" s="154">
        <v>55.45</v>
      </c>
      <c r="O374" s="154">
        <v>55.45</v>
      </c>
      <c r="P374" s="148">
        <v>58.008967944856515</v>
      </c>
      <c r="Q374" s="90" t="s">
        <v>113</v>
      </c>
      <c r="R374" s="96" t="s">
        <v>202</v>
      </c>
      <c r="S374" s="85" t="s">
        <v>66</v>
      </c>
      <c r="T374" s="85" t="s">
        <v>67</v>
      </c>
      <c r="U374" s="135">
        <v>2010</v>
      </c>
      <c r="V374" s="90"/>
      <c r="W374" s="90"/>
      <c r="X374" s="90" t="s">
        <v>711</v>
      </c>
      <c r="Y374" s="92" t="s">
        <v>712</v>
      </c>
      <c r="Z374" s="136" t="s">
        <v>69</v>
      </c>
      <c r="AA374" s="92"/>
    </row>
    <row r="375" spans="1:27" customFormat="1" ht="15" x14ac:dyDescent="0.25">
      <c r="A375" s="57" t="s">
        <v>331</v>
      </c>
      <c r="B375" s="57" t="s">
        <v>654</v>
      </c>
      <c r="C375" s="57" t="s">
        <v>713</v>
      </c>
      <c r="D375" s="90"/>
      <c r="E375" s="154">
        <v>24.86</v>
      </c>
      <c r="F375" s="154">
        <v>24.86</v>
      </c>
      <c r="G375" s="155"/>
      <c r="H375" s="147">
        <v>1.0461491063094051</v>
      </c>
      <c r="I375" s="148">
        <v>26.007266782851808</v>
      </c>
      <c r="J375" s="154"/>
      <c r="K375" s="154">
        <v>5</v>
      </c>
      <c r="L375" s="154">
        <v>5</v>
      </c>
      <c r="M375" s="148">
        <v>5.2307455315470257</v>
      </c>
      <c r="N375" s="154">
        <v>80</v>
      </c>
      <c r="O375" s="154">
        <v>80</v>
      </c>
      <c r="P375" s="148">
        <v>83.691928504752411</v>
      </c>
      <c r="Q375" s="90" t="s">
        <v>113</v>
      </c>
      <c r="R375" s="96" t="s">
        <v>202</v>
      </c>
      <c r="S375" s="85" t="s">
        <v>66</v>
      </c>
      <c r="T375" s="85" t="s">
        <v>67</v>
      </c>
      <c r="U375" s="135">
        <v>2010</v>
      </c>
      <c r="V375" s="90"/>
      <c r="W375" s="90"/>
      <c r="X375" s="90" t="s">
        <v>714</v>
      </c>
      <c r="Y375" s="92" t="s">
        <v>715</v>
      </c>
      <c r="Z375" s="136" t="s">
        <v>69</v>
      </c>
      <c r="AA375" s="92"/>
    </row>
    <row r="376" spans="1:27" customFormat="1" ht="15" x14ac:dyDescent="0.25">
      <c r="A376" s="57" t="s">
        <v>331</v>
      </c>
      <c r="B376" s="57" t="s">
        <v>654</v>
      </c>
      <c r="C376" s="57" t="s">
        <v>716</v>
      </c>
      <c r="D376" s="90"/>
      <c r="E376" s="154">
        <v>21.33</v>
      </c>
      <c r="F376" s="154">
        <v>21.33</v>
      </c>
      <c r="G376" s="155"/>
      <c r="H376" s="147">
        <v>1.0461491063094051</v>
      </c>
      <c r="I376" s="148">
        <v>22.314360437579609</v>
      </c>
      <c r="J376" s="154"/>
      <c r="K376" s="154">
        <v>5.2</v>
      </c>
      <c r="L376" s="154">
        <v>5.2</v>
      </c>
      <c r="M376" s="148">
        <v>5.4399753528089061</v>
      </c>
      <c r="N376" s="154">
        <v>100</v>
      </c>
      <c r="O376" s="154">
        <v>100</v>
      </c>
      <c r="P376" s="148">
        <v>104.6149106309405</v>
      </c>
      <c r="Q376" s="90" t="s">
        <v>113</v>
      </c>
      <c r="R376" s="96" t="s">
        <v>202</v>
      </c>
      <c r="S376" s="85" t="s">
        <v>66</v>
      </c>
      <c r="T376" s="85" t="s">
        <v>67</v>
      </c>
      <c r="U376" s="135">
        <v>2010</v>
      </c>
      <c r="V376" s="90"/>
      <c r="W376" s="90"/>
      <c r="X376" s="90" t="s">
        <v>717</v>
      </c>
      <c r="Y376" s="92" t="s">
        <v>718</v>
      </c>
      <c r="Z376" s="136" t="s">
        <v>69</v>
      </c>
      <c r="AA376" s="92"/>
    </row>
    <row r="377" spans="1:27" customFormat="1" ht="15" x14ac:dyDescent="0.25">
      <c r="A377" s="57" t="s">
        <v>331</v>
      </c>
      <c r="B377" s="57" t="s">
        <v>654</v>
      </c>
      <c r="C377" s="57" t="s">
        <v>719</v>
      </c>
      <c r="D377" s="90"/>
      <c r="E377" s="154">
        <v>19.100000000000001</v>
      </c>
      <c r="F377" s="154">
        <v>19.100000000000001</v>
      </c>
      <c r="G377" s="155"/>
      <c r="H377" s="147">
        <v>1.0461491063094051</v>
      </c>
      <c r="I377" s="148">
        <v>19.981447930509638</v>
      </c>
      <c r="J377" s="154"/>
      <c r="K377" s="154">
        <v>8</v>
      </c>
      <c r="L377" s="154">
        <v>8</v>
      </c>
      <c r="M377" s="148">
        <v>8.3691928504752404</v>
      </c>
      <c r="N377" s="154">
        <v>55</v>
      </c>
      <c r="O377" s="154">
        <v>55</v>
      </c>
      <c r="P377" s="148">
        <v>57.538200847017279</v>
      </c>
      <c r="Q377" s="90" t="s">
        <v>113</v>
      </c>
      <c r="R377" s="96" t="s">
        <v>202</v>
      </c>
      <c r="S377" s="85" t="s">
        <v>66</v>
      </c>
      <c r="T377" s="85" t="s">
        <v>67</v>
      </c>
      <c r="U377" s="135">
        <v>2010</v>
      </c>
      <c r="V377" s="90"/>
      <c r="W377" s="90"/>
      <c r="X377" s="90" t="s">
        <v>720</v>
      </c>
      <c r="Y377" s="92" t="s">
        <v>721</v>
      </c>
      <c r="Z377" s="136" t="s">
        <v>69</v>
      </c>
      <c r="AA377" s="92"/>
    </row>
    <row r="378" spans="1:27" customFormat="1" ht="15" x14ac:dyDescent="0.25">
      <c r="A378" s="57" t="s">
        <v>331</v>
      </c>
      <c r="B378" s="57" t="s">
        <v>654</v>
      </c>
      <c r="C378" s="57" t="s">
        <v>722</v>
      </c>
      <c r="D378" s="90"/>
      <c r="E378" s="154">
        <v>33.64</v>
      </c>
      <c r="F378" s="154">
        <v>33.64</v>
      </c>
      <c r="G378" s="155"/>
      <c r="H378" s="147">
        <v>1.0461491063094051</v>
      </c>
      <c r="I378" s="148">
        <v>35.192455936248386</v>
      </c>
      <c r="J378" s="154"/>
      <c r="K378" s="154">
        <v>25</v>
      </c>
      <c r="L378" s="154">
        <v>25</v>
      </c>
      <c r="M378" s="148">
        <v>26.153727657735125</v>
      </c>
      <c r="N378" s="154">
        <v>45</v>
      </c>
      <c r="O378" s="154">
        <v>45</v>
      </c>
      <c r="P378" s="148">
        <v>47.076709783923228</v>
      </c>
      <c r="Q378" s="90" t="s">
        <v>113</v>
      </c>
      <c r="R378" s="96" t="s">
        <v>202</v>
      </c>
      <c r="S378" s="85" t="s">
        <v>66</v>
      </c>
      <c r="T378" s="85" t="s">
        <v>67</v>
      </c>
      <c r="U378" s="135">
        <v>2010</v>
      </c>
      <c r="V378" s="90"/>
      <c r="W378" s="90"/>
      <c r="X378" s="90" t="s">
        <v>723</v>
      </c>
      <c r="Y378" s="92" t="s">
        <v>724</v>
      </c>
      <c r="Z378" s="136" t="s">
        <v>69</v>
      </c>
      <c r="AA378" s="92"/>
    </row>
    <row r="379" spans="1:27" customFormat="1" ht="15" x14ac:dyDescent="0.25">
      <c r="A379" s="57" t="s">
        <v>331</v>
      </c>
      <c r="B379" s="57" t="s">
        <v>654</v>
      </c>
      <c r="C379" s="57" t="s">
        <v>725</v>
      </c>
      <c r="D379" s="90"/>
      <c r="E379" s="154">
        <v>27.72</v>
      </c>
      <c r="F379" s="154">
        <v>27.72</v>
      </c>
      <c r="G379" s="155"/>
      <c r="H379" s="147">
        <v>1.0461491063094051</v>
      </c>
      <c r="I379" s="148">
        <v>28.999253226896705</v>
      </c>
      <c r="J379" s="154"/>
      <c r="K379" s="154">
        <v>21</v>
      </c>
      <c r="L379" s="154">
        <v>21</v>
      </c>
      <c r="M379" s="148">
        <v>21.969131232497507</v>
      </c>
      <c r="N379" s="154">
        <v>35.85</v>
      </c>
      <c r="O379" s="154">
        <v>35.85</v>
      </c>
      <c r="P379" s="148">
        <v>37.504445461192169</v>
      </c>
      <c r="Q379" s="90" t="s">
        <v>113</v>
      </c>
      <c r="R379" s="96" t="s">
        <v>202</v>
      </c>
      <c r="S379" s="85" t="s">
        <v>66</v>
      </c>
      <c r="T379" s="85" t="s">
        <v>67</v>
      </c>
      <c r="U379" s="135">
        <v>2010</v>
      </c>
      <c r="V379" s="90"/>
      <c r="W379" s="90"/>
      <c r="X379" s="90" t="s">
        <v>726</v>
      </c>
      <c r="Y379" s="92" t="s">
        <v>644</v>
      </c>
      <c r="Z379" s="136" t="s">
        <v>69</v>
      </c>
      <c r="AA379" s="92"/>
    </row>
    <row r="380" spans="1:27" customFormat="1" ht="15" x14ac:dyDescent="0.25">
      <c r="A380" s="57" t="s">
        <v>331</v>
      </c>
      <c r="B380" s="57" t="s">
        <v>654</v>
      </c>
      <c r="C380" s="57" t="s">
        <v>727</v>
      </c>
      <c r="D380" s="90"/>
      <c r="E380" s="154">
        <v>29.16</v>
      </c>
      <c r="F380" s="154">
        <v>29.16</v>
      </c>
      <c r="G380" s="155"/>
      <c r="H380" s="147">
        <v>1.0461491063094051</v>
      </c>
      <c r="I380" s="148">
        <v>30.505707939982251</v>
      </c>
      <c r="J380" s="154"/>
      <c r="K380" s="154">
        <v>25.46</v>
      </c>
      <c r="L380" s="154">
        <v>25.46</v>
      </c>
      <c r="M380" s="148">
        <v>26.634956246637454</v>
      </c>
      <c r="N380" s="154">
        <v>37.5</v>
      </c>
      <c r="O380" s="154">
        <v>37.5</v>
      </c>
      <c r="P380" s="148">
        <v>39.230591486602691</v>
      </c>
      <c r="Q380" s="90" t="s">
        <v>113</v>
      </c>
      <c r="R380" s="96" t="s">
        <v>202</v>
      </c>
      <c r="S380" s="85" t="s">
        <v>66</v>
      </c>
      <c r="T380" s="85" t="s">
        <v>67</v>
      </c>
      <c r="U380" s="135">
        <v>2010</v>
      </c>
      <c r="V380" s="90"/>
      <c r="W380" s="90"/>
      <c r="X380" s="90" t="s">
        <v>728</v>
      </c>
      <c r="Y380" s="92" t="s">
        <v>684</v>
      </c>
      <c r="Z380" s="136" t="s">
        <v>69</v>
      </c>
      <c r="AA380" s="92"/>
    </row>
    <row r="381" spans="1:27" customFormat="1" ht="15" x14ac:dyDescent="0.25">
      <c r="A381" s="57" t="s">
        <v>331</v>
      </c>
      <c r="B381" s="57" t="s">
        <v>654</v>
      </c>
      <c r="C381" s="57" t="s">
        <v>729</v>
      </c>
      <c r="D381" s="90"/>
      <c r="E381" s="154">
        <v>38.33</v>
      </c>
      <c r="F381" s="154">
        <v>38.33</v>
      </c>
      <c r="G381" s="155"/>
      <c r="H381" s="147">
        <v>1.0461491063094051</v>
      </c>
      <c r="I381" s="148">
        <v>40.098895244839497</v>
      </c>
      <c r="J381" s="154"/>
      <c r="K381" s="154">
        <v>37.5</v>
      </c>
      <c r="L381" s="154">
        <v>37.5</v>
      </c>
      <c r="M381" s="148">
        <v>39.230591486602691</v>
      </c>
      <c r="N381" s="154">
        <v>40</v>
      </c>
      <c r="O381" s="154">
        <v>40</v>
      </c>
      <c r="P381" s="148">
        <v>41.845964252376206</v>
      </c>
      <c r="Q381" s="90" t="s">
        <v>113</v>
      </c>
      <c r="R381" s="96" t="s">
        <v>202</v>
      </c>
      <c r="S381" s="85" t="s">
        <v>66</v>
      </c>
      <c r="T381" s="85" t="s">
        <v>67</v>
      </c>
      <c r="U381" s="135">
        <v>2010</v>
      </c>
      <c r="V381" s="90"/>
      <c r="W381" s="90"/>
      <c r="X381" s="90" t="s">
        <v>730</v>
      </c>
      <c r="Y381" s="92" t="s">
        <v>644</v>
      </c>
      <c r="Z381" s="136" t="s">
        <v>69</v>
      </c>
      <c r="AA381" s="92"/>
    </row>
    <row r="382" spans="1:27" customFormat="1" ht="15" x14ac:dyDescent="0.25">
      <c r="A382" s="57" t="s">
        <v>331</v>
      </c>
      <c r="B382" s="57" t="s">
        <v>654</v>
      </c>
      <c r="C382" s="57" t="s">
        <v>731</v>
      </c>
      <c r="D382" s="90"/>
      <c r="E382" s="154">
        <v>32.33</v>
      </c>
      <c r="F382" s="154">
        <v>32.33</v>
      </c>
      <c r="G382" s="155"/>
      <c r="H382" s="147">
        <v>1.0461491063094051</v>
      </c>
      <c r="I382" s="148">
        <v>33.82200060698306</v>
      </c>
      <c r="J382" s="154"/>
      <c r="K382" s="154">
        <v>24</v>
      </c>
      <c r="L382" s="154">
        <v>24</v>
      </c>
      <c r="M382" s="148">
        <v>25.107578551425721</v>
      </c>
      <c r="N382" s="154">
        <v>37.130000000000003</v>
      </c>
      <c r="O382" s="154">
        <v>37.130000000000003</v>
      </c>
      <c r="P382" s="148">
        <v>38.843516317268211</v>
      </c>
      <c r="Q382" s="90" t="s">
        <v>113</v>
      </c>
      <c r="R382" s="96" t="s">
        <v>202</v>
      </c>
      <c r="S382" s="85" t="s">
        <v>66</v>
      </c>
      <c r="T382" s="85" t="s">
        <v>67</v>
      </c>
      <c r="U382" s="135">
        <v>2010</v>
      </c>
      <c r="V382" s="90"/>
      <c r="W382" s="90"/>
      <c r="X382" s="90" t="s">
        <v>732</v>
      </c>
      <c r="Y382" s="92" t="s">
        <v>724</v>
      </c>
      <c r="Z382" s="136" t="s">
        <v>69</v>
      </c>
      <c r="AA382" s="92"/>
    </row>
    <row r="383" spans="1:27" customFormat="1" ht="15" x14ac:dyDescent="0.25">
      <c r="A383" s="57" t="s">
        <v>331</v>
      </c>
      <c r="B383" s="57" t="s">
        <v>654</v>
      </c>
      <c r="C383" s="57" t="s">
        <v>733</v>
      </c>
      <c r="D383" s="90"/>
      <c r="E383" s="154">
        <v>34.56</v>
      </c>
      <c r="F383" s="154">
        <v>34.56</v>
      </c>
      <c r="G383" s="155"/>
      <c r="H383" s="147">
        <v>1.0461491063094051</v>
      </c>
      <c r="I383" s="148">
        <v>36.154913114053038</v>
      </c>
      <c r="J383" s="154"/>
      <c r="K383" s="154">
        <v>12</v>
      </c>
      <c r="L383" s="154">
        <v>12</v>
      </c>
      <c r="M383" s="148">
        <v>12.553789275712861</v>
      </c>
      <c r="N383" s="154">
        <v>50</v>
      </c>
      <c r="O383" s="154">
        <v>50</v>
      </c>
      <c r="P383" s="148">
        <v>52.30745531547025</v>
      </c>
      <c r="Q383" s="90" t="s">
        <v>113</v>
      </c>
      <c r="R383" s="96" t="s">
        <v>202</v>
      </c>
      <c r="S383" s="85" t="s">
        <v>66</v>
      </c>
      <c r="T383" s="85" t="s">
        <v>67</v>
      </c>
      <c r="U383" s="135">
        <v>2010</v>
      </c>
      <c r="V383" s="90"/>
      <c r="W383" s="90"/>
      <c r="X383" s="90" t="s">
        <v>734</v>
      </c>
      <c r="Y383" s="92" t="s">
        <v>735</v>
      </c>
      <c r="Z383" s="136" t="s">
        <v>69</v>
      </c>
      <c r="AA383" s="92"/>
    </row>
    <row r="384" spans="1:27" customFormat="1" ht="15" x14ac:dyDescent="0.25">
      <c r="A384" s="57" t="s">
        <v>331</v>
      </c>
      <c r="B384" s="57" t="s">
        <v>654</v>
      </c>
      <c r="C384" s="57" t="s">
        <v>736</v>
      </c>
      <c r="D384" s="85"/>
      <c r="E384" s="151">
        <v>41.27</v>
      </c>
      <c r="F384" s="151">
        <v>41.27</v>
      </c>
      <c r="G384" s="146"/>
      <c r="H384" s="147">
        <v>1.0461491063094051</v>
      </c>
      <c r="I384" s="148">
        <v>43.17457361738915</v>
      </c>
      <c r="J384" s="151"/>
      <c r="K384" s="151">
        <v>22.5</v>
      </c>
      <c r="L384" s="151">
        <v>22.5</v>
      </c>
      <c r="M384" s="148">
        <v>23.538354891961614</v>
      </c>
      <c r="N384" s="151">
        <v>65</v>
      </c>
      <c r="O384" s="151">
        <v>65</v>
      </c>
      <c r="P384" s="148">
        <v>67.999691910111324</v>
      </c>
      <c r="Q384" s="90" t="s">
        <v>113</v>
      </c>
      <c r="R384" s="96" t="s">
        <v>254</v>
      </c>
      <c r="S384" s="85" t="s">
        <v>66</v>
      </c>
      <c r="T384" s="85" t="s">
        <v>67</v>
      </c>
      <c r="U384" s="135">
        <v>2010</v>
      </c>
      <c r="V384" s="85"/>
      <c r="W384" s="85"/>
      <c r="X384" s="57"/>
      <c r="Y384" s="95" t="s">
        <v>70</v>
      </c>
      <c r="Z384" s="136" t="s">
        <v>69</v>
      </c>
      <c r="AA384" s="95"/>
    </row>
    <row r="385" spans="1:27" customFormat="1" ht="15" x14ac:dyDescent="0.25">
      <c r="A385" s="57" t="s">
        <v>331</v>
      </c>
      <c r="B385" s="57" t="s">
        <v>654</v>
      </c>
      <c r="C385" s="57" t="s">
        <v>737</v>
      </c>
      <c r="D385" s="85"/>
      <c r="E385" s="151">
        <v>20.12</v>
      </c>
      <c r="F385" s="151">
        <v>20.12</v>
      </c>
      <c r="G385" s="146"/>
      <c r="H385" s="147">
        <v>1.0461491063094051</v>
      </c>
      <c r="I385" s="148">
        <v>21.048520018945229</v>
      </c>
      <c r="J385" s="151"/>
      <c r="K385" s="151">
        <v>16.5</v>
      </c>
      <c r="L385" s="151">
        <v>16.5</v>
      </c>
      <c r="M385" s="148">
        <v>17.261460254105184</v>
      </c>
      <c r="N385" s="151">
        <v>24.7</v>
      </c>
      <c r="O385" s="151">
        <v>24.7</v>
      </c>
      <c r="P385" s="148">
        <v>25.839882925842304</v>
      </c>
      <c r="Q385" s="90" t="s">
        <v>113</v>
      </c>
      <c r="R385" s="96" t="s">
        <v>254</v>
      </c>
      <c r="S385" s="85" t="s">
        <v>66</v>
      </c>
      <c r="T385" s="85" t="s">
        <v>67</v>
      </c>
      <c r="U385" s="135">
        <v>2010</v>
      </c>
      <c r="V385" s="85"/>
      <c r="W385" s="85"/>
      <c r="X385" s="57"/>
      <c r="Y385" s="95" t="s">
        <v>387</v>
      </c>
      <c r="Z385" s="136" t="s">
        <v>69</v>
      </c>
      <c r="AA385" s="95"/>
    </row>
    <row r="386" spans="1:27" customFormat="1" ht="15" x14ac:dyDescent="0.25">
      <c r="A386" s="57" t="s">
        <v>331</v>
      </c>
      <c r="B386" s="57" t="s">
        <v>654</v>
      </c>
      <c r="C386" s="57" t="s">
        <v>738</v>
      </c>
      <c r="D386" s="85"/>
      <c r="E386" s="151">
        <v>23.06</v>
      </c>
      <c r="F386" s="151">
        <v>23.06</v>
      </c>
      <c r="G386" s="146"/>
      <c r="H386" s="147">
        <v>1.0461491063094051</v>
      </c>
      <c r="I386" s="148">
        <v>24.124198391494879</v>
      </c>
      <c r="J386" s="151"/>
      <c r="K386" s="151">
        <v>0</v>
      </c>
      <c r="L386" s="151">
        <v>0</v>
      </c>
      <c r="M386" s="148">
        <v>0</v>
      </c>
      <c r="N386" s="151">
        <v>94</v>
      </c>
      <c r="O386" s="151">
        <v>94</v>
      </c>
      <c r="P386" s="148">
        <v>98.33801599308407</v>
      </c>
      <c r="Q386" s="90" t="s">
        <v>113</v>
      </c>
      <c r="R386" s="96" t="s">
        <v>254</v>
      </c>
      <c r="S386" s="85" t="s">
        <v>66</v>
      </c>
      <c r="T386" s="85" t="s">
        <v>67</v>
      </c>
      <c r="U386" s="135">
        <v>2010</v>
      </c>
      <c r="V386" s="85"/>
      <c r="W386" s="85"/>
      <c r="X386" s="57"/>
      <c r="Y386" s="95" t="s">
        <v>739</v>
      </c>
      <c r="Z386" s="136" t="s">
        <v>69</v>
      </c>
      <c r="AA386" s="95"/>
    </row>
    <row r="387" spans="1:27" s="158" customFormat="1" ht="15" x14ac:dyDescent="0.25">
      <c r="A387" s="111" t="s">
        <v>331</v>
      </c>
      <c r="B387" s="111" t="s">
        <v>654</v>
      </c>
      <c r="C387" s="111" t="s">
        <v>740</v>
      </c>
      <c r="D387" s="120"/>
      <c r="E387" s="156">
        <v>49.72</v>
      </c>
      <c r="F387" s="156">
        <v>15.158536585365853</v>
      </c>
      <c r="G387" s="156" t="s">
        <v>531</v>
      </c>
      <c r="H387" s="157">
        <v>1.0461491063094051</v>
      </c>
      <c r="I387" s="156">
        <v>15.858089501738908</v>
      </c>
      <c r="J387" s="156"/>
      <c r="K387" s="156">
        <v>36</v>
      </c>
      <c r="L387" s="156">
        <v>10.975609756097562</v>
      </c>
      <c r="M387" s="156">
        <v>11.482124337542251</v>
      </c>
      <c r="N387" s="156">
        <v>75</v>
      </c>
      <c r="O387" s="156">
        <v>22.865853658536587</v>
      </c>
      <c r="P387" s="156">
        <v>23.921092369879691</v>
      </c>
      <c r="Q387" s="120" t="s">
        <v>741</v>
      </c>
      <c r="R387" s="160" t="s">
        <v>254</v>
      </c>
      <c r="S387" s="120" t="s">
        <v>66</v>
      </c>
      <c r="T387" s="120" t="s">
        <v>67</v>
      </c>
      <c r="U387" s="120">
        <v>2010</v>
      </c>
      <c r="V387" s="120"/>
      <c r="W387" s="120"/>
      <c r="X387" s="111"/>
      <c r="Y387" s="129" t="s">
        <v>157</v>
      </c>
      <c r="Z387" s="130" t="s">
        <v>69</v>
      </c>
      <c r="AA387" s="129"/>
    </row>
    <row r="388" spans="1:27" customFormat="1" ht="15" x14ac:dyDescent="0.25">
      <c r="A388" s="57" t="s">
        <v>331</v>
      </c>
      <c r="B388" s="57" t="s">
        <v>654</v>
      </c>
      <c r="C388" s="57" t="s">
        <v>742</v>
      </c>
      <c r="D388" s="85"/>
      <c r="E388" s="151">
        <v>81.47</v>
      </c>
      <c r="F388" s="151">
        <v>81.47</v>
      </c>
      <c r="G388" s="146"/>
      <c r="H388" s="147">
        <v>1.0461491063094051</v>
      </c>
      <c r="I388" s="148">
        <v>85.229767691027234</v>
      </c>
      <c r="J388" s="151"/>
      <c r="K388" s="151">
        <v>8.9</v>
      </c>
      <c r="L388" s="151">
        <v>8.9</v>
      </c>
      <c r="M388" s="148">
        <v>9.3107270461537048</v>
      </c>
      <c r="N388" s="151">
        <v>297</v>
      </c>
      <c r="O388" s="151">
        <v>297</v>
      </c>
      <c r="P388" s="148">
        <v>310.7062845738933</v>
      </c>
      <c r="Q388" s="85" t="s">
        <v>113</v>
      </c>
      <c r="R388" s="96" t="s">
        <v>44</v>
      </c>
      <c r="S388" s="85" t="s">
        <v>66</v>
      </c>
      <c r="T388" s="85" t="s">
        <v>67</v>
      </c>
      <c r="U388" s="135">
        <v>2010</v>
      </c>
      <c r="V388" s="85"/>
      <c r="W388" s="85"/>
      <c r="X388" s="57"/>
      <c r="Y388" s="95" t="s">
        <v>597</v>
      </c>
      <c r="Z388" s="136" t="s">
        <v>69</v>
      </c>
      <c r="AA388" s="95"/>
    </row>
    <row r="389" spans="1:27" customFormat="1" ht="15" x14ac:dyDescent="0.25">
      <c r="A389" s="57" t="s">
        <v>331</v>
      </c>
      <c r="B389" s="57" t="s">
        <v>654</v>
      </c>
      <c r="C389" s="57" t="s">
        <v>743</v>
      </c>
      <c r="D389" s="85"/>
      <c r="E389" s="151">
        <v>169.45</v>
      </c>
      <c r="F389" s="151">
        <v>169.45</v>
      </c>
      <c r="G389" s="146"/>
      <c r="H389" s="147">
        <v>1.0461491063094051</v>
      </c>
      <c r="I389" s="148">
        <v>177.26996606412868</v>
      </c>
      <c r="J389" s="151"/>
      <c r="K389" s="151">
        <v>169.45</v>
      </c>
      <c r="L389" s="151">
        <v>169.45</v>
      </c>
      <c r="M389" s="148">
        <v>177.26996606412868</v>
      </c>
      <c r="N389" s="151">
        <v>169.45</v>
      </c>
      <c r="O389" s="151">
        <v>169.45</v>
      </c>
      <c r="P389" s="148">
        <v>177.26996606412868</v>
      </c>
      <c r="Q389" s="85" t="s">
        <v>113</v>
      </c>
      <c r="R389" s="96" t="s">
        <v>44</v>
      </c>
      <c r="S389" s="85" t="s">
        <v>66</v>
      </c>
      <c r="T389" s="85" t="s">
        <v>67</v>
      </c>
      <c r="U389" s="135">
        <v>2010</v>
      </c>
      <c r="V389" s="85"/>
      <c r="W389" s="85"/>
      <c r="X389" s="57"/>
      <c r="Y389" s="95" t="s">
        <v>267</v>
      </c>
      <c r="Z389" s="136" t="s">
        <v>69</v>
      </c>
      <c r="AA389" s="95"/>
    </row>
    <row r="390" spans="1:27" customFormat="1" ht="15" x14ac:dyDescent="0.25">
      <c r="A390" s="57" t="s">
        <v>331</v>
      </c>
      <c r="B390" s="57" t="s">
        <v>654</v>
      </c>
      <c r="C390" s="57" t="s">
        <v>744</v>
      </c>
      <c r="D390" s="85"/>
      <c r="E390" s="151">
        <v>14.45</v>
      </c>
      <c r="F390" s="151">
        <v>14.45</v>
      </c>
      <c r="G390" s="146"/>
      <c r="H390" s="147">
        <v>1.0461491063094051</v>
      </c>
      <c r="I390" s="148">
        <v>15.116854586170902</v>
      </c>
      <c r="J390" s="151"/>
      <c r="K390" s="151">
        <v>10.59</v>
      </c>
      <c r="L390" s="151">
        <v>10.59</v>
      </c>
      <c r="M390" s="148">
        <v>11.078719035816599</v>
      </c>
      <c r="N390" s="151">
        <v>24.9</v>
      </c>
      <c r="O390" s="151">
        <v>24.9</v>
      </c>
      <c r="P390" s="148">
        <v>26.049112747104186</v>
      </c>
      <c r="Q390" s="85" t="s">
        <v>113</v>
      </c>
      <c r="R390" s="96" t="s">
        <v>44</v>
      </c>
      <c r="S390" s="85" t="s">
        <v>66</v>
      </c>
      <c r="T390" s="85" t="s">
        <v>67</v>
      </c>
      <c r="U390" s="135">
        <v>2010</v>
      </c>
      <c r="V390" s="85"/>
      <c r="W390" s="85"/>
      <c r="X390" s="57"/>
      <c r="Y390" s="95" t="s">
        <v>343</v>
      </c>
      <c r="Z390" s="136" t="s">
        <v>69</v>
      </c>
      <c r="AA390" s="95"/>
    </row>
    <row r="391" spans="1:27" customFormat="1" ht="15" x14ac:dyDescent="0.25">
      <c r="A391" s="57" t="s">
        <v>331</v>
      </c>
      <c r="B391" s="57" t="s">
        <v>654</v>
      </c>
      <c r="C391" s="57" t="s">
        <v>745</v>
      </c>
      <c r="D391" s="85"/>
      <c r="E391" s="151">
        <v>18.71</v>
      </c>
      <c r="F391" s="151">
        <v>18.71</v>
      </c>
      <c r="G391" s="146"/>
      <c r="H391" s="147">
        <v>1.0461491063094051</v>
      </c>
      <c r="I391" s="148">
        <v>19.573449779048968</v>
      </c>
      <c r="J391" s="151"/>
      <c r="K391" s="151">
        <v>11.7</v>
      </c>
      <c r="L391" s="151">
        <v>11.7</v>
      </c>
      <c r="M391" s="148">
        <v>12.239944543820039</v>
      </c>
      <c r="N391" s="151">
        <v>25</v>
      </c>
      <c r="O391" s="151">
        <v>25</v>
      </c>
      <c r="P391" s="148">
        <v>26.153727657735125</v>
      </c>
      <c r="Q391" s="85" t="s">
        <v>113</v>
      </c>
      <c r="R391" s="96" t="s">
        <v>44</v>
      </c>
      <c r="S391" s="85" t="s">
        <v>66</v>
      </c>
      <c r="T391" s="85" t="s">
        <v>67</v>
      </c>
      <c r="U391" s="135">
        <v>2010</v>
      </c>
      <c r="V391" s="85"/>
      <c r="W391" s="85"/>
      <c r="X391" s="57"/>
      <c r="Y391" s="95" t="s">
        <v>80</v>
      </c>
      <c r="Z391" s="136" t="s">
        <v>69</v>
      </c>
      <c r="AA391" s="95"/>
    </row>
    <row r="392" spans="1:27" customFormat="1" ht="15" x14ac:dyDescent="0.25">
      <c r="A392" s="57" t="s">
        <v>331</v>
      </c>
      <c r="B392" s="57" t="s">
        <v>654</v>
      </c>
      <c r="C392" s="57" t="s">
        <v>746</v>
      </c>
      <c r="D392" s="85"/>
      <c r="E392" s="151">
        <v>25.11</v>
      </c>
      <c r="F392" s="151">
        <v>25.11</v>
      </c>
      <c r="G392" s="146"/>
      <c r="H392" s="147">
        <v>1.0461491063094051</v>
      </c>
      <c r="I392" s="148">
        <v>26.268804059429161</v>
      </c>
      <c r="J392" s="151"/>
      <c r="K392" s="151">
        <v>4.8</v>
      </c>
      <c r="L392" s="151">
        <v>4.8</v>
      </c>
      <c r="M392" s="148">
        <v>5.0215157102851444</v>
      </c>
      <c r="N392" s="151">
        <v>110</v>
      </c>
      <c r="O392" s="151">
        <v>110</v>
      </c>
      <c r="P392" s="148">
        <v>115.07640169403456</v>
      </c>
      <c r="Q392" s="85" t="s">
        <v>113</v>
      </c>
      <c r="R392" s="96" t="s">
        <v>44</v>
      </c>
      <c r="S392" s="85" t="s">
        <v>66</v>
      </c>
      <c r="T392" s="85" t="s">
        <v>67</v>
      </c>
      <c r="U392" s="135">
        <v>2010</v>
      </c>
      <c r="V392" s="85"/>
      <c r="W392" s="85"/>
      <c r="X392" s="57"/>
      <c r="Y392" s="95" t="s">
        <v>747</v>
      </c>
      <c r="Z392" s="136" t="s">
        <v>69</v>
      </c>
      <c r="AA392" s="95"/>
    </row>
    <row r="393" spans="1:27" customFormat="1" ht="15" x14ac:dyDescent="0.25">
      <c r="A393" s="57" t="s">
        <v>331</v>
      </c>
      <c r="B393" s="57" t="s">
        <v>654</v>
      </c>
      <c r="C393" s="57" t="s">
        <v>748</v>
      </c>
      <c r="D393" s="85"/>
      <c r="E393" s="151">
        <v>28.33</v>
      </c>
      <c r="F393" s="151">
        <v>28.33</v>
      </c>
      <c r="G393" s="146"/>
      <c r="H393" s="147">
        <v>1.0461491063094051</v>
      </c>
      <c r="I393" s="148">
        <v>29.637404181745442</v>
      </c>
      <c r="J393" s="151"/>
      <c r="K393" s="151">
        <v>28</v>
      </c>
      <c r="L393" s="151">
        <v>28</v>
      </c>
      <c r="M393" s="148">
        <v>29.29217497666334</v>
      </c>
      <c r="N393" s="151">
        <v>28.66</v>
      </c>
      <c r="O393" s="151">
        <v>28.66</v>
      </c>
      <c r="P393" s="148">
        <v>29.982633386827548</v>
      </c>
      <c r="Q393" s="85" t="s">
        <v>113</v>
      </c>
      <c r="R393" s="96" t="s">
        <v>44</v>
      </c>
      <c r="S393" s="85" t="s">
        <v>66</v>
      </c>
      <c r="T393" s="85" t="s">
        <v>67</v>
      </c>
      <c r="U393" s="135">
        <v>2010</v>
      </c>
      <c r="V393" s="85"/>
      <c r="W393" s="85"/>
      <c r="X393" s="57"/>
      <c r="Y393" s="95" t="s">
        <v>89</v>
      </c>
      <c r="Z393" s="136" t="s">
        <v>69</v>
      </c>
      <c r="AA393" s="95"/>
    </row>
    <row r="394" spans="1:27" customFormat="1" ht="15" x14ac:dyDescent="0.25">
      <c r="A394" s="57" t="s">
        <v>331</v>
      </c>
      <c r="B394" s="57" t="s">
        <v>654</v>
      </c>
      <c r="C394" s="57" t="s">
        <v>749</v>
      </c>
      <c r="D394" s="85"/>
      <c r="E394" s="151">
        <v>24.71</v>
      </c>
      <c r="F394" s="151">
        <v>24.71</v>
      </c>
      <c r="G394" s="146"/>
      <c r="H394" s="147">
        <v>1.0461491063094051</v>
      </c>
      <c r="I394" s="148">
        <v>25.850344416905401</v>
      </c>
      <c r="J394" s="151"/>
      <c r="K394" s="151">
        <v>11.97</v>
      </c>
      <c r="L394" s="151">
        <v>11.97</v>
      </c>
      <c r="M394" s="148">
        <v>12.52240480252358</v>
      </c>
      <c r="N394" s="151">
        <v>45.11</v>
      </c>
      <c r="O394" s="151">
        <v>45.11</v>
      </c>
      <c r="P394" s="148">
        <v>47.191786185617261</v>
      </c>
      <c r="Q394" s="85" t="s">
        <v>113</v>
      </c>
      <c r="R394" s="96" t="s">
        <v>44</v>
      </c>
      <c r="S394" s="85" t="s">
        <v>66</v>
      </c>
      <c r="T394" s="85" t="s">
        <v>67</v>
      </c>
      <c r="U394" s="135">
        <v>2010</v>
      </c>
      <c r="V394" s="85"/>
      <c r="W394" s="85"/>
      <c r="X394" s="57"/>
      <c r="Y394" s="95" t="s">
        <v>635</v>
      </c>
      <c r="Z394" s="136" t="s">
        <v>69</v>
      </c>
      <c r="AA394" s="95"/>
    </row>
    <row r="395" spans="1:27" customFormat="1" ht="15" x14ac:dyDescent="0.25">
      <c r="A395" s="57" t="s">
        <v>331</v>
      </c>
      <c r="B395" s="57" t="s">
        <v>654</v>
      </c>
      <c r="C395" s="57" t="s">
        <v>750</v>
      </c>
      <c r="D395" s="85"/>
      <c r="E395" s="151">
        <v>19.84</v>
      </c>
      <c r="F395" s="151">
        <v>19.84</v>
      </c>
      <c r="G395" s="146"/>
      <c r="H395" s="147">
        <v>1.0461491063094051</v>
      </c>
      <c r="I395" s="148">
        <v>20.755598269178595</v>
      </c>
      <c r="J395" s="151"/>
      <c r="K395" s="151">
        <v>9</v>
      </c>
      <c r="L395" s="151">
        <v>9</v>
      </c>
      <c r="M395" s="148">
        <v>9.4153419567846459</v>
      </c>
      <c r="N395" s="151">
        <v>90</v>
      </c>
      <c r="O395" s="151">
        <v>90</v>
      </c>
      <c r="P395" s="148">
        <v>94.153419567846456</v>
      </c>
      <c r="Q395" s="85" t="s">
        <v>113</v>
      </c>
      <c r="R395" s="96" t="s">
        <v>44</v>
      </c>
      <c r="S395" s="85" t="s">
        <v>66</v>
      </c>
      <c r="T395" s="85" t="s">
        <v>67</v>
      </c>
      <c r="U395" s="135">
        <v>2010</v>
      </c>
      <c r="V395" s="85"/>
      <c r="W395" s="85"/>
      <c r="X395" s="57"/>
      <c r="Y395" s="95" t="s">
        <v>751</v>
      </c>
      <c r="Z395" s="136" t="s">
        <v>69</v>
      </c>
      <c r="AA395" s="95"/>
    </row>
    <row r="396" spans="1:27" customFormat="1" ht="15" x14ac:dyDescent="0.25">
      <c r="A396" s="57" t="s">
        <v>331</v>
      </c>
      <c r="B396" s="57" t="s">
        <v>654</v>
      </c>
      <c r="C396" s="57" t="s">
        <v>752</v>
      </c>
      <c r="D396" s="85"/>
      <c r="E396" s="151">
        <v>23.97</v>
      </c>
      <c r="F396" s="151">
        <v>23.97</v>
      </c>
      <c r="G396" s="146"/>
      <c r="H396" s="147">
        <v>1.0461491063094051</v>
      </c>
      <c r="I396" s="148">
        <v>25.076194078236437</v>
      </c>
      <c r="J396" s="151"/>
      <c r="K396" s="151">
        <v>9</v>
      </c>
      <c r="L396" s="151">
        <v>9</v>
      </c>
      <c r="M396" s="148">
        <v>9.4153419567846459</v>
      </c>
      <c r="N396" s="151">
        <v>65</v>
      </c>
      <c r="O396" s="151">
        <v>65</v>
      </c>
      <c r="P396" s="148">
        <v>67.999691910111324</v>
      </c>
      <c r="Q396" s="85" t="s">
        <v>113</v>
      </c>
      <c r="R396" s="96" t="s">
        <v>44</v>
      </c>
      <c r="S396" s="85" t="s">
        <v>66</v>
      </c>
      <c r="T396" s="85" t="s">
        <v>67</v>
      </c>
      <c r="U396" s="135">
        <v>2010</v>
      </c>
      <c r="V396" s="85"/>
      <c r="W396" s="85"/>
      <c r="X396" s="57"/>
      <c r="Y396" s="95" t="s">
        <v>753</v>
      </c>
      <c r="Z396" s="136" t="s">
        <v>69</v>
      </c>
      <c r="AA396" s="95"/>
    </row>
    <row r="397" spans="1:27" customFormat="1" ht="15" x14ac:dyDescent="0.25">
      <c r="A397" s="57" t="s">
        <v>331</v>
      </c>
      <c r="B397" s="57" t="s">
        <v>654</v>
      </c>
      <c r="C397" s="57" t="s">
        <v>754</v>
      </c>
      <c r="D397" s="85"/>
      <c r="E397" s="151">
        <v>18.64</v>
      </c>
      <c r="F397" s="151">
        <v>18.64</v>
      </c>
      <c r="G397" s="146"/>
      <c r="H397" s="147">
        <v>1.0461491063094051</v>
      </c>
      <c r="I397" s="148">
        <v>19.500219341607309</v>
      </c>
      <c r="J397" s="151"/>
      <c r="K397" s="151">
        <v>13.52</v>
      </c>
      <c r="L397" s="151">
        <v>13.52</v>
      </c>
      <c r="M397" s="148">
        <v>14.143935917303155</v>
      </c>
      <c r="N397" s="151">
        <v>31.45</v>
      </c>
      <c r="O397" s="151">
        <v>31.45</v>
      </c>
      <c r="P397" s="148">
        <v>32.90138939343079</v>
      </c>
      <c r="Q397" s="85" t="s">
        <v>113</v>
      </c>
      <c r="R397" s="96" t="s">
        <v>44</v>
      </c>
      <c r="S397" s="85" t="s">
        <v>66</v>
      </c>
      <c r="T397" s="85" t="s">
        <v>67</v>
      </c>
      <c r="U397" s="135">
        <v>2010</v>
      </c>
      <c r="V397" s="85"/>
      <c r="W397" s="85"/>
      <c r="X397" s="57"/>
      <c r="Y397" s="95" t="s">
        <v>80</v>
      </c>
      <c r="Z397" s="136" t="s">
        <v>69</v>
      </c>
      <c r="AA397" s="95"/>
    </row>
    <row r="398" spans="1:27" customFormat="1" ht="15" x14ac:dyDescent="0.25">
      <c r="A398" s="57" t="s">
        <v>331</v>
      </c>
      <c r="B398" s="57" t="s">
        <v>654</v>
      </c>
      <c r="C398" s="57" t="s">
        <v>755</v>
      </c>
      <c r="D398" s="85"/>
      <c r="E398" s="151">
        <v>23.68</v>
      </c>
      <c r="F398" s="151">
        <v>23.68</v>
      </c>
      <c r="G398" s="146"/>
      <c r="H398" s="147">
        <v>1.0461491063094051</v>
      </c>
      <c r="I398" s="148">
        <v>24.772810837406713</v>
      </c>
      <c r="J398" s="151"/>
      <c r="K398" s="151">
        <v>18.350000000000001</v>
      </c>
      <c r="L398" s="151">
        <v>18.350000000000001</v>
      </c>
      <c r="M398" s="148">
        <v>19.196836100777585</v>
      </c>
      <c r="N398" s="151">
        <v>39.65</v>
      </c>
      <c r="O398" s="151">
        <v>39.65</v>
      </c>
      <c r="P398" s="148">
        <v>41.479812065167906</v>
      </c>
      <c r="Q398" s="85" t="s">
        <v>113</v>
      </c>
      <c r="R398" s="96" t="s">
        <v>44</v>
      </c>
      <c r="S398" s="85" t="s">
        <v>66</v>
      </c>
      <c r="T398" s="85" t="s">
        <v>67</v>
      </c>
      <c r="U398" s="135">
        <v>2010</v>
      </c>
      <c r="V398" s="85"/>
      <c r="W398" s="85"/>
      <c r="X398" s="57"/>
      <c r="Y398" s="95" t="s">
        <v>343</v>
      </c>
      <c r="Z398" s="136" t="s">
        <v>69</v>
      </c>
      <c r="AA398" s="95"/>
    </row>
    <row r="399" spans="1:27" customFormat="1" ht="15" x14ac:dyDescent="0.25">
      <c r="A399" s="57" t="s">
        <v>331</v>
      </c>
      <c r="B399" s="57" t="s">
        <v>654</v>
      </c>
      <c r="C399" s="57" t="s">
        <v>756</v>
      </c>
      <c r="D399" s="85"/>
      <c r="E399" s="151">
        <v>37.5</v>
      </c>
      <c r="F399" s="151">
        <v>37.5</v>
      </c>
      <c r="G399" s="146"/>
      <c r="H399" s="147">
        <v>1.0461491063094051</v>
      </c>
      <c r="I399" s="148">
        <v>39.230591486602691</v>
      </c>
      <c r="J399" s="151"/>
      <c r="K399" s="151">
        <v>35</v>
      </c>
      <c r="L399" s="151">
        <v>35</v>
      </c>
      <c r="M399" s="148">
        <v>36.615218720829176</v>
      </c>
      <c r="N399" s="151">
        <v>40</v>
      </c>
      <c r="O399" s="151">
        <v>40</v>
      </c>
      <c r="P399" s="148">
        <v>41.845964252376206</v>
      </c>
      <c r="Q399" s="85" t="s">
        <v>113</v>
      </c>
      <c r="R399" s="96" t="s">
        <v>44</v>
      </c>
      <c r="S399" s="85" t="s">
        <v>66</v>
      </c>
      <c r="T399" s="85" t="s">
        <v>67</v>
      </c>
      <c r="U399" s="135">
        <v>2010</v>
      </c>
      <c r="V399" s="85"/>
      <c r="W399" s="85"/>
      <c r="X399" s="57"/>
      <c r="Y399" s="95" t="s">
        <v>89</v>
      </c>
      <c r="Z399" s="136" t="s">
        <v>69</v>
      </c>
      <c r="AA399" s="95"/>
    </row>
    <row r="400" spans="1:27" customFormat="1" ht="15" x14ac:dyDescent="0.25">
      <c r="A400" s="57" t="s">
        <v>331</v>
      </c>
      <c r="B400" s="57" t="s">
        <v>654</v>
      </c>
      <c r="C400" s="57" t="s">
        <v>757</v>
      </c>
      <c r="D400" s="85"/>
      <c r="E400" s="151">
        <v>19.239999999999998</v>
      </c>
      <c r="F400" s="151">
        <v>19.239999999999998</v>
      </c>
      <c r="G400" s="146"/>
      <c r="H400" s="147">
        <v>1.0461491063094051</v>
      </c>
      <c r="I400" s="148">
        <v>20.127908805392952</v>
      </c>
      <c r="J400" s="151"/>
      <c r="K400" s="151">
        <v>8.69</v>
      </c>
      <c r="L400" s="151">
        <v>8.69</v>
      </c>
      <c r="M400" s="148">
        <v>9.0910357338287291</v>
      </c>
      <c r="N400" s="151">
        <v>28.54</v>
      </c>
      <c r="O400" s="151">
        <v>28.54</v>
      </c>
      <c r="P400" s="148">
        <v>29.857095494070418</v>
      </c>
      <c r="Q400" s="85" t="s">
        <v>113</v>
      </c>
      <c r="R400" s="96" t="s">
        <v>44</v>
      </c>
      <c r="S400" s="85" t="s">
        <v>66</v>
      </c>
      <c r="T400" s="85" t="s">
        <v>67</v>
      </c>
      <c r="U400" s="135">
        <v>2010</v>
      </c>
      <c r="V400" s="85"/>
      <c r="W400" s="85"/>
      <c r="X400" s="57"/>
      <c r="Y400" s="95" t="s">
        <v>635</v>
      </c>
      <c r="Z400" s="136" t="s">
        <v>69</v>
      </c>
      <c r="AA400" s="95"/>
    </row>
    <row r="401" spans="1:27" customFormat="1" ht="15" x14ac:dyDescent="0.25">
      <c r="A401" s="57" t="s">
        <v>331</v>
      </c>
      <c r="B401" s="57" t="s">
        <v>654</v>
      </c>
      <c r="C401" s="57" t="s">
        <v>758</v>
      </c>
      <c r="D401" s="85"/>
      <c r="E401" s="151">
        <v>23.41</v>
      </c>
      <c r="F401" s="151">
        <v>23.41</v>
      </c>
      <c r="G401" s="146"/>
      <c r="H401" s="147">
        <v>1.0461491063094051</v>
      </c>
      <c r="I401" s="148">
        <v>24.490350578703172</v>
      </c>
      <c r="J401" s="151"/>
      <c r="K401" s="151">
        <v>22</v>
      </c>
      <c r="L401" s="151">
        <v>22</v>
      </c>
      <c r="M401" s="148">
        <v>23.01528033880691</v>
      </c>
      <c r="N401" s="151">
        <v>24.5</v>
      </c>
      <c r="O401" s="151">
        <v>24.5</v>
      </c>
      <c r="P401" s="148">
        <v>25.630653104580425</v>
      </c>
      <c r="Q401" s="85" t="s">
        <v>113</v>
      </c>
      <c r="R401" s="96" t="s">
        <v>44</v>
      </c>
      <c r="S401" s="85" t="s">
        <v>66</v>
      </c>
      <c r="T401" s="85" t="s">
        <v>67</v>
      </c>
      <c r="U401" s="135">
        <v>2010</v>
      </c>
      <c r="V401" s="85"/>
      <c r="W401" s="85"/>
      <c r="X401" s="57"/>
      <c r="Y401" s="95" t="s">
        <v>343</v>
      </c>
      <c r="Z401" s="136" t="s">
        <v>69</v>
      </c>
      <c r="AA401" s="95"/>
    </row>
    <row r="402" spans="1:27" customFormat="1" ht="15" x14ac:dyDescent="0.25">
      <c r="A402" s="57" t="s">
        <v>331</v>
      </c>
      <c r="B402" s="57" t="s">
        <v>654</v>
      </c>
      <c r="C402" s="57" t="s">
        <v>759</v>
      </c>
      <c r="D402" s="85"/>
      <c r="E402" s="151">
        <v>19.39</v>
      </c>
      <c r="F402" s="151">
        <v>19.39</v>
      </c>
      <c r="G402" s="146"/>
      <c r="H402" s="147">
        <v>1.0461491063094051</v>
      </c>
      <c r="I402" s="148">
        <v>20.284831171339366</v>
      </c>
      <c r="J402" s="151"/>
      <c r="K402" s="151">
        <v>10.4</v>
      </c>
      <c r="L402" s="151">
        <v>10.4</v>
      </c>
      <c r="M402" s="148">
        <v>10.879950705617812</v>
      </c>
      <c r="N402" s="151">
        <v>55</v>
      </c>
      <c r="O402" s="151">
        <v>55</v>
      </c>
      <c r="P402" s="148">
        <v>57.538200847017279</v>
      </c>
      <c r="Q402" s="85" t="s">
        <v>113</v>
      </c>
      <c r="R402" s="96" t="s">
        <v>44</v>
      </c>
      <c r="S402" s="85" t="s">
        <v>66</v>
      </c>
      <c r="T402" s="85" t="s">
        <v>67</v>
      </c>
      <c r="U402" s="135">
        <v>2010</v>
      </c>
      <c r="V402" s="85"/>
      <c r="W402" s="85"/>
      <c r="X402" s="57"/>
      <c r="Y402" s="95" t="s">
        <v>760</v>
      </c>
      <c r="Z402" s="136" t="s">
        <v>69</v>
      </c>
      <c r="AA402" s="95"/>
    </row>
    <row r="403" spans="1:27" customFormat="1" ht="15" x14ac:dyDescent="0.25">
      <c r="A403" s="57" t="s">
        <v>331</v>
      </c>
      <c r="B403" s="57" t="s">
        <v>654</v>
      </c>
      <c r="C403" s="57" t="s">
        <v>761</v>
      </c>
      <c r="D403" s="85"/>
      <c r="E403" s="151">
        <v>24.96</v>
      </c>
      <c r="F403" s="151">
        <v>24.96</v>
      </c>
      <c r="G403" s="146"/>
      <c r="H403" s="147">
        <v>1.0461491063094051</v>
      </c>
      <c r="I403" s="148">
        <v>26.111881693482751</v>
      </c>
      <c r="J403" s="151"/>
      <c r="K403" s="151">
        <v>16.25</v>
      </c>
      <c r="L403" s="151">
        <v>16.25</v>
      </c>
      <c r="M403" s="148">
        <v>16.999922977527831</v>
      </c>
      <c r="N403" s="151">
        <v>61.1</v>
      </c>
      <c r="O403" s="151">
        <v>61.1</v>
      </c>
      <c r="P403" s="148">
        <v>63.919710395504652</v>
      </c>
      <c r="Q403" s="85" t="s">
        <v>113</v>
      </c>
      <c r="R403" s="96" t="s">
        <v>44</v>
      </c>
      <c r="S403" s="85" t="s">
        <v>66</v>
      </c>
      <c r="T403" s="85" t="s">
        <v>67</v>
      </c>
      <c r="U403" s="135">
        <v>2010</v>
      </c>
      <c r="V403" s="85"/>
      <c r="W403" s="85"/>
      <c r="X403" s="57"/>
      <c r="Y403" s="95" t="s">
        <v>68</v>
      </c>
      <c r="Z403" s="136" t="s">
        <v>69</v>
      </c>
      <c r="AA403" s="95"/>
    </row>
    <row r="404" spans="1:27" customFormat="1" ht="15" x14ac:dyDescent="0.25">
      <c r="A404" s="57" t="s">
        <v>331</v>
      </c>
      <c r="B404" s="57" t="s">
        <v>654</v>
      </c>
      <c r="C404" s="57" t="s">
        <v>762</v>
      </c>
      <c r="D404" s="85"/>
      <c r="E404" s="151">
        <v>17.04</v>
      </c>
      <c r="F404" s="151">
        <v>17.04</v>
      </c>
      <c r="G404" s="146"/>
      <c r="H404" s="147">
        <v>1.0461491063094051</v>
      </c>
      <c r="I404" s="148">
        <v>17.826380771512262</v>
      </c>
      <c r="J404" s="151"/>
      <c r="K404" s="151">
        <v>16.079999999999998</v>
      </c>
      <c r="L404" s="151">
        <v>16.079999999999998</v>
      </c>
      <c r="M404" s="148">
        <v>16.822077629455233</v>
      </c>
      <c r="N404" s="151">
        <v>18</v>
      </c>
      <c r="O404" s="151">
        <v>18</v>
      </c>
      <c r="P404" s="148">
        <v>18.830683913569292</v>
      </c>
      <c r="Q404" s="85" t="s">
        <v>113</v>
      </c>
      <c r="R404" s="96" t="s">
        <v>44</v>
      </c>
      <c r="S404" s="85" t="s">
        <v>66</v>
      </c>
      <c r="T404" s="85" t="s">
        <v>67</v>
      </c>
      <c r="U404" s="135">
        <v>2010</v>
      </c>
      <c r="V404" s="85"/>
      <c r="W404" s="85"/>
      <c r="X404" s="57"/>
      <c r="Y404" s="95" t="s">
        <v>89</v>
      </c>
      <c r="Z404" s="136" t="s">
        <v>69</v>
      </c>
      <c r="AA404" s="95"/>
    </row>
    <row r="405" spans="1:27" customFormat="1" ht="15" x14ac:dyDescent="0.25">
      <c r="A405" s="57" t="s">
        <v>331</v>
      </c>
      <c r="B405" s="57" t="s">
        <v>654</v>
      </c>
      <c r="C405" s="57" t="s">
        <v>763</v>
      </c>
      <c r="D405" s="85"/>
      <c r="E405" s="151">
        <v>28.47</v>
      </c>
      <c r="F405" s="151">
        <v>28.47</v>
      </c>
      <c r="G405" s="146"/>
      <c r="H405" s="147">
        <v>1.0461491063094051</v>
      </c>
      <c r="I405" s="148">
        <v>29.783865056628759</v>
      </c>
      <c r="J405" s="151"/>
      <c r="K405" s="151">
        <v>18</v>
      </c>
      <c r="L405" s="151">
        <v>18</v>
      </c>
      <c r="M405" s="148">
        <v>18.830683913569292</v>
      </c>
      <c r="N405" s="151">
        <v>38.96</v>
      </c>
      <c r="O405" s="151">
        <v>38.96</v>
      </c>
      <c r="P405" s="148">
        <v>40.757969181814424</v>
      </c>
      <c r="Q405" s="85" t="s">
        <v>113</v>
      </c>
      <c r="R405" s="96" t="s">
        <v>44</v>
      </c>
      <c r="S405" s="85" t="s">
        <v>66</v>
      </c>
      <c r="T405" s="85" t="s">
        <v>67</v>
      </c>
      <c r="U405" s="135">
        <v>2010</v>
      </c>
      <c r="V405" s="85"/>
      <c r="W405" s="85"/>
      <c r="X405" s="57"/>
      <c r="Y405" s="95" t="s">
        <v>157</v>
      </c>
      <c r="Z405" s="136" t="s">
        <v>69</v>
      </c>
      <c r="AA405" s="95"/>
    </row>
    <row r="406" spans="1:27" customFormat="1" ht="15" x14ac:dyDescent="0.25">
      <c r="A406" s="57" t="s">
        <v>331</v>
      </c>
      <c r="B406" s="57" t="s">
        <v>654</v>
      </c>
      <c r="C406" s="57" t="s">
        <v>764</v>
      </c>
      <c r="D406" s="85"/>
      <c r="E406" s="151">
        <v>25.24</v>
      </c>
      <c r="F406" s="151">
        <v>25.24</v>
      </c>
      <c r="G406" s="146"/>
      <c r="H406" s="147">
        <v>1.0461491063094051</v>
      </c>
      <c r="I406" s="148">
        <v>26.404803443249381</v>
      </c>
      <c r="J406" s="151"/>
      <c r="K406" s="151">
        <v>9.6999999999999993</v>
      </c>
      <c r="L406" s="151">
        <v>9.6999999999999993</v>
      </c>
      <c r="M406" s="148">
        <v>10.147646331201228</v>
      </c>
      <c r="N406" s="151">
        <v>50.4</v>
      </c>
      <c r="O406" s="151">
        <v>50.4</v>
      </c>
      <c r="P406" s="148">
        <v>52.725914957994014</v>
      </c>
      <c r="Q406" s="85" t="s">
        <v>113</v>
      </c>
      <c r="R406" s="96" t="s">
        <v>153</v>
      </c>
      <c r="S406" s="85" t="s">
        <v>66</v>
      </c>
      <c r="T406" s="85" t="s">
        <v>67</v>
      </c>
      <c r="U406" s="135">
        <v>2010</v>
      </c>
      <c r="V406" s="85"/>
      <c r="W406" s="85"/>
      <c r="X406" s="57"/>
      <c r="Y406" s="95" t="s">
        <v>765</v>
      </c>
      <c r="Z406" s="136" t="s">
        <v>69</v>
      </c>
      <c r="AA406" s="95"/>
    </row>
    <row r="407" spans="1:27" customFormat="1" ht="15" x14ac:dyDescent="0.25">
      <c r="A407" s="57" t="s">
        <v>331</v>
      </c>
      <c r="B407" s="57" t="s">
        <v>654</v>
      </c>
      <c r="C407" s="57" t="s">
        <v>766</v>
      </c>
      <c r="D407" s="85"/>
      <c r="E407" s="151">
        <v>15.96</v>
      </c>
      <c r="F407" s="151">
        <v>15.96</v>
      </c>
      <c r="G407" s="146"/>
      <c r="H407" s="147">
        <v>1.0461491063094051</v>
      </c>
      <c r="I407" s="148">
        <v>16.696539736698107</v>
      </c>
      <c r="J407" s="151"/>
      <c r="K407" s="151">
        <v>12.1</v>
      </c>
      <c r="L407" s="151">
        <v>12.1</v>
      </c>
      <c r="M407" s="148">
        <v>12.6584041863438</v>
      </c>
      <c r="N407" s="151">
        <v>20.07</v>
      </c>
      <c r="O407" s="151">
        <v>20.07</v>
      </c>
      <c r="P407" s="148">
        <v>20.996212563629761</v>
      </c>
      <c r="Q407" s="85" t="s">
        <v>113</v>
      </c>
      <c r="R407" s="96" t="s">
        <v>153</v>
      </c>
      <c r="S407" s="85" t="s">
        <v>66</v>
      </c>
      <c r="T407" s="85" t="s">
        <v>67</v>
      </c>
      <c r="U407" s="135">
        <v>2010</v>
      </c>
      <c r="V407" s="85"/>
      <c r="W407" s="85"/>
      <c r="X407" s="57"/>
      <c r="Y407" s="95" t="s">
        <v>68</v>
      </c>
      <c r="Z407" s="136" t="s">
        <v>69</v>
      </c>
      <c r="AA407" s="95"/>
    </row>
    <row r="408" spans="1:27" customFormat="1" ht="15" x14ac:dyDescent="0.25">
      <c r="A408" s="57" t="s">
        <v>331</v>
      </c>
      <c r="B408" s="57" t="s">
        <v>654</v>
      </c>
      <c r="C408" s="57" t="s">
        <v>767</v>
      </c>
      <c r="D408" s="85"/>
      <c r="E408" s="151">
        <v>19.18</v>
      </c>
      <c r="F408" s="151">
        <v>19.18</v>
      </c>
      <c r="G408" s="146"/>
      <c r="H408" s="147">
        <v>1.0461491063094051</v>
      </c>
      <c r="I408" s="148">
        <v>20.065139859014387</v>
      </c>
      <c r="J408" s="151"/>
      <c r="K408" s="151">
        <v>13.8</v>
      </c>
      <c r="L408" s="151">
        <v>13.8</v>
      </c>
      <c r="M408" s="148">
        <v>14.436857667069791</v>
      </c>
      <c r="N408" s="151">
        <v>32.03</v>
      </c>
      <c r="O408" s="151">
        <v>32.03</v>
      </c>
      <c r="P408" s="148">
        <v>33.508155875090246</v>
      </c>
      <c r="Q408" s="85" t="s">
        <v>113</v>
      </c>
      <c r="R408" s="96" t="s">
        <v>153</v>
      </c>
      <c r="S408" s="85" t="s">
        <v>66</v>
      </c>
      <c r="T408" s="85" t="s">
        <v>67</v>
      </c>
      <c r="U408" s="135">
        <v>2010</v>
      </c>
      <c r="V408" s="85"/>
      <c r="W408" s="85"/>
      <c r="X408" s="57"/>
      <c r="Y408" s="95" t="s">
        <v>363</v>
      </c>
      <c r="Z408" s="136" t="s">
        <v>69</v>
      </c>
      <c r="AA408" s="95"/>
    </row>
    <row r="409" spans="1:27" customFormat="1" ht="15" x14ac:dyDescent="0.25">
      <c r="A409" s="57" t="s">
        <v>331</v>
      </c>
      <c r="B409" s="57" t="s">
        <v>654</v>
      </c>
      <c r="C409" s="57" t="s">
        <v>768</v>
      </c>
      <c r="D409" s="85"/>
      <c r="E409" s="151">
        <v>21.17</v>
      </c>
      <c r="F409" s="151">
        <v>21.17</v>
      </c>
      <c r="G409" s="146"/>
      <c r="H409" s="147">
        <v>1.0461491063094051</v>
      </c>
      <c r="I409" s="148">
        <v>22.146976580570108</v>
      </c>
      <c r="J409" s="151"/>
      <c r="K409" s="151">
        <v>9.56</v>
      </c>
      <c r="L409" s="151">
        <v>9.56</v>
      </c>
      <c r="M409" s="148">
        <v>10.001185456317913</v>
      </c>
      <c r="N409" s="151">
        <v>39.200000000000003</v>
      </c>
      <c r="O409" s="151">
        <v>39.200000000000003</v>
      </c>
      <c r="P409" s="148">
        <v>41.009044967328684</v>
      </c>
      <c r="Q409" s="85" t="s">
        <v>113</v>
      </c>
      <c r="R409" s="96" t="s">
        <v>153</v>
      </c>
      <c r="S409" s="85" t="s">
        <v>66</v>
      </c>
      <c r="T409" s="85" t="s">
        <v>67</v>
      </c>
      <c r="U409" s="135">
        <v>2010</v>
      </c>
      <c r="V409" s="85"/>
      <c r="W409" s="85"/>
      <c r="X409" s="57"/>
      <c r="Y409" s="95" t="s">
        <v>260</v>
      </c>
      <c r="Z409" s="136" t="s">
        <v>69</v>
      </c>
      <c r="AA409" s="95"/>
    </row>
    <row r="410" spans="1:27" customFormat="1" ht="15" x14ac:dyDescent="0.25">
      <c r="A410" s="57" t="s">
        <v>331</v>
      </c>
      <c r="B410" s="57" t="s">
        <v>654</v>
      </c>
      <c r="C410" s="57" t="s">
        <v>769</v>
      </c>
      <c r="D410" s="85"/>
      <c r="E410" s="151">
        <v>15.8</v>
      </c>
      <c r="F410" s="151">
        <v>15.8</v>
      </c>
      <c r="G410" s="146"/>
      <c r="H410" s="147">
        <v>1.0461491063094051</v>
      </c>
      <c r="I410" s="148">
        <v>16.529155879688602</v>
      </c>
      <c r="J410" s="151"/>
      <c r="K410" s="151">
        <v>15.8</v>
      </c>
      <c r="L410" s="151">
        <v>15.8</v>
      </c>
      <c r="M410" s="148">
        <v>16.529155879688602</v>
      </c>
      <c r="N410" s="151">
        <v>15.8</v>
      </c>
      <c r="O410" s="151">
        <v>15.8</v>
      </c>
      <c r="P410" s="148">
        <v>16.529155879688602</v>
      </c>
      <c r="Q410" s="85" t="s">
        <v>113</v>
      </c>
      <c r="R410" s="96" t="s">
        <v>153</v>
      </c>
      <c r="S410" s="85" t="s">
        <v>66</v>
      </c>
      <c r="T410" s="85" t="s">
        <v>67</v>
      </c>
      <c r="U410" s="135">
        <v>2010</v>
      </c>
      <c r="V410" s="85"/>
      <c r="W410" s="85"/>
      <c r="X410" s="57"/>
      <c r="Y410" s="95" t="s">
        <v>267</v>
      </c>
      <c r="Z410" s="136" t="s">
        <v>69</v>
      </c>
      <c r="AA410" s="95"/>
    </row>
    <row r="411" spans="1:27" customFormat="1" ht="15" x14ac:dyDescent="0.25">
      <c r="A411" s="57" t="s">
        <v>331</v>
      </c>
      <c r="B411" s="57" t="s">
        <v>654</v>
      </c>
      <c r="C411" s="57" t="s">
        <v>770</v>
      </c>
      <c r="D411" s="85"/>
      <c r="E411" s="151">
        <v>18.86</v>
      </c>
      <c r="F411" s="151">
        <v>18.86</v>
      </c>
      <c r="G411" s="146"/>
      <c r="H411" s="147">
        <v>1.0461491063094051</v>
      </c>
      <c r="I411" s="148">
        <v>19.730372144995378</v>
      </c>
      <c r="J411" s="151"/>
      <c r="K411" s="151">
        <v>11.25</v>
      </c>
      <c r="L411" s="151">
        <v>11.25</v>
      </c>
      <c r="M411" s="148">
        <v>11.769177445980807</v>
      </c>
      <c r="N411" s="151">
        <v>30</v>
      </c>
      <c r="O411" s="151">
        <v>30</v>
      </c>
      <c r="P411" s="148">
        <v>31.384473189282151</v>
      </c>
      <c r="Q411" s="85" t="s">
        <v>113</v>
      </c>
      <c r="R411" s="96" t="s">
        <v>196</v>
      </c>
      <c r="S411" s="85" t="s">
        <v>66</v>
      </c>
      <c r="T411" s="85" t="s">
        <v>67</v>
      </c>
      <c r="U411" s="135">
        <v>2010</v>
      </c>
      <c r="V411" s="85"/>
      <c r="W411" s="85"/>
      <c r="X411" s="57"/>
      <c r="Y411" s="95" t="s">
        <v>451</v>
      </c>
      <c r="Z411" s="136" t="s">
        <v>69</v>
      </c>
      <c r="AA411" s="95"/>
    </row>
    <row r="412" spans="1:27" customFormat="1" ht="15" x14ac:dyDescent="0.25">
      <c r="A412" s="57" t="s">
        <v>331</v>
      </c>
      <c r="B412" s="57" t="s">
        <v>654</v>
      </c>
      <c r="C412" s="57" t="s">
        <v>771</v>
      </c>
      <c r="D412" s="85"/>
      <c r="E412" s="151">
        <v>16.649999999999999</v>
      </c>
      <c r="F412" s="151">
        <v>16.649999999999999</v>
      </c>
      <c r="G412" s="146"/>
      <c r="H412" s="147">
        <v>1.0461491063094051</v>
      </c>
      <c r="I412" s="148">
        <v>17.418382620051592</v>
      </c>
      <c r="J412" s="151"/>
      <c r="K412" s="151">
        <v>10.97</v>
      </c>
      <c r="L412" s="151">
        <v>10.97</v>
      </c>
      <c r="M412" s="148">
        <v>11.476255696214174</v>
      </c>
      <c r="N412" s="151">
        <v>27</v>
      </c>
      <c r="O412" s="151">
        <v>27</v>
      </c>
      <c r="P412" s="148">
        <v>28.246025870353936</v>
      </c>
      <c r="Q412" s="85" t="s">
        <v>113</v>
      </c>
      <c r="R412" s="96" t="s">
        <v>196</v>
      </c>
      <c r="S412" s="85" t="s">
        <v>66</v>
      </c>
      <c r="T412" s="85" t="s">
        <v>67</v>
      </c>
      <c r="U412" s="135">
        <v>2010</v>
      </c>
      <c r="V412" s="85"/>
      <c r="W412" s="85"/>
      <c r="X412" s="57"/>
      <c r="Y412" s="95" t="s">
        <v>772</v>
      </c>
      <c r="Z412" s="136" t="s">
        <v>69</v>
      </c>
      <c r="AA412" s="95"/>
    </row>
    <row r="413" spans="1:27" customFormat="1" ht="15" x14ac:dyDescent="0.25">
      <c r="A413" s="57" t="s">
        <v>331</v>
      </c>
      <c r="B413" s="57" t="s">
        <v>654</v>
      </c>
      <c r="C413" s="57" t="s">
        <v>773</v>
      </c>
      <c r="D413" s="85"/>
      <c r="E413" s="151">
        <v>23.95</v>
      </c>
      <c r="F413" s="151">
        <v>23.95</v>
      </c>
      <c r="G413" s="146"/>
      <c r="H413" s="147">
        <v>1.0461491063094051</v>
      </c>
      <c r="I413" s="148">
        <v>25.05527109611025</v>
      </c>
      <c r="J413" s="151"/>
      <c r="K413" s="151">
        <v>16</v>
      </c>
      <c r="L413" s="151">
        <v>16</v>
      </c>
      <c r="M413" s="148">
        <v>16.738385700950481</v>
      </c>
      <c r="N413" s="151">
        <v>35</v>
      </c>
      <c r="O413" s="151">
        <v>35</v>
      </c>
      <c r="P413" s="148">
        <v>36.615218720829176</v>
      </c>
      <c r="Q413" s="85" t="s">
        <v>113</v>
      </c>
      <c r="R413" s="96" t="s">
        <v>196</v>
      </c>
      <c r="S413" s="85" t="s">
        <v>66</v>
      </c>
      <c r="T413" s="85" t="s">
        <v>67</v>
      </c>
      <c r="U413" s="135">
        <v>2010</v>
      </c>
      <c r="V413" s="85"/>
      <c r="W413" s="85"/>
      <c r="X413" s="57"/>
      <c r="Y413" s="95" t="s">
        <v>70</v>
      </c>
      <c r="Z413" s="136" t="s">
        <v>69</v>
      </c>
      <c r="AA413" s="95"/>
    </row>
    <row r="414" spans="1:27" customFormat="1" ht="15" x14ac:dyDescent="0.25">
      <c r="A414" s="57" t="s">
        <v>331</v>
      </c>
      <c r="B414" s="57" t="s">
        <v>654</v>
      </c>
      <c r="C414" s="57" t="s">
        <v>774</v>
      </c>
      <c r="D414" s="85"/>
      <c r="E414" s="151">
        <v>20.07</v>
      </c>
      <c r="F414" s="151">
        <v>20.07</v>
      </c>
      <c r="G414" s="146"/>
      <c r="H414" s="147">
        <v>1.0461491063094051</v>
      </c>
      <c r="I414" s="148">
        <v>20.996212563629761</v>
      </c>
      <c r="J414" s="151"/>
      <c r="K414" s="151">
        <v>12.5</v>
      </c>
      <c r="L414" s="151">
        <v>12.5</v>
      </c>
      <c r="M414" s="148">
        <v>13.076863828867562</v>
      </c>
      <c r="N414" s="151">
        <v>30</v>
      </c>
      <c r="O414" s="151">
        <v>30</v>
      </c>
      <c r="P414" s="148">
        <v>31.384473189282151</v>
      </c>
      <c r="Q414" s="85" t="s">
        <v>113</v>
      </c>
      <c r="R414" s="96" t="s">
        <v>196</v>
      </c>
      <c r="S414" s="85" t="s">
        <v>66</v>
      </c>
      <c r="T414" s="85" t="s">
        <v>67</v>
      </c>
      <c r="U414" s="135">
        <v>2010</v>
      </c>
      <c r="V414" s="85"/>
      <c r="W414" s="85"/>
      <c r="X414" s="57"/>
      <c r="Y414" s="95" t="s">
        <v>157</v>
      </c>
      <c r="Z414" s="136" t="s">
        <v>69</v>
      </c>
      <c r="AA414" s="95"/>
    </row>
    <row r="415" spans="1:27" customFormat="1" ht="15" x14ac:dyDescent="0.25">
      <c r="A415" s="57" t="s">
        <v>331</v>
      </c>
      <c r="B415" s="57" t="s">
        <v>654</v>
      </c>
      <c r="C415" s="57" t="s">
        <v>775</v>
      </c>
      <c r="D415" s="85"/>
      <c r="E415" s="151">
        <v>18.73</v>
      </c>
      <c r="F415" s="151">
        <v>18.73</v>
      </c>
      <c r="G415" s="146"/>
      <c r="H415" s="147">
        <v>1.0461491063094051</v>
      </c>
      <c r="I415" s="148">
        <v>19.594372761175158</v>
      </c>
      <c r="J415" s="151"/>
      <c r="K415" s="151">
        <v>10.85</v>
      </c>
      <c r="L415" s="151">
        <v>10.85</v>
      </c>
      <c r="M415" s="148">
        <v>11.350717803457044</v>
      </c>
      <c r="N415" s="151">
        <v>40</v>
      </c>
      <c r="O415" s="151">
        <v>40</v>
      </c>
      <c r="P415" s="148">
        <v>41.845964252376206</v>
      </c>
      <c r="Q415" s="85" t="s">
        <v>113</v>
      </c>
      <c r="R415" s="96" t="s">
        <v>196</v>
      </c>
      <c r="S415" s="85" t="s">
        <v>66</v>
      </c>
      <c r="T415" s="85" t="s">
        <v>67</v>
      </c>
      <c r="U415" s="135">
        <v>2010</v>
      </c>
      <c r="V415" s="85"/>
      <c r="W415" s="85"/>
      <c r="X415" s="57"/>
      <c r="Y415" s="95" t="s">
        <v>776</v>
      </c>
      <c r="Z415" s="136" t="s">
        <v>69</v>
      </c>
      <c r="AA415" s="95"/>
    </row>
    <row r="416" spans="1:27" customFormat="1" ht="15" x14ac:dyDescent="0.25">
      <c r="A416" s="57" t="s">
        <v>331</v>
      </c>
      <c r="B416" s="57" t="s">
        <v>654</v>
      </c>
      <c r="C416" s="57" t="s">
        <v>777</v>
      </c>
      <c r="D416" s="85"/>
      <c r="E416" s="151">
        <v>26.71</v>
      </c>
      <c r="F416" s="151">
        <v>26.71</v>
      </c>
      <c r="G416" s="146"/>
      <c r="H416" s="147">
        <v>1.0461491063094051</v>
      </c>
      <c r="I416" s="148">
        <v>27.942642629524208</v>
      </c>
      <c r="J416" s="151"/>
      <c r="K416" s="151">
        <v>12.46</v>
      </c>
      <c r="L416" s="151">
        <v>12.46</v>
      </c>
      <c r="M416" s="148">
        <v>13.035017864615188</v>
      </c>
      <c r="N416" s="151">
        <v>51</v>
      </c>
      <c r="O416" s="151">
        <v>51</v>
      </c>
      <c r="P416" s="148">
        <v>53.353604421779657</v>
      </c>
      <c r="Q416" s="85" t="s">
        <v>113</v>
      </c>
      <c r="R416" s="96" t="s">
        <v>196</v>
      </c>
      <c r="S416" s="85" t="s">
        <v>66</v>
      </c>
      <c r="T416" s="85" t="s">
        <v>67</v>
      </c>
      <c r="U416" s="135">
        <v>2010</v>
      </c>
      <c r="V416" s="85"/>
      <c r="W416" s="85"/>
      <c r="X416" s="57"/>
      <c r="Y416" s="95" t="s">
        <v>778</v>
      </c>
      <c r="Z416" s="136" t="s">
        <v>69</v>
      </c>
      <c r="AA416" s="95"/>
    </row>
    <row r="417" spans="1:27" customFormat="1" ht="15" x14ac:dyDescent="0.25">
      <c r="A417" s="57" t="s">
        <v>331</v>
      </c>
      <c r="B417" s="57" t="s">
        <v>654</v>
      </c>
      <c r="C417" s="57" t="s">
        <v>779</v>
      </c>
      <c r="D417" s="85"/>
      <c r="E417" s="151">
        <v>27.18</v>
      </c>
      <c r="F417" s="151">
        <v>27.18</v>
      </c>
      <c r="G417" s="146"/>
      <c r="H417" s="147">
        <v>1.0461491063094051</v>
      </c>
      <c r="I417" s="148">
        <v>28.434332709489627</v>
      </c>
      <c r="J417" s="151"/>
      <c r="K417" s="151">
        <v>18</v>
      </c>
      <c r="L417" s="151">
        <v>18</v>
      </c>
      <c r="M417" s="148">
        <v>18.830683913569292</v>
      </c>
      <c r="N417" s="151">
        <v>51</v>
      </c>
      <c r="O417" s="151">
        <v>51</v>
      </c>
      <c r="P417" s="148">
        <v>53.353604421779657</v>
      </c>
      <c r="Q417" s="85" t="s">
        <v>113</v>
      </c>
      <c r="R417" s="96" t="s">
        <v>196</v>
      </c>
      <c r="S417" s="85" t="s">
        <v>66</v>
      </c>
      <c r="T417" s="85" t="s">
        <v>67</v>
      </c>
      <c r="U417" s="135">
        <v>2010</v>
      </c>
      <c r="V417" s="85"/>
      <c r="W417" s="85"/>
      <c r="X417" s="57"/>
      <c r="Y417" s="95" t="s">
        <v>255</v>
      </c>
      <c r="Z417" s="136" t="s">
        <v>69</v>
      </c>
      <c r="AA417" s="95"/>
    </row>
    <row r="418" spans="1:27" customFormat="1" ht="15" x14ac:dyDescent="0.25">
      <c r="A418" s="57" t="s">
        <v>331</v>
      </c>
      <c r="B418" s="57" t="s">
        <v>654</v>
      </c>
      <c r="C418" s="57" t="s">
        <v>780</v>
      </c>
      <c r="D418" s="85"/>
      <c r="E418" s="151">
        <v>18.38</v>
      </c>
      <c r="F418" s="151">
        <v>18.38</v>
      </c>
      <c r="G418" s="146"/>
      <c r="H418" s="147">
        <v>1.0461491063094051</v>
      </c>
      <c r="I418" s="148">
        <v>19.228220573966865</v>
      </c>
      <c r="J418" s="151"/>
      <c r="K418" s="151">
        <v>15</v>
      </c>
      <c r="L418" s="151">
        <v>15</v>
      </c>
      <c r="M418" s="148">
        <v>15.692236594641075</v>
      </c>
      <c r="N418" s="151">
        <v>22</v>
      </c>
      <c r="O418" s="151">
        <v>22</v>
      </c>
      <c r="P418" s="148">
        <v>23.01528033880691</v>
      </c>
      <c r="Q418" s="85" t="s">
        <v>113</v>
      </c>
      <c r="R418" s="96" t="s">
        <v>196</v>
      </c>
      <c r="S418" s="85" t="s">
        <v>66</v>
      </c>
      <c r="T418" s="85" t="s">
        <v>67</v>
      </c>
      <c r="U418" s="135">
        <v>2010</v>
      </c>
      <c r="V418" s="85"/>
      <c r="W418" s="85"/>
      <c r="X418" s="57"/>
      <c r="Y418" s="95" t="s">
        <v>281</v>
      </c>
      <c r="Z418" s="136" t="s">
        <v>69</v>
      </c>
      <c r="AA418" s="95"/>
    </row>
    <row r="419" spans="1:27" customFormat="1" ht="15" x14ac:dyDescent="0.25">
      <c r="A419" s="57" t="s">
        <v>331</v>
      </c>
      <c r="B419" s="57" t="s">
        <v>654</v>
      </c>
      <c r="C419" s="57" t="s">
        <v>781</v>
      </c>
      <c r="D419" s="85"/>
      <c r="E419" s="151">
        <v>18.97</v>
      </c>
      <c r="F419" s="151">
        <v>18.97</v>
      </c>
      <c r="G419" s="146"/>
      <c r="H419" s="147">
        <v>1.0461491063094051</v>
      </c>
      <c r="I419" s="148">
        <v>19.845448546689411</v>
      </c>
      <c r="J419" s="151"/>
      <c r="K419" s="151">
        <v>11</v>
      </c>
      <c r="L419" s="151">
        <v>11</v>
      </c>
      <c r="M419" s="148">
        <v>11.507640169403455</v>
      </c>
      <c r="N419" s="151">
        <v>42</v>
      </c>
      <c r="O419" s="151">
        <v>42</v>
      </c>
      <c r="P419" s="148">
        <v>43.938262464995013</v>
      </c>
      <c r="Q419" s="85" t="s">
        <v>113</v>
      </c>
      <c r="R419" s="96" t="s">
        <v>196</v>
      </c>
      <c r="S419" s="85" t="s">
        <v>66</v>
      </c>
      <c r="T419" s="85" t="s">
        <v>67</v>
      </c>
      <c r="U419" s="135">
        <v>2010</v>
      </c>
      <c r="V419" s="85"/>
      <c r="W419" s="85"/>
      <c r="X419" s="57"/>
      <c r="Y419" s="95" t="s">
        <v>782</v>
      </c>
      <c r="Z419" s="136" t="s">
        <v>69</v>
      </c>
      <c r="AA419" s="95"/>
    </row>
    <row r="420" spans="1:27" customFormat="1" ht="15" x14ac:dyDescent="0.25">
      <c r="A420" s="57" t="s">
        <v>331</v>
      </c>
      <c r="B420" s="57" t="s">
        <v>654</v>
      </c>
      <c r="C420" s="57" t="s">
        <v>783</v>
      </c>
      <c r="D420" s="85"/>
      <c r="E420" s="151">
        <v>21.58</v>
      </c>
      <c r="F420" s="151">
        <v>21.58</v>
      </c>
      <c r="G420" s="146"/>
      <c r="H420" s="147">
        <v>1.0461491063094051</v>
      </c>
      <c r="I420" s="148">
        <v>22.575897714156959</v>
      </c>
      <c r="J420" s="151"/>
      <c r="K420" s="151">
        <v>17</v>
      </c>
      <c r="L420" s="151">
        <v>17</v>
      </c>
      <c r="M420" s="148">
        <v>17.784534807259885</v>
      </c>
      <c r="N420" s="151">
        <v>30</v>
      </c>
      <c r="O420" s="151">
        <v>30</v>
      </c>
      <c r="P420" s="148">
        <v>31.384473189282151</v>
      </c>
      <c r="Q420" s="85" t="s">
        <v>113</v>
      </c>
      <c r="R420" s="96" t="s">
        <v>196</v>
      </c>
      <c r="S420" s="85" t="s">
        <v>66</v>
      </c>
      <c r="T420" s="85" t="s">
        <v>67</v>
      </c>
      <c r="U420" s="135">
        <v>2010</v>
      </c>
      <c r="V420" s="85"/>
      <c r="W420" s="85"/>
      <c r="X420" s="57"/>
      <c r="Y420" s="95" t="s">
        <v>80</v>
      </c>
      <c r="Z420" s="136" t="s">
        <v>69</v>
      </c>
      <c r="AA420" s="95"/>
    </row>
    <row r="421" spans="1:27" customFormat="1" ht="15" x14ac:dyDescent="0.25">
      <c r="A421" s="57" t="s">
        <v>331</v>
      </c>
      <c r="B421" s="57" t="s">
        <v>654</v>
      </c>
      <c r="C421" s="57" t="s">
        <v>784</v>
      </c>
      <c r="D421" s="85"/>
      <c r="E421" s="151">
        <v>24.02</v>
      </c>
      <c r="F421" s="151">
        <v>24.02</v>
      </c>
      <c r="G421" s="146"/>
      <c r="H421" s="147">
        <v>1.0461491063094051</v>
      </c>
      <c r="I421" s="148">
        <v>25.128501533551908</v>
      </c>
      <c r="J421" s="151"/>
      <c r="K421" s="151">
        <v>0</v>
      </c>
      <c r="L421" s="151">
        <v>0</v>
      </c>
      <c r="M421" s="148">
        <v>0</v>
      </c>
      <c r="N421" s="151">
        <v>115</v>
      </c>
      <c r="O421" s="151">
        <v>115</v>
      </c>
      <c r="P421" s="148">
        <v>120.30714722558159</v>
      </c>
      <c r="Q421" s="85" t="s">
        <v>435</v>
      </c>
      <c r="R421" s="96" t="s">
        <v>83</v>
      </c>
      <c r="S421" s="85" t="s">
        <v>66</v>
      </c>
      <c r="T421" s="85" t="s">
        <v>67</v>
      </c>
      <c r="U421" s="135">
        <v>2010</v>
      </c>
      <c r="V421" s="85"/>
      <c r="W421" s="85"/>
      <c r="X421" s="57"/>
      <c r="Y421" s="95" t="s">
        <v>785</v>
      </c>
      <c r="Z421" s="137" t="s">
        <v>69</v>
      </c>
      <c r="AA421" s="95"/>
    </row>
    <row r="422" spans="1:27" customFormat="1" ht="15" x14ac:dyDescent="0.25">
      <c r="A422" s="57" t="s">
        <v>331</v>
      </c>
      <c r="B422" s="57" t="s">
        <v>654</v>
      </c>
      <c r="C422" s="57" t="s">
        <v>786</v>
      </c>
      <c r="D422" s="85"/>
      <c r="E422" s="151">
        <v>23.12</v>
      </c>
      <c r="F422" s="151">
        <v>23.12</v>
      </c>
      <c r="G422" s="146"/>
      <c r="H422" s="147">
        <v>1.0461491063094051</v>
      </c>
      <c r="I422" s="148">
        <v>24.186967337873448</v>
      </c>
      <c r="J422" s="151"/>
      <c r="K422" s="151">
        <v>8.4</v>
      </c>
      <c r="L422" s="151">
        <v>8.4</v>
      </c>
      <c r="M422" s="148">
        <v>8.787652492999003</v>
      </c>
      <c r="N422" s="151">
        <v>80</v>
      </c>
      <c r="O422" s="151">
        <v>80</v>
      </c>
      <c r="P422" s="148">
        <v>83.691928504752411</v>
      </c>
      <c r="Q422" s="85" t="s">
        <v>435</v>
      </c>
      <c r="R422" s="96" t="s">
        <v>83</v>
      </c>
      <c r="S422" s="85" t="s">
        <v>66</v>
      </c>
      <c r="T422" s="85" t="s">
        <v>67</v>
      </c>
      <c r="U422" s="135">
        <v>2010</v>
      </c>
      <c r="V422" s="85"/>
      <c r="W422" s="85"/>
      <c r="X422" s="57"/>
      <c r="Y422" s="95" t="s">
        <v>778</v>
      </c>
      <c r="Z422" s="137" t="s">
        <v>69</v>
      </c>
      <c r="AA422" s="95"/>
    </row>
    <row r="423" spans="1:27" customFormat="1" ht="15" x14ac:dyDescent="0.25">
      <c r="A423" s="57" t="s">
        <v>331</v>
      </c>
      <c r="B423" s="57" t="s">
        <v>654</v>
      </c>
      <c r="C423" s="57" t="s">
        <v>787</v>
      </c>
      <c r="D423" s="85"/>
      <c r="E423" s="151">
        <v>18.86</v>
      </c>
      <c r="F423" s="151">
        <v>18.86</v>
      </c>
      <c r="G423" s="146"/>
      <c r="H423" s="147">
        <v>1.0461491063094051</v>
      </c>
      <c r="I423" s="148">
        <v>19.730372144995378</v>
      </c>
      <c r="J423" s="151"/>
      <c r="K423" s="151">
        <v>14</v>
      </c>
      <c r="L423" s="151">
        <v>14</v>
      </c>
      <c r="M423" s="148">
        <v>14.64608748833167</v>
      </c>
      <c r="N423" s="151">
        <v>21.45</v>
      </c>
      <c r="O423" s="151">
        <v>21.45</v>
      </c>
      <c r="P423" s="148">
        <v>22.439898330336739</v>
      </c>
      <c r="Q423" s="85" t="s">
        <v>435</v>
      </c>
      <c r="R423" s="96" t="s">
        <v>83</v>
      </c>
      <c r="S423" s="85" t="s">
        <v>66</v>
      </c>
      <c r="T423" s="85" t="s">
        <v>67</v>
      </c>
      <c r="U423" s="135">
        <v>2010</v>
      </c>
      <c r="V423" s="85"/>
      <c r="W423" s="85"/>
      <c r="X423" s="57"/>
      <c r="Y423" s="95" t="s">
        <v>343</v>
      </c>
      <c r="Z423" s="137" t="s">
        <v>69</v>
      </c>
      <c r="AA423" s="95"/>
    </row>
    <row r="424" spans="1:27" customFormat="1" ht="15" x14ac:dyDescent="0.25">
      <c r="A424" s="57" t="s">
        <v>331</v>
      </c>
      <c r="B424" s="57" t="s">
        <v>654</v>
      </c>
      <c r="C424" s="57" t="s">
        <v>788</v>
      </c>
      <c r="D424" s="85"/>
      <c r="E424" s="151">
        <v>33</v>
      </c>
      <c r="F424" s="151">
        <v>33</v>
      </c>
      <c r="G424" s="146"/>
      <c r="H424" s="147">
        <v>1.0461491063094051</v>
      </c>
      <c r="I424" s="148">
        <v>34.522920508210369</v>
      </c>
      <c r="J424" s="151"/>
      <c r="K424" s="151">
        <v>13</v>
      </c>
      <c r="L424" s="151">
        <v>13</v>
      </c>
      <c r="M424" s="148">
        <v>13.599938382022266</v>
      </c>
      <c r="N424" s="151">
        <v>100</v>
      </c>
      <c r="O424" s="151">
        <v>100</v>
      </c>
      <c r="P424" s="148">
        <v>104.6149106309405</v>
      </c>
      <c r="Q424" s="85" t="s">
        <v>435</v>
      </c>
      <c r="R424" s="96" t="s">
        <v>83</v>
      </c>
      <c r="S424" s="85" t="s">
        <v>66</v>
      </c>
      <c r="T424" s="85" t="s">
        <v>67</v>
      </c>
      <c r="U424" s="135">
        <v>2010</v>
      </c>
      <c r="V424" s="85"/>
      <c r="W424" s="85"/>
      <c r="X424" s="57"/>
      <c r="Y424" s="95" t="s">
        <v>281</v>
      </c>
      <c r="Z424" s="137" t="s">
        <v>69</v>
      </c>
      <c r="AA424" s="95"/>
    </row>
    <row r="425" spans="1:27" customFormat="1" ht="15" x14ac:dyDescent="0.25">
      <c r="A425" s="57" t="s">
        <v>331</v>
      </c>
      <c r="B425" s="57" t="s">
        <v>654</v>
      </c>
      <c r="C425" s="57" t="s">
        <v>789</v>
      </c>
      <c r="D425" s="85"/>
      <c r="E425" s="151">
        <v>16.05</v>
      </c>
      <c r="F425" s="151">
        <v>16.05</v>
      </c>
      <c r="G425" s="146"/>
      <c r="H425" s="147">
        <v>1.0461491063094051</v>
      </c>
      <c r="I425" s="148">
        <v>16.790693156265952</v>
      </c>
      <c r="J425" s="151"/>
      <c r="K425" s="151">
        <v>11</v>
      </c>
      <c r="L425" s="151">
        <v>11</v>
      </c>
      <c r="M425" s="148">
        <v>11.507640169403455</v>
      </c>
      <c r="N425" s="151">
        <v>25</v>
      </c>
      <c r="O425" s="151">
        <v>25</v>
      </c>
      <c r="P425" s="148">
        <v>26.153727657735125</v>
      </c>
      <c r="Q425" s="85" t="s">
        <v>435</v>
      </c>
      <c r="R425" s="96" t="s">
        <v>83</v>
      </c>
      <c r="S425" s="85" t="s">
        <v>66</v>
      </c>
      <c r="T425" s="85" t="s">
        <v>67</v>
      </c>
      <c r="U425" s="135">
        <v>2010</v>
      </c>
      <c r="V425" s="85"/>
      <c r="W425" s="85"/>
      <c r="X425" s="57"/>
      <c r="Y425" s="95" t="s">
        <v>92</v>
      </c>
      <c r="Z425" s="137" t="s">
        <v>69</v>
      </c>
      <c r="AA425" s="95"/>
    </row>
    <row r="426" spans="1:27" customFormat="1" ht="15" x14ac:dyDescent="0.25">
      <c r="A426" s="57" t="s">
        <v>331</v>
      </c>
      <c r="B426" s="57" t="s">
        <v>654</v>
      </c>
      <c r="C426" s="57" t="s">
        <v>790</v>
      </c>
      <c r="D426" s="85"/>
      <c r="E426" s="151">
        <v>14.25</v>
      </c>
      <c r="F426" s="151">
        <v>14.25</v>
      </c>
      <c r="G426" s="146"/>
      <c r="H426" s="147">
        <v>1.0461491063094051</v>
      </c>
      <c r="I426" s="148">
        <v>14.907624764909022</v>
      </c>
      <c r="J426" s="151"/>
      <c r="K426" s="151">
        <v>14.25</v>
      </c>
      <c r="L426" s="151">
        <v>14.25</v>
      </c>
      <c r="M426" s="148">
        <v>14.907624764909022</v>
      </c>
      <c r="N426" s="151">
        <v>14.25</v>
      </c>
      <c r="O426" s="151">
        <v>14.25</v>
      </c>
      <c r="P426" s="148">
        <v>14.907624764909022</v>
      </c>
      <c r="Q426" s="85" t="s">
        <v>435</v>
      </c>
      <c r="R426" s="96" t="s">
        <v>83</v>
      </c>
      <c r="S426" s="85" t="s">
        <v>66</v>
      </c>
      <c r="T426" s="85" t="s">
        <v>67</v>
      </c>
      <c r="U426" s="135">
        <v>2010</v>
      </c>
      <c r="V426" s="85"/>
      <c r="W426" s="85"/>
      <c r="X426" s="57"/>
      <c r="Y426" s="95" t="s">
        <v>267</v>
      </c>
      <c r="Z426" s="137" t="s">
        <v>69</v>
      </c>
      <c r="AA426" s="95"/>
    </row>
    <row r="427" spans="1:27" customFormat="1" ht="15" x14ac:dyDescent="0.25">
      <c r="A427" s="57" t="s">
        <v>331</v>
      </c>
      <c r="B427" s="57" t="s">
        <v>654</v>
      </c>
      <c r="C427" s="57" t="s">
        <v>791</v>
      </c>
      <c r="D427" s="85"/>
      <c r="E427" s="151">
        <v>27.5</v>
      </c>
      <c r="F427" s="151">
        <v>27.5</v>
      </c>
      <c r="G427" s="146"/>
      <c r="H427" s="147">
        <v>1.0461491063094051</v>
      </c>
      <c r="I427" s="148">
        <v>28.76910042350864</v>
      </c>
      <c r="J427" s="151"/>
      <c r="K427" s="151">
        <v>25</v>
      </c>
      <c r="L427" s="151">
        <v>25</v>
      </c>
      <c r="M427" s="148">
        <v>26.153727657735125</v>
      </c>
      <c r="N427" s="151">
        <v>30</v>
      </c>
      <c r="O427" s="151">
        <v>30</v>
      </c>
      <c r="P427" s="148">
        <v>31.384473189282151</v>
      </c>
      <c r="Q427" s="85" t="s">
        <v>113</v>
      </c>
      <c r="R427" s="96" t="s">
        <v>269</v>
      </c>
      <c r="S427" s="85" t="s">
        <v>66</v>
      </c>
      <c r="T427" s="85" t="s">
        <v>67</v>
      </c>
      <c r="U427" s="135">
        <v>2010</v>
      </c>
      <c r="V427" s="85"/>
      <c r="W427" s="85"/>
      <c r="X427" s="57"/>
      <c r="Y427" s="95" t="s">
        <v>89</v>
      </c>
      <c r="Z427" s="137" t="s">
        <v>69</v>
      </c>
      <c r="AA427" s="95"/>
    </row>
    <row r="428" spans="1:27" customFormat="1" ht="15" x14ac:dyDescent="0.25">
      <c r="A428" s="57" t="s">
        <v>331</v>
      </c>
      <c r="B428" s="57" t="s">
        <v>654</v>
      </c>
      <c r="C428" s="57" t="s">
        <v>792</v>
      </c>
      <c r="D428" s="85"/>
      <c r="E428" s="151">
        <v>24.64</v>
      </c>
      <c r="F428" s="151">
        <v>24.64</v>
      </c>
      <c r="G428" s="146"/>
      <c r="H428" s="147">
        <v>1.0461491063094051</v>
      </c>
      <c r="I428" s="148">
        <v>25.777113979463742</v>
      </c>
      <c r="J428" s="151"/>
      <c r="K428" s="151">
        <v>11</v>
      </c>
      <c r="L428" s="151">
        <v>11</v>
      </c>
      <c r="M428" s="148">
        <v>11.507640169403455</v>
      </c>
      <c r="N428" s="151">
        <v>65</v>
      </c>
      <c r="O428" s="151">
        <v>65</v>
      </c>
      <c r="P428" s="148">
        <v>67.999691910111324</v>
      </c>
      <c r="Q428" s="85" t="s">
        <v>113</v>
      </c>
      <c r="R428" s="96" t="s">
        <v>269</v>
      </c>
      <c r="S428" s="85" t="s">
        <v>66</v>
      </c>
      <c r="T428" s="85" t="s">
        <v>67</v>
      </c>
      <c r="U428" s="135">
        <v>2010</v>
      </c>
      <c r="V428" s="85"/>
      <c r="W428" s="85"/>
      <c r="X428" s="57"/>
      <c r="Y428" s="95" t="s">
        <v>793</v>
      </c>
      <c r="Z428" s="137" t="s">
        <v>69</v>
      </c>
      <c r="AA428" s="95"/>
    </row>
    <row r="429" spans="1:27" customFormat="1" ht="15" x14ac:dyDescent="0.25">
      <c r="A429" s="57" t="s">
        <v>331</v>
      </c>
      <c r="B429" s="57" t="s">
        <v>654</v>
      </c>
      <c r="C429" s="57" t="s">
        <v>794</v>
      </c>
      <c r="D429" s="85"/>
      <c r="E429" s="151">
        <v>25.45</v>
      </c>
      <c r="F429" s="151">
        <v>25.45</v>
      </c>
      <c r="G429" s="146"/>
      <c r="H429" s="147">
        <v>1.0461491063094051</v>
      </c>
      <c r="I429" s="148">
        <v>26.624494755574357</v>
      </c>
      <c r="J429" s="151"/>
      <c r="K429" s="151">
        <v>12</v>
      </c>
      <c r="L429" s="151">
        <v>12</v>
      </c>
      <c r="M429" s="148">
        <v>12.553789275712861</v>
      </c>
      <c r="N429" s="151">
        <v>50</v>
      </c>
      <c r="O429" s="151">
        <v>50</v>
      </c>
      <c r="P429" s="148">
        <v>52.30745531547025</v>
      </c>
      <c r="Q429" s="85" t="s">
        <v>113</v>
      </c>
      <c r="R429" s="96" t="s">
        <v>269</v>
      </c>
      <c r="S429" s="85" t="s">
        <v>66</v>
      </c>
      <c r="T429" s="85" t="s">
        <v>67</v>
      </c>
      <c r="U429" s="135">
        <v>2010</v>
      </c>
      <c r="V429" s="85"/>
      <c r="W429" s="85"/>
      <c r="X429" s="57"/>
      <c r="Y429" s="95" t="s">
        <v>795</v>
      </c>
      <c r="Z429" s="137" t="s">
        <v>69</v>
      </c>
      <c r="AA429" s="95"/>
    </row>
    <row r="430" spans="1:27" customFormat="1" ht="15" x14ac:dyDescent="0.25">
      <c r="A430" s="57" t="s">
        <v>331</v>
      </c>
      <c r="B430" s="57" t="s">
        <v>654</v>
      </c>
      <c r="C430" s="57" t="s">
        <v>796</v>
      </c>
      <c r="D430" s="85"/>
      <c r="E430" s="151">
        <v>14.19</v>
      </c>
      <c r="F430" s="151">
        <v>14.19</v>
      </c>
      <c r="G430" s="146"/>
      <c r="H430" s="147">
        <v>1.0461491063094051</v>
      </c>
      <c r="I430" s="148">
        <v>14.844855818530457</v>
      </c>
      <c r="J430" s="151"/>
      <c r="K430" s="151">
        <v>11</v>
      </c>
      <c r="L430" s="151">
        <v>11</v>
      </c>
      <c r="M430" s="148">
        <v>11.507640169403455</v>
      </c>
      <c r="N430" s="151">
        <v>17</v>
      </c>
      <c r="O430" s="151">
        <v>17</v>
      </c>
      <c r="P430" s="148">
        <v>17.784534807259885</v>
      </c>
      <c r="Q430" s="85" t="s">
        <v>113</v>
      </c>
      <c r="R430" s="96" t="s">
        <v>269</v>
      </c>
      <c r="S430" s="85" t="s">
        <v>66</v>
      </c>
      <c r="T430" s="85" t="s">
        <v>67</v>
      </c>
      <c r="U430" s="135">
        <v>2010</v>
      </c>
      <c r="V430" s="85"/>
      <c r="W430" s="85"/>
      <c r="X430" s="57"/>
      <c r="Y430" s="95" t="s">
        <v>80</v>
      </c>
      <c r="Z430" s="137" t="s">
        <v>69</v>
      </c>
      <c r="AA430" s="95"/>
    </row>
    <row r="431" spans="1:27" customFormat="1" ht="15" x14ac:dyDescent="0.25">
      <c r="A431" s="57" t="s">
        <v>331</v>
      </c>
      <c r="B431" s="57" t="s">
        <v>654</v>
      </c>
      <c r="C431" s="57" t="s">
        <v>797</v>
      </c>
      <c r="D431" s="85"/>
      <c r="E431" s="151">
        <v>18.850000000000001</v>
      </c>
      <c r="F431" s="151">
        <v>18.850000000000001</v>
      </c>
      <c r="G431" s="146"/>
      <c r="H431" s="147">
        <v>1.0461491063094051</v>
      </c>
      <c r="I431" s="148">
        <v>19.719910653932288</v>
      </c>
      <c r="J431" s="151"/>
      <c r="K431" s="151">
        <v>12</v>
      </c>
      <c r="L431" s="151">
        <v>12</v>
      </c>
      <c r="M431" s="148">
        <v>12.553789275712861</v>
      </c>
      <c r="N431" s="151">
        <v>30</v>
      </c>
      <c r="O431" s="151">
        <v>30</v>
      </c>
      <c r="P431" s="148">
        <v>31.384473189282151</v>
      </c>
      <c r="Q431" s="85" t="s">
        <v>113</v>
      </c>
      <c r="R431" s="96" t="s">
        <v>269</v>
      </c>
      <c r="S431" s="85" t="s">
        <v>66</v>
      </c>
      <c r="T431" s="85" t="s">
        <v>67</v>
      </c>
      <c r="U431" s="135">
        <v>2010</v>
      </c>
      <c r="V431" s="85"/>
      <c r="W431" s="85"/>
      <c r="X431" s="57"/>
      <c r="Y431" s="95" t="s">
        <v>157</v>
      </c>
      <c r="Z431" s="137" t="s">
        <v>69</v>
      </c>
      <c r="AA431" s="95"/>
    </row>
    <row r="432" spans="1:27" customFormat="1" ht="15" x14ac:dyDescent="0.25">
      <c r="A432" s="57" t="s">
        <v>331</v>
      </c>
      <c r="B432" s="57" t="s">
        <v>654</v>
      </c>
      <c r="C432" s="57" t="s">
        <v>798</v>
      </c>
      <c r="D432" s="85"/>
      <c r="E432" s="151">
        <v>21.06</v>
      </c>
      <c r="F432" s="151">
        <v>21.06</v>
      </c>
      <c r="G432" s="146"/>
      <c r="H432" s="147">
        <v>1.0461491063094051</v>
      </c>
      <c r="I432" s="148">
        <v>22.031900178876068</v>
      </c>
      <c r="J432" s="151"/>
      <c r="K432" s="151">
        <v>18</v>
      </c>
      <c r="L432" s="151">
        <v>18</v>
      </c>
      <c r="M432" s="148">
        <v>18.830683913569292</v>
      </c>
      <c r="N432" s="151">
        <v>27.4</v>
      </c>
      <c r="O432" s="151">
        <v>27.4</v>
      </c>
      <c r="P432" s="148">
        <v>28.664485512877697</v>
      </c>
      <c r="Q432" s="85" t="s">
        <v>113</v>
      </c>
      <c r="R432" s="96" t="s">
        <v>269</v>
      </c>
      <c r="S432" s="85" t="s">
        <v>66</v>
      </c>
      <c r="T432" s="85" t="s">
        <v>67</v>
      </c>
      <c r="U432" s="135">
        <v>2010</v>
      </c>
      <c r="V432" s="85"/>
      <c r="W432" s="85"/>
      <c r="X432" s="57"/>
      <c r="Y432" s="95" t="s">
        <v>80</v>
      </c>
      <c r="Z432" s="137" t="s">
        <v>69</v>
      </c>
      <c r="AA432" s="95"/>
    </row>
    <row r="433" spans="1:27" customFormat="1" ht="15" x14ac:dyDescent="0.25">
      <c r="A433" s="57" t="s">
        <v>331</v>
      </c>
      <c r="B433" s="57" t="s">
        <v>654</v>
      </c>
      <c r="C433" s="57" t="s">
        <v>799</v>
      </c>
      <c r="D433" s="85"/>
      <c r="E433" s="151">
        <v>23.37</v>
      </c>
      <c r="F433" s="151">
        <v>23.37</v>
      </c>
      <c r="G433" s="146"/>
      <c r="H433" s="147">
        <v>1.0461491063094051</v>
      </c>
      <c r="I433" s="148">
        <v>24.448504614450798</v>
      </c>
      <c r="J433" s="151"/>
      <c r="K433" s="151">
        <v>9.3000000000000007</v>
      </c>
      <c r="L433" s="151">
        <v>9.3000000000000007</v>
      </c>
      <c r="M433" s="148">
        <v>9.7291866886774674</v>
      </c>
      <c r="N433" s="151">
        <v>50</v>
      </c>
      <c r="O433" s="151">
        <v>50</v>
      </c>
      <c r="P433" s="148">
        <v>52.30745531547025</v>
      </c>
      <c r="Q433" s="85" t="s">
        <v>113</v>
      </c>
      <c r="R433" s="96" t="s">
        <v>269</v>
      </c>
      <c r="S433" s="85" t="s">
        <v>66</v>
      </c>
      <c r="T433" s="85" t="s">
        <v>67</v>
      </c>
      <c r="U433" s="135">
        <v>2010</v>
      </c>
      <c r="V433" s="85"/>
      <c r="W433" s="85"/>
      <c r="X433" s="57"/>
      <c r="Y433" s="95" t="s">
        <v>782</v>
      </c>
      <c r="Z433" s="137" t="s">
        <v>69</v>
      </c>
      <c r="AA433" s="95"/>
    </row>
    <row r="434" spans="1:27" customFormat="1" ht="15" x14ac:dyDescent="0.25">
      <c r="A434" s="57" t="s">
        <v>331</v>
      </c>
      <c r="B434" s="57" t="s">
        <v>654</v>
      </c>
      <c r="C434" s="57" t="s">
        <v>800</v>
      </c>
      <c r="D434" s="85"/>
      <c r="E434" s="151">
        <v>21.2</v>
      </c>
      <c r="F434" s="151">
        <v>21.2</v>
      </c>
      <c r="G434" s="146"/>
      <c r="H434" s="147">
        <v>1.0461491063094051</v>
      </c>
      <c r="I434" s="148">
        <v>22.178361053759385</v>
      </c>
      <c r="J434" s="151"/>
      <c r="K434" s="151">
        <v>12.6</v>
      </c>
      <c r="L434" s="151">
        <v>12.6</v>
      </c>
      <c r="M434" s="148">
        <v>13.181478739498504</v>
      </c>
      <c r="N434" s="151">
        <v>43</v>
      </c>
      <c r="O434" s="151">
        <v>43</v>
      </c>
      <c r="P434" s="148">
        <v>44.98441157130442</v>
      </c>
      <c r="Q434" s="85" t="s">
        <v>113</v>
      </c>
      <c r="R434" s="96" t="s">
        <v>269</v>
      </c>
      <c r="S434" s="85" t="s">
        <v>66</v>
      </c>
      <c r="T434" s="85" t="s">
        <v>67</v>
      </c>
      <c r="U434" s="135">
        <v>2010</v>
      </c>
      <c r="V434" s="85"/>
      <c r="W434" s="85"/>
      <c r="X434" s="57"/>
      <c r="Y434" s="95" t="s">
        <v>560</v>
      </c>
      <c r="Z434" s="137" t="s">
        <v>69</v>
      </c>
      <c r="AA434" s="95"/>
    </row>
    <row r="435" spans="1:27" customFormat="1" ht="15" x14ac:dyDescent="0.25">
      <c r="A435" s="57" t="s">
        <v>331</v>
      </c>
      <c r="B435" s="57" t="s">
        <v>654</v>
      </c>
      <c r="C435" s="57" t="s">
        <v>801</v>
      </c>
      <c r="D435" s="85"/>
      <c r="E435" s="151">
        <v>21.17</v>
      </c>
      <c r="F435" s="151">
        <v>21.17</v>
      </c>
      <c r="G435" s="146"/>
      <c r="H435" s="147">
        <v>1.0461491063094051</v>
      </c>
      <c r="I435" s="148">
        <v>22.146976580570108</v>
      </c>
      <c r="J435" s="151"/>
      <c r="K435" s="151">
        <v>14</v>
      </c>
      <c r="L435" s="151">
        <v>14</v>
      </c>
      <c r="M435" s="148">
        <v>14.64608748833167</v>
      </c>
      <c r="N435" s="151">
        <v>32</v>
      </c>
      <c r="O435" s="151">
        <v>32</v>
      </c>
      <c r="P435" s="148">
        <v>33.476771401900962</v>
      </c>
      <c r="Q435" s="85" t="s">
        <v>113</v>
      </c>
      <c r="R435" s="96" t="s">
        <v>269</v>
      </c>
      <c r="S435" s="85" t="s">
        <v>66</v>
      </c>
      <c r="T435" s="85" t="s">
        <v>67</v>
      </c>
      <c r="U435" s="135">
        <v>2010</v>
      </c>
      <c r="V435" s="85"/>
      <c r="W435" s="85"/>
      <c r="X435" s="57"/>
      <c r="Y435" s="95" t="s">
        <v>492</v>
      </c>
      <c r="Z435" s="137" t="s">
        <v>69</v>
      </c>
      <c r="AA435" s="95"/>
    </row>
    <row r="436" spans="1:27" customFormat="1" ht="15" x14ac:dyDescent="0.25">
      <c r="A436" s="57" t="s">
        <v>331</v>
      </c>
      <c r="B436" s="57" t="s">
        <v>654</v>
      </c>
      <c r="C436" s="57" t="s">
        <v>802</v>
      </c>
      <c r="D436" s="85"/>
      <c r="E436" s="151">
        <v>22.12</v>
      </c>
      <c r="F436" s="151">
        <v>22.12</v>
      </c>
      <c r="G436" s="146"/>
      <c r="H436" s="147">
        <v>1.0461491063094051</v>
      </c>
      <c r="I436" s="148">
        <v>23.14081823156404</v>
      </c>
      <c r="J436" s="151"/>
      <c r="K436" s="151">
        <v>10</v>
      </c>
      <c r="L436" s="151">
        <v>10</v>
      </c>
      <c r="M436" s="148">
        <v>10.461491063094051</v>
      </c>
      <c r="N436" s="151">
        <v>75</v>
      </c>
      <c r="O436" s="151">
        <v>75</v>
      </c>
      <c r="P436" s="148">
        <v>78.461182973205382</v>
      </c>
      <c r="Q436" s="85" t="s">
        <v>113</v>
      </c>
      <c r="R436" s="96" t="s">
        <v>269</v>
      </c>
      <c r="S436" s="85" t="s">
        <v>66</v>
      </c>
      <c r="T436" s="85" t="s">
        <v>67</v>
      </c>
      <c r="U436" s="135">
        <v>2010</v>
      </c>
      <c r="V436" s="85"/>
      <c r="W436" s="85"/>
      <c r="X436" s="57"/>
      <c r="Y436" s="95" t="s">
        <v>265</v>
      </c>
      <c r="Z436" s="137" t="s">
        <v>69</v>
      </c>
      <c r="AA436" s="95"/>
    </row>
    <row r="437" spans="1:27" customFormat="1" ht="15" x14ac:dyDescent="0.25">
      <c r="A437" s="57" t="s">
        <v>331</v>
      </c>
      <c r="B437" s="57" t="s">
        <v>654</v>
      </c>
      <c r="C437" s="57" t="s">
        <v>803</v>
      </c>
      <c r="D437" s="85"/>
      <c r="E437" s="151">
        <v>25.63</v>
      </c>
      <c r="F437" s="151">
        <v>25.63</v>
      </c>
      <c r="G437" s="146"/>
      <c r="H437" s="147">
        <v>1.0461491063094051</v>
      </c>
      <c r="I437" s="148">
        <v>26.812801594710052</v>
      </c>
      <c r="J437" s="151"/>
      <c r="K437" s="151">
        <v>10</v>
      </c>
      <c r="L437" s="151">
        <v>10</v>
      </c>
      <c r="M437" s="148">
        <v>10.461491063094051</v>
      </c>
      <c r="N437" s="151">
        <v>101.68</v>
      </c>
      <c r="O437" s="151">
        <v>101.68</v>
      </c>
      <c r="P437" s="148">
        <v>106.37244112954031</v>
      </c>
      <c r="Q437" s="85" t="s">
        <v>113</v>
      </c>
      <c r="R437" s="96" t="s">
        <v>269</v>
      </c>
      <c r="S437" s="85" t="s">
        <v>66</v>
      </c>
      <c r="T437" s="85" t="s">
        <v>67</v>
      </c>
      <c r="U437" s="135">
        <v>2010</v>
      </c>
      <c r="V437" s="85"/>
      <c r="W437" s="85"/>
      <c r="X437" s="57"/>
      <c r="Y437" s="95" t="s">
        <v>804</v>
      </c>
      <c r="Z437" s="137" t="s">
        <v>69</v>
      </c>
      <c r="AA437" s="95"/>
    </row>
    <row r="438" spans="1:27" customFormat="1" ht="15" x14ac:dyDescent="0.25">
      <c r="A438" s="57" t="s">
        <v>331</v>
      </c>
      <c r="B438" s="57" t="s">
        <v>654</v>
      </c>
      <c r="C438" s="57" t="s">
        <v>805</v>
      </c>
      <c r="D438" s="85"/>
      <c r="E438" s="151">
        <v>23.46</v>
      </c>
      <c r="F438" s="151">
        <v>23.46</v>
      </c>
      <c r="G438" s="146"/>
      <c r="H438" s="147">
        <v>1.0461491063094051</v>
      </c>
      <c r="I438" s="148">
        <v>24.542658034018643</v>
      </c>
      <c r="J438" s="151"/>
      <c r="K438" s="151">
        <v>6.3</v>
      </c>
      <c r="L438" s="151">
        <v>6.3</v>
      </c>
      <c r="M438" s="148">
        <v>6.5907393697492518</v>
      </c>
      <c r="N438" s="151">
        <v>100</v>
      </c>
      <c r="O438" s="151">
        <v>100</v>
      </c>
      <c r="P438" s="148">
        <v>104.6149106309405</v>
      </c>
      <c r="Q438" s="85" t="s">
        <v>113</v>
      </c>
      <c r="R438" s="96" t="s">
        <v>269</v>
      </c>
      <c r="S438" s="85" t="s">
        <v>66</v>
      </c>
      <c r="T438" s="85" t="s">
        <v>67</v>
      </c>
      <c r="U438" s="135">
        <v>2010</v>
      </c>
      <c r="V438" s="85"/>
      <c r="W438" s="85"/>
      <c r="X438" s="57"/>
      <c r="Y438" s="95" t="s">
        <v>806</v>
      </c>
      <c r="Z438" s="137" t="s">
        <v>69</v>
      </c>
      <c r="AA438" s="95"/>
    </row>
    <row r="439" spans="1:27" s="158" customFormat="1" ht="15" x14ac:dyDescent="0.25">
      <c r="A439" s="111" t="s">
        <v>331</v>
      </c>
      <c r="B439" s="111" t="s">
        <v>654</v>
      </c>
      <c r="C439" s="111" t="s">
        <v>807</v>
      </c>
      <c r="D439" s="120"/>
      <c r="E439" s="156">
        <v>119.19</v>
      </c>
      <c r="F439" s="156">
        <v>36.338414634146346</v>
      </c>
      <c r="G439" s="156" t="s">
        <v>531</v>
      </c>
      <c r="H439" s="157">
        <v>1.0461491063094051</v>
      </c>
      <c r="I439" s="156">
        <v>38.015399994212807</v>
      </c>
      <c r="J439" s="156"/>
      <c r="K439" s="156">
        <v>100</v>
      </c>
      <c r="L439" s="156">
        <v>30.487804878048781</v>
      </c>
      <c r="M439" s="156">
        <v>31.894789826506251</v>
      </c>
      <c r="N439" s="156">
        <v>138.38</v>
      </c>
      <c r="O439" s="156">
        <v>42.189024390243901</v>
      </c>
      <c r="P439" s="156">
        <v>44.136010161919351</v>
      </c>
      <c r="Q439" s="120" t="s">
        <v>447</v>
      </c>
      <c r="R439" s="160" t="s">
        <v>269</v>
      </c>
      <c r="S439" s="120" t="s">
        <v>66</v>
      </c>
      <c r="T439" s="120" t="s">
        <v>67</v>
      </c>
      <c r="U439" s="120">
        <v>2010</v>
      </c>
      <c r="V439" s="120"/>
      <c r="W439" s="120"/>
      <c r="X439" s="111"/>
      <c r="Y439" s="129" t="s">
        <v>89</v>
      </c>
      <c r="Z439" s="123" t="s">
        <v>69</v>
      </c>
      <c r="AA439" s="129"/>
    </row>
    <row r="440" spans="1:27" customFormat="1" ht="15" x14ac:dyDescent="0.25">
      <c r="A440" s="57" t="s">
        <v>331</v>
      </c>
      <c r="B440" s="57" t="s">
        <v>654</v>
      </c>
      <c r="C440" s="57" t="s">
        <v>808</v>
      </c>
      <c r="D440" s="90"/>
      <c r="E440" s="154">
        <v>13.66</v>
      </c>
      <c r="F440" s="154">
        <v>13.66</v>
      </c>
      <c r="G440" s="155"/>
      <c r="H440" s="147">
        <v>1.0461491063094051</v>
      </c>
      <c r="I440" s="148">
        <v>14.290396792186472</v>
      </c>
      <c r="J440" s="154"/>
      <c r="K440" s="154">
        <v>2.5</v>
      </c>
      <c r="L440" s="154">
        <v>2.5</v>
      </c>
      <c r="M440" s="148">
        <v>2.6153727657735129</v>
      </c>
      <c r="N440" s="154">
        <v>90</v>
      </c>
      <c r="O440" s="154">
        <v>90</v>
      </c>
      <c r="P440" s="148">
        <v>94.153419567846456</v>
      </c>
      <c r="Q440" s="90" t="s">
        <v>435</v>
      </c>
      <c r="R440" s="96" t="s">
        <v>84</v>
      </c>
      <c r="S440" s="85" t="s">
        <v>66</v>
      </c>
      <c r="T440" s="85" t="s">
        <v>67</v>
      </c>
      <c r="U440" s="135">
        <v>2010</v>
      </c>
      <c r="V440" s="90"/>
      <c r="W440" s="90"/>
      <c r="X440" s="90" t="s">
        <v>809</v>
      </c>
      <c r="Y440" s="92" t="s">
        <v>810</v>
      </c>
      <c r="Z440" s="137" t="s">
        <v>69</v>
      </c>
      <c r="AA440" s="92"/>
    </row>
    <row r="441" spans="1:27" customFormat="1" ht="15" x14ac:dyDescent="0.25">
      <c r="A441" s="57" t="s">
        <v>331</v>
      </c>
      <c r="B441" s="57" t="s">
        <v>654</v>
      </c>
      <c r="C441" s="57" t="s">
        <v>811</v>
      </c>
      <c r="D441" s="90"/>
      <c r="E441" s="154">
        <v>23.5</v>
      </c>
      <c r="F441" s="154">
        <v>23.5</v>
      </c>
      <c r="G441" s="155"/>
      <c r="H441" s="147">
        <v>1.0461491063094051</v>
      </c>
      <c r="I441" s="148">
        <v>24.584503998271018</v>
      </c>
      <c r="J441" s="154"/>
      <c r="K441" s="154">
        <v>10</v>
      </c>
      <c r="L441" s="154">
        <v>10</v>
      </c>
      <c r="M441" s="148">
        <v>10.461491063094051</v>
      </c>
      <c r="N441" s="154">
        <v>50</v>
      </c>
      <c r="O441" s="154">
        <v>50</v>
      </c>
      <c r="P441" s="148">
        <v>52.30745531547025</v>
      </c>
      <c r="Q441" s="90" t="s">
        <v>435</v>
      </c>
      <c r="R441" s="96" t="s">
        <v>84</v>
      </c>
      <c r="S441" s="85" t="s">
        <v>66</v>
      </c>
      <c r="T441" s="85" t="s">
        <v>67</v>
      </c>
      <c r="U441" s="135">
        <v>2010</v>
      </c>
      <c r="V441" s="90"/>
      <c r="W441" s="90"/>
      <c r="X441" s="90" t="s">
        <v>812</v>
      </c>
      <c r="Y441" s="92" t="s">
        <v>813</v>
      </c>
      <c r="Z441" s="137" t="s">
        <v>69</v>
      </c>
      <c r="AA441" s="92"/>
    </row>
    <row r="442" spans="1:27" customFormat="1" ht="15" x14ac:dyDescent="0.25">
      <c r="A442" s="57" t="s">
        <v>331</v>
      </c>
      <c r="B442" s="57" t="s">
        <v>654</v>
      </c>
      <c r="C442" s="57" t="s">
        <v>814</v>
      </c>
      <c r="D442" s="90"/>
      <c r="E442" s="154">
        <v>18.399999999999999</v>
      </c>
      <c r="F442" s="154">
        <v>18.399999999999999</v>
      </c>
      <c r="G442" s="155"/>
      <c r="H442" s="147">
        <v>1.0461491063094051</v>
      </c>
      <c r="I442" s="148">
        <v>19.249143556093053</v>
      </c>
      <c r="J442" s="154"/>
      <c r="K442" s="154">
        <v>11.5</v>
      </c>
      <c r="L442" s="154">
        <v>11.5</v>
      </c>
      <c r="M442" s="148">
        <v>12.030714722558159</v>
      </c>
      <c r="N442" s="154">
        <v>40</v>
      </c>
      <c r="O442" s="154">
        <v>40</v>
      </c>
      <c r="P442" s="148">
        <v>41.845964252376206</v>
      </c>
      <c r="Q442" s="90" t="s">
        <v>435</v>
      </c>
      <c r="R442" s="96" t="s">
        <v>84</v>
      </c>
      <c r="S442" s="85" t="s">
        <v>66</v>
      </c>
      <c r="T442" s="85" t="s">
        <v>67</v>
      </c>
      <c r="U442" s="135">
        <v>2010</v>
      </c>
      <c r="V442" s="90"/>
      <c r="W442" s="90"/>
      <c r="X442" s="90" t="s">
        <v>815</v>
      </c>
      <c r="Y442" s="92" t="s">
        <v>816</v>
      </c>
      <c r="Z442" s="137" t="s">
        <v>69</v>
      </c>
      <c r="AA442" s="92"/>
    </row>
    <row r="443" spans="1:27" customFormat="1" ht="15" x14ac:dyDescent="0.25">
      <c r="A443" s="57" t="s">
        <v>331</v>
      </c>
      <c r="B443" s="57" t="s">
        <v>654</v>
      </c>
      <c r="C443" s="57" t="s">
        <v>817</v>
      </c>
      <c r="D443" s="85"/>
      <c r="E443" s="151">
        <v>25.9</v>
      </c>
      <c r="F443" s="151">
        <v>25.9</v>
      </c>
      <c r="G443" s="146"/>
      <c r="H443" s="147">
        <v>1.0461491063094051</v>
      </c>
      <c r="I443" s="148">
        <v>27.095261853413589</v>
      </c>
      <c r="J443" s="151"/>
      <c r="K443" s="151">
        <v>11.72</v>
      </c>
      <c r="L443" s="151">
        <v>11.72</v>
      </c>
      <c r="M443" s="148">
        <v>12.260867525946228</v>
      </c>
      <c r="N443" s="151">
        <v>210</v>
      </c>
      <c r="O443" s="151">
        <v>210</v>
      </c>
      <c r="P443" s="148">
        <v>219.69131232497506</v>
      </c>
      <c r="Q443" s="85" t="s">
        <v>113</v>
      </c>
      <c r="R443" s="96" t="s">
        <v>88</v>
      </c>
      <c r="S443" s="85" t="s">
        <v>66</v>
      </c>
      <c r="T443" s="85" t="s">
        <v>67</v>
      </c>
      <c r="U443" s="135">
        <v>2010</v>
      </c>
      <c r="V443" s="85"/>
      <c r="W443" s="85"/>
      <c r="X443" s="57"/>
      <c r="Y443" s="95" t="s">
        <v>818</v>
      </c>
      <c r="Z443" s="137" t="s">
        <v>69</v>
      </c>
      <c r="AA443" s="95"/>
    </row>
    <row r="444" spans="1:27" customFormat="1" ht="15" x14ac:dyDescent="0.25">
      <c r="A444" s="57" t="s">
        <v>331</v>
      </c>
      <c r="B444" s="57" t="s">
        <v>654</v>
      </c>
      <c r="C444" s="57" t="s">
        <v>819</v>
      </c>
      <c r="D444" s="85"/>
      <c r="E444" s="151">
        <v>22.67</v>
      </c>
      <c r="F444" s="151">
        <v>22.67</v>
      </c>
      <c r="G444" s="146"/>
      <c r="H444" s="147">
        <v>1.0461491063094051</v>
      </c>
      <c r="I444" s="148">
        <v>23.716200240034215</v>
      </c>
      <c r="J444" s="151"/>
      <c r="K444" s="151">
        <v>12.5</v>
      </c>
      <c r="L444" s="151">
        <v>12.5</v>
      </c>
      <c r="M444" s="148">
        <v>13.076863828867562</v>
      </c>
      <c r="N444" s="151">
        <v>210</v>
      </c>
      <c r="O444" s="151">
        <v>210</v>
      </c>
      <c r="P444" s="148">
        <v>219.69131232497506</v>
      </c>
      <c r="Q444" s="85" t="s">
        <v>113</v>
      </c>
      <c r="R444" s="96" t="s">
        <v>88</v>
      </c>
      <c r="S444" s="85" t="s">
        <v>66</v>
      </c>
      <c r="T444" s="85" t="s">
        <v>67</v>
      </c>
      <c r="U444" s="135">
        <v>2010</v>
      </c>
      <c r="V444" s="85"/>
      <c r="W444" s="85"/>
      <c r="X444" s="57"/>
      <c r="Y444" s="95" t="s">
        <v>820</v>
      </c>
      <c r="Z444" s="137" t="s">
        <v>69</v>
      </c>
      <c r="AA444" s="95"/>
    </row>
    <row r="445" spans="1:27" customFormat="1" ht="15" x14ac:dyDescent="0.25">
      <c r="A445" s="57" t="s">
        <v>331</v>
      </c>
      <c r="B445" s="57" t="s">
        <v>654</v>
      </c>
      <c r="C445" s="57" t="s">
        <v>821</v>
      </c>
      <c r="D445" s="85"/>
      <c r="E445" s="151">
        <v>23.34</v>
      </c>
      <c r="F445" s="151">
        <v>23.34</v>
      </c>
      <c r="G445" s="146"/>
      <c r="H445" s="147">
        <v>1.0461491063094051</v>
      </c>
      <c r="I445" s="148">
        <v>24.417120141261513</v>
      </c>
      <c r="J445" s="151"/>
      <c r="K445" s="151">
        <v>12.5</v>
      </c>
      <c r="L445" s="151">
        <v>12.5</v>
      </c>
      <c r="M445" s="148">
        <v>13.076863828867562</v>
      </c>
      <c r="N445" s="151">
        <v>252</v>
      </c>
      <c r="O445" s="151">
        <v>252</v>
      </c>
      <c r="P445" s="148">
        <v>263.62957478997009</v>
      </c>
      <c r="Q445" s="85" t="s">
        <v>113</v>
      </c>
      <c r="R445" s="96" t="s">
        <v>88</v>
      </c>
      <c r="S445" s="85" t="s">
        <v>66</v>
      </c>
      <c r="T445" s="85" t="s">
        <v>67</v>
      </c>
      <c r="U445" s="135">
        <v>2010</v>
      </c>
      <c r="V445" s="85"/>
      <c r="W445" s="85"/>
      <c r="X445" s="57"/>
      <c r="Y445" s="95" t="s">
        <v>822</v>
      </c>
      <c r="Z445" s="137" t="s">
        <v>69</v>
      </c>
      <c r="AA445" s="95"/>
    </row>
    <row r="446" spans="1:27" customFormat="1" ht="15" x14ac:dyDescent="0.25">
      <c r="A446" s="57" t="s">
        <v>331</v>
      </c>
      <c r="B446" s="57" t="s">
        <v>654</v>
      </c>
      <c r="C446" s="57" t="s">
        <v>823</v>
      </c>
      <c r="D446" s="85"/>
      <c r="E446" s="151">
        <v>44.33</v>
      </c>
      <c r="F446" s="151">
        <v>44.33</v>
      </c>
      <c r="G446" s="146"/>
      <c r="H446" s="147">
        <v>1.0461491063094051</v>
      </c>
      <c r="I446" s="148">
        <v>46.375789882695926</v>
      </c>
      <c r="J446" s="151"/>
      <c r="K446" s="151">
        <v>30</v>
      </c>
      <c r="L446" s="151">
        <v>30</v>
      </c>
      <c r="M446" s="148">
        <v>31.384473189282151</v>
      </c>
      <c r="N446" s="151">
        <v>53</v>
      </c>
      <c r="O446" s="151">
        <v>53</v>
      </c>
      <c r="P446" s="148">
        <v>55.445902634398465</v>
      </c>
      <c r="Q446" s="85" t="s">
        <v>113</v>
      </c>
      <c r="R446" s="96" t="s">
        <v>88</v>
      </c>
      <c r="S446" s="85" t="s">
        <v>66</v>
      </c>
      <c r="T446" s="85" t="s">
        <v>67</v>
      </c>
      <c r="U446" s="135">
        <v>2010</v>
      </c>
      <c r="V446" s="85"/>
      <c r="W446" s="85"/>
      <c r="X446" s="57"/>
      <c r="Y446" s="95" t="s">
        <v>92</v>
      </c>
      <c r="Z446" s="137" t="s">
        <v>69</v>
      </c>
      <c r="AA446" s="95"/>
    </row>
    <row r="447" spans="1:27" customFormat="1" ht="15" x14ac:dyDescent="0.25">
      <c r="A447" s="57" t="s">
        <v>331</v>
      </c>
      <c r="B447" s="57" t="s">
        <v>654</v>
      </c>
      <c r="C447" s="57" t="s">
        <v>824</v>
      </c>
      <c r="D447" s="85"/>
      <c r="E447" s="151">
        <v>7.3</v>
      </c>
      <c r="F447" s="151">
        <v>7.3</v>
      </c>
      <c r="G447" s="146"/>
      <c r="H447" s="147">
        <v>1.0461491063094051</v>
      </c>
      <c r="I447" s="148">
        <v>7.6368884760586564</v>
      </c>
      <c r="J447" s="151"/>
      <c r="K447" s="151">
        <v>0.5</v>
      </c>
      <c r="L447" s="151">
        <v>0.5</v>
      </c>
      <c r="M447" s="148">
        <v>0.52307455315470253</v>
      </c>
      <c r="N447" s="151">
        <v>40</v>
      </c>
      <c r="O447" s="151">
        <v>40</v>
      </c>
      <c r="P447" s="148">
        <v>41.845964252376206</v>
      </c>
      <c r="Q447" s="85" t="s">
        <v>113</v>
      </c>
      <c r="R447" s="96" t="s">
        <v>88</v>
      </c>
      <c r="S447" s="85" t="s">
        <v>66</v>
      </c>
      <c r="T447" s="85" t="s">
        <v>67</v>
      </c>
      <c r="U447" s="135">
        <v>2010</v>
      </c>
      <c r="V447" s="85"/>
      <c r="W447" s="85"/>
      <c r="X447" s="57"/>
      <c r="Y447" s="95" t="s">
        <v>825</v>
      </c>
      <c r="Z447" s="137" t="s">
        <v>69</v>
      </c>
      <c r="AA447" s="95"/>
    </row>
    <row r="448" spans="1:27" customFormat="1" ht="15" x14ac:dyDescent="0.25">
      <c r="A448" s="57" t="s">
        <v>331</v>
      </c>
      <c r="B448" s="57" t="s">
        <v>654</v>
      </c>
      <c r="C448" s="57" t="s">
        <v>826</v>
      </c>
      <c r="D448" s="85"/>
      <c r="E448" s="151">
        <v>15.48</v>
      </c>
      <c r="F448" s="151">
        <v>15.48</v>
      </c>
      <c r="G448" s="146"/>
      <c r="H448" s="147">
        <v>1.0461491063094051</v>
      </c>
      <c r="I448" s="148">
        <v>16.19438816566959</v>
      </c>
      <c r="J448" s="151"/>
      <c r="K448" s="151">
        <v>10.19</v>
      </c>
      <c r="L448" s="151">
        <v>10.19</v>
      </c>
      <c r="M448" s="148">
        <v>10.660259393292836</v>
      </c>
      <c r="N448" s="151">
        <v>24.55</v>
      </c>
      <c r="O448" s="151">
        <v>24.55</v>
      </c>
      <c r="P448" s="148">
        <v>25.682960559895896</v>
      </c>
      <c r="Q448" s="85" t="s">
        <v>113</v>
      </c>
      <c r="R448" s="57" t="s">
        <v>2714</v>
      </c>
      <c r="S448" s="85" t="s">
        <v>66</v>
      </c>
      <c r="T448" s="85">
        <v>2010</v>
      </c>
      <c r="U448" s="135">
        <v>2010</v>
      </c>
      <c r="V448" s="85"/>
      <c r="W448" s="85"/>
      <c r="X448" s="57"/>
      <c r="Y448" s="95" t="s">
        <v>281</v>
      </c>
      <c r="Z448" s="136" t="s">
        <v>69</v>
      </c>
      <c r="AA448" s="95"/>
    </row>
    <row r="449" spans="1:27" customFormat="1" ht="15" x14ac:dyDescent="0.25">
      <c r="A449" s="57" t="s">
        <v>331</v>
      </c>
      <c r="B449" s="57" t="s">
        <v>654</v>
      </c>
      <c r="C449" s="57" t="s">
        <v>827</v>
      </c>
      <c r="D449" s="85"/>
      <c r="E449" s="151">
        <v>23.9</v>
      </c>
      <c r="F449" s="151">
        <v>23.9</v>
      </c>
      <c r="G449" s="146"/>
      <c r="H449" s="147">
        <v>1.0461491063094051</v>
      </c>
      <c r="I449" s="148">
        <v>25.002963640794778</v>
      </c>
      <c r="J449" s="151"/>
      <c r="K449" s="151">
        <v>12.9</v>
      </c>
      <c r="L449" s="151">
        <v>12.9</v>
      </c>
      <c r="M449" s="148">
        <v>13.495323471391325</v>
      </c>
      <c r="N449" s="151">
        <v>30</v>
      </c>
      <c r="O449" s="151">
        <v>30</v>
      </c>
      <c r="P449" s="148">
        <v>31.384473189282151</v>
      </c>
      <c r="Q449" s="85" t="s">
        <v>113</v>
      </c>
      <c r="R449" s="57" t="s">
        <v>2714</v>
      </c>
      <c r="S449" s="85" t="s">
        <v>66</v>
      </c>
      <c r="T449" s="85">
        <v>2010</v>
      </c>
      <c r="U449" s="135">
        <v>2010</v>
      </c>
      <c r="V449" s="85"/>
      <c r="W449" s="85"/>
      <c r="X449" s="57"/>
      <c r="Y449" s="95" t="s">
        <v>260</v>
      </c>
      <c r="Z449" s="136" t="s">
        <v>69</v>
      </c>
      <c r="AA449" s="95"/>
    </row>
    <row r="450" spans="1:27" customFormat="1" ht="15" x14ac:dyDescent="0.25">
      <c r="A450" s="57" t="s">
        <v>331</v>
      </c>
      <c r="B450" s="57" t="s">
        <v>654</v>
      </c>
      <c r="C450" s="57" t="s">
        <v>828</v>
      </c>
      <c r="D450" s="85"/>
      <c r="E450" s="151">
        <v>15.82</v>
      </c>
      <c r="F450" s="151">
        <v>15.82</v>
      </c>
      <c r="G450" s="146"/>
      <c r="H450" s="147">
        <v>1.0461491063094051</v>
      </c>
      <c r="I450" s="148">
        <v>16.550078861814789</v>
      </c>
      <c r="J450" s="151"/>
      <c r="K450" s="151">
        <v>7.25</v>
      </c>
      <c r="L450" s="151">
        <v>7.25</v>
      </c>
      <c r="M450" s="148">
        <v>7.5845810207431867</v>
      </c>
      <c r="N450" s="151">
        <v>52.99</v>
      </c>
      <c r="O450" s="151">
        <v>52.99</v>
      </c>
      <c r="P450" s="148">
        <v>55.435441143335375</v>
      </c>
      <c r="Q450" s="85" t="s">
        <v>113</v>
      </c>
      <c r="R450" s="57" t="s">
        <v>2714</v>
      </c>
      <c r="S450" s="85" t="s">
        <v>66</v>
      </c>
      <c r="T450" s="85">
        <v>2010</v>
      </c>
      <c r="U450" s="135">
        <v>2010</v>
      </c>
      <c r="V450" s="85"/>
      <c r="W450" s="85"/>
      <c r="X450" s="57"/>
      <c r="Y450" s="95" t="s">
        <v>829</v>
      </c>
      <c r="Z450" s="136" t="s">
        <v>69</v>
      </c>
      <c r="AA450" s="95"/>
    </row>
    <row r="451" spans="1:27" customFormat="1" ht="15" x14ac:dyDescent="0.25">
      <c r="A451" s="57" t="s">
        <v>331</v>
      </c>
      <c r="B451" s="57" t="s">
        <v>654</v>
      </c>
      <c r="C451" s="57" t="s">
        <v>830</v>
      </c>
      <c r="D451" s="85"/>
      <c r="E451" s="151">
        <v>15.75</v>
      </c>
      <c r="F451" s="151">
        <v>15.75</v>
      </c>
      <c r="G451" s="146"/>
      <c r="H451" s="147">
        <v>1.0461491063094051</v>
      </c>
      <c r="I451" s="148">
        <v>16.476848424373131</v>
      </c>
      <c r="J451" s="151"/>
      <c r="K451" s="151">
        <v>10</v>
      </c>
      <c r="L451" s="151">
        <v>10</v>
      </c>
      <c r="M451" s="148">
        <v>10.461491063094051</v>
      </c>
      <c r="N451" s="151">
        <v>20</v>
      </c>
      <c r="O451" s="151">
        <v>20</v>
      </c>
      <c r="P451" s="148">
        <v>20.922982126188103</v>
      </c>
      <c r="Q451" s="85" t="s">
        <v>113</v>
      </c>
      <c r="R451" s="57" t="s">
        <v>2714</v>
      </c>
      <c r="S451" s="85" t="s">
        <v>66</v>
      </c>
      <c r="T451" s="85">
        <v>2010</v>
      </c>
      <c r="U451" s="135">
        <v>2010</v>
      </c>
      <c r="V451" s="85"/>
      <c r="W451" s="85"/>
      <c r="X451" s="57"/>
      <c r="Y451" s="95" t="s">
        <v>92</v>
      </c>
      <c r="Z451" s="136" t="s">
        <v>69</v>
      </c>
      <c r="AA451" s="95"/>
    </row>
    <row r="452" spans="1:27" customFormat="1" ht="15" x14ac:dyDescent="0.25">
      <c r="A452" s="57" t="s">
        <v>331</v>
      </c>
      <c r="B452" s="57" t="s">
        <v>654</v>
      </c>
      <c r="C452" s="57" t="s">
        <v>831</v>
      </c>
      <c r="D452" s="85"/>
      <c r="E452" s="151">
        <v>12.18</v>
      </c>
      <c r="F452" s="151">
        <v>12.18</v>
      </c>
      <c r="G452" s="146"/>
      <c r="H452" s="147">
        <v>1.0461491063094051</v>
      </c>
      <c r="I452" s="148">
        <v>12.742096114848554</v>
      </c>
      <c r="J452" s="151"/>
      <c r="K452" s="151">
        <v>6.87</v>
      </c>
      <c r="L452" s="151">
        <v>6.87</v>
      </c>
      <c r="M452" s="148">
        <v>7.1870443603456131</v>
      </c>
      <c r="N452" s="151">
        <v>50</v>
      </c>
      <c r="O452" s="151">
        <v>50</v>
      </c>
      <c r="P452" s="148">
        <v>52.30745531547025</v>
      </c>
      <c r="Q452" s="85" t="s">
        <v>113</v>
      </c>
      <c r="R452" s="57" t="s">
        <v>2714</v>
      </c>
      <c r="S452" s="85" t="s">
        <v>66</v>
      </c>
      <c r="T452" s="85">
        <v>2010</v>
      </c>
      <c r="U452" s="135">
        <v>2010</v>
      </c>
      <c r="V452" s="85"/>
      <c r="W452" s="85"/>
      <c r="X452" s="57"/>
      <c r="Y452" s="95" t="s">
        <v>832</v>
      </c>
      <c r="Z452" s="136" t="s">
        <v>69</v>
      </c>
      <c r="AA452" s="95"/>
    </row>
    <row r="453" spans="1:27" customFormat="1" ht="15" x14ac:dyDescent="0.25">
      <c r="A453" s="57" t="s">
        <v>331</v>
      </c>
      <c r="B453" s="57" t="s">
        <v>654</v>
      </c>
      <c r="C453" s="57" t="s">
        <v>833</v>
      </c>
      <c r="D453" s="85"/>
      <c r="E453" s="151">
        <v>13.19</v>
      </c>
      <c r="F453" s="151">
        <v>13.19</v>
      </c>
      <c r="G453" s="146"/>
      <c r="H453" s="147">
        <v>1.0461491063094051</v>
      </c>
      <c r="I453" s="148">
        <v>13.798706712221053</v>
      </c>
      <c r="J453" s="151"/>
      <c r="K453" s="151">
        <v>6</v>
      </c>
      <c r="L453" s="151">
        <v>6</v>
      </c>
      <c r="M453" s="148">
        <v>6.2768946378564303</v>
      </c>
      <c r="N453" s="151">
        <v>27.02</v>
      </c>
      <c r="O453" s="151">
        <v>27.02</v>
      </c>
      <c r="P453" s="148">
        <v>28.266948852480123</v>
      </c>
      <c r="Q453" s="85" t="s">
        <v>113</v>
      </c>
      <c r="R453" s="57" t="s">
        <v>2714</v>
      </c>
      <c r="S453" s="85" t="s">
        <v>66</v>
      </c>
      <c r="T453" s="85">
        <v>2010</v>
      </c>
      <c r="U453" s="135">
        <v>2010</v>
      </c>
      <c r="V453" s="85"/>
      <c r="W453" s="85"/>
      <c r="X453" s="57"/>
      <c r="Y453" s="95" t="s">
        <v>834</v>
      </c>
      <c r="Z453" s="136" t="s">
        <v>69</v>
      </c>
      <c r="AA453" s="95"/>
    </row>
    <row r="454" spans="1:27" customFormat="1" ht="15" x14ac:dyDescent="0.25">
      <c r="A454" s="57" t="s">
        <v>331</v>
      </c>
      <c r="B454" s="57" t="s">
        <v>654</v>
      </c>
      <c r="C454" s="57" t="s">
        <v>835</v>
      </c>
      <c r="D454" s="85"/>
      <c r="E454" s="151">
        <v>14.47</v>
      </c>
      <c r="F454" s="151">
        <v>14.47</v>
      </c>
      <c r="G454" s="146"/>
      <c r="H454" s="147">
        <v>1.0461491063094051</v>
      </c>
      <c r="I454" s="148">
        <v>15.137777568297091</v>
      </c>
      <c r="J454" s="151"/>
      <c r="K454" s="151">
        <v>7.54</v>
      </c>
      <c r="L454" s="151">
        <v>7.54</v>
      </c>
      <c r="M454" s="148">
        <v>7.8879642615729137</v>
      </c>
      <c r="N454" s="151">
        <v>50</v>
      </c>
      <c r="O454" s="151">
        <v>50</v>
      </c>
      <c r="P454" s="148">
        <v>52.30745531547025</v>
      </c>
      <c r="Q454" s="85" t="s">
        <v>113</v>
      </c>
      <c r="R454" s="57" t="s">
        <v>2714</v>
      </c>
      <c r="S454" s="85" t="s">
        <v>66</v>
      </c>
      <c r="T454" s="85">
        <v>2010</v>
      </c>
      <c r="U454" s="135">
        <v>2010</v>
      </c>
      <c r="V454" s="85"/>
      <c r="W454" s="85"/>
      <c r="X454" s="57"/>
      <c r="Y454" s="95" t="s">
        <v>836</v>
      </c>
      <c r="Z454" s="136" t="s">
        <v>69</v>
      </c>
      <c r="AA454" s="95"/>
    </row>
    <row r="455" spans="1:27" customFormat="1" ht="15" x14ac:dyDescent="0.25">
      <c r="A455" s="57" t="s">
        <v>331</v>
      </c>
      <c r="B455" s="57" t="s">
        <v>654</v>
      </c>
      <c r="C455" s="57" t="s">
        <v>837</v>
      </c>
      <c r="D455" s="85"/>
      <c r="E455" s="151">
        <v>14.79</v>
      </c>
      <c r="F455" s="151">
        <v>14.79</v>
      </c>
      <c r="G455" s="146"/>
      <c r="H455" s="147">
        <v>1.0461491063094051</v>
      </c>
      <c r="I455" s="148">
        <v>15.4725452823161</v>
      </c>
      <c r="J455" s="151"/>
      <c r="K455" s="151">
        <v>7</v>
      </c>
      <c r="L455" s="151">
        <v>7</v>
      </c>
      <c r="M455" s="148">
        <v>7.3230437441658349</v>
      </c>
      <c r="N455" s="151">
        <v>100</v>
      </c>
      <c r="O455" s="151">
        <v>100</v>
      </c>
      <c r="P455" s="148">
        <v>104.6149106309405</v>
      </c>
      <c r="Q455" s="85" t="s">
        <v>113</v>
      </c>
      <c r="R455" s="57" t="s">
        <v>2714</v>
      </c>
      <c r="S455" s="85" t="s">
        <v>66</v>
      </c>
      <c r="T455" s="85">
        <v>2010</v>
      </c>
      <c r="U455" s="135">
        <v>2010</v>
      </c>
      <c r="V455" s="85"/>
      <c r="W455" s="85"/>
      <c r="X455" s="57"/>
      <c r="Y455" s="95" t="s">
        <v>838</v>
      </c>
      <c r="Z455" s="136" t="s">
        <v>69</v>
      </c>
      <c r="AA455" s="95"/>
    </row>
    <row r="456" spans="1:27" customFormat="1" ht="15" x14ac:dyDescent="0.25">
      <c r="A456" s="57" t="s">
        <v>331</v>
      </c>
      <c r="B456" s="57" t="s">
        <v>654</v>
      </c>
      <c r="C456" s="57" t="s">
        <v>839</v>
      </c>
      <c r="D456" s="85"/>
      <c r="E456" s="151">
        <v>15.18</v>
      </c>
      <c r="F456" s="151">
        <v>15.18</v>
      </c>
      <c r="G456" s="146"/>
      <c r="H456" s="147">
        <v>1.0461491063094051</v>
      </c>
      <c r="I456" s="148">
        <v>15.880543433776769</v>
      </c>
      <c r="J456" s="151"/>
      <c r="K456" s="151">
        <v>8.11</v>
      </c>
      <c r="L456" s="151">
        <v>8.11</v>
      </c>
      <c r="M456" s="148">
        <v>8.4842692521692751</v>
      </c>
      <c r="N456" s="151">
        <v>29</v>
      </c>
      <c r="O456" s="151">
        <v>29</v>
      </c>
      <c r="P456" s="148">
        <v>30.338324082972747</v>
      </c>
      <c r="Q456" s="85" t="s">
        <v>113</v>
      </c>
      <c r="R456" s="57" t="s">
        <v>2714</v>
      </c>
      <c r="S456" s="85" t="s">
        <v>66</v>
      </c>
      <c r="T456" s="85">
        <v>2010</v>
      </c>
      <c r="U456" s="135">
        <v>2010</v>
      </c>
      <c r="V456" s="85"/>
      <c r="W456" s="85"/>
      <c r="X456" s="57"/>
      <c r="Y456" s="95" t="s">
        <v>696</v>
      </c>
      <c r="Z456" s="136" t="s">
        <v>69</v>
      </c>
      <c r="AA456" s="95"/>
    </row>
    <row r="457" spans="1:27" customFormat="1" ht="15" x14ac:dyDescent="0.25">
      <c r="A457" s="57" t="s">
        <v>331</v>
      </c>
      <c r="B457" s="57" t="s">
        <v>654</v>
      </c>
      <c r="C457" s="57" t="s">
        <v>840</v>
      </c>
      <c r="D457" s="85"/>
      <c r="E457" s="151">
        <v>14.11</v>
      </c>
      <c r="F457" s="151">
        <v>14.11</v>
      </c>
      <c r="G457" s="146"/>
      <c r="H457" s="147">
        <v>1.0461491063094051</v>
      </c>
      <c r="I457" s="148">
        <v>14.761163890025705</v>
      </c>
      <c r="J457" s="151"/>
      <c r="K457" s="151">
        <v>7.4</v>
      </c>
      <c r="L457" s="151">
        <v>7.4</v>
      </c>
      <c r="M457" s="148">
        <v>7.7415033866895975</v>
      </c>
      <c r="N457" s="151">
        <v>55</v>
      </c>
      <c r="O457" s="151">
        <v>55</v>
      </c>
      <c r="P457" s="148">
        <v>57.538200847017279</v>
      </c>
      <c r="Q457" s="85" t="s">
        <v>113</v>
      </c>
      <c r="R457" s="57" t="s">
        <v>2714</v>
      </c>
      <c r="S457" s="85" t="s">
        <v>66</v>
      </c>
      <c r="T457" s="85">
        <v>2010</v>
      </c>
      <c r="U457" s="135">
        <v>2010</v>
      </c>
      <c r="V457" s="85"/>
      <c r="W457" s="85"/>
      <c r="X457" s="57"/>
      <c r="Y457" s="95" t="s">
        <v>841</v>
      </c>
      <c r="Z457" s="136" t="s">
        <v>69</v>
      </c>
      <c r="AA457" s="95"/>
    </row>
    <row r="458" spans="1:27" customFormat="1" ht="15" x14ac:dyDescent="0.25">
      <c r="A458" s="57" t="s">
        <v>331</v>
      </c>
      <c r="B458" s="57" t="s">
        <v>654</v>
      </c>
      <c r="C458" s="57" t="s">
        <v>842</v>
      </c>
      <c r="D458" s="85"/>
      <c r="E458" s="151">
        <v>15.11</v>
      </c>
      <c r="F458" s="151">
        <v>15.11</v>
      </c>
      <c r="G458" s="146"/>
      <c r="H458" s="147">
        <v>1.0461491063094051</v>
      </c>
      <c r="I458" s="148">
        <v>15.80731299633511</v>
      </c>
      <c r="J458" s="151"/>
      <c r="K458" s="151">
        <v>12.58</v>
      </c>
      <c r="L458" s="151">
        <v>12.58</v>
      </c>
      <c r="M458" s="148">
        <v>13.160555757372316</v>
      </c>
      <c r="N458" s="151">
        <v>19.8</v>
      </c>
      <c r="O458" s="151">
        <v>19.8</v>
      </c>
      <c r="P458" s="148">
        <v>20.713752304926221</v>
      </c>
      <c r="Q458" s="85" t="s">
        <v>113</v>
      </c>
      <c r="R458" s="57" t="s">
        <v>2714</v>
      </c>
      <c r="S458" s="85" t="s">
        <v>66</v>
      </c>
      <c r="T458" s="85">
        <v>2010</v>
      </c>
      <c r="U458" s="135">
        <v>2010</v>
      </c>
      <c r="V458" s="85"/>
      <c r="W458" s="85"/>
      <c r="X458" s="57"/>
      <c r="Y458" s="95" t="s">
        <v>281</v>
      </c>
      <c r="Z458" s="136" t="s">
        <v>69</v>
      </c>
      <c r="AA458" s="95"/>
    </row>
    <row r="459" spans="1:27" customFormat="1" ht="15" x14ac:dyDescent="0.25">
      <c r="A459" s="57" t="s">
        <v>331</v>
      </c>
      <c r="B459" s="57" t="s">
        <v>654</v>
      </c>
      <c r="C459" s="57" t="s">
        <v>843</v>
      </c>
      <c r="D459" s="85"/>
      <c r="E459" s="151">
        <v>12.87</v>
      </c>
      <c r="F459" s="151">
        <v>12.87</v>
      </c>
      <c r="G459" s="146"/>
      <c r="H459" s="147">
        <v>1.0461491063094051</v>
      </c>
      <c r="I459" s="148">
        <v>13.463938998202043</v>
      </c>
      <c r="J459" s="151"/>
      <c r="K459" s="151">
        <v>11.25</v>
      </c>
      <c r="L459" s="151">
        <v>11.25</v>
      </c>
      <c r="M459" s="148">
        <v>11.769177445980807</v>
      </c>
      <c r="N459" s="151">
        <v>16.5</v>
      </c>
      <c r="O459" s="151">
        <v>16.5</v>
      </c>
      <c r="P459" s="148">
        <v>17.261460254105184</v>
      </c>
      <c r="Q459" s="85" t="s">
        <v>113</v>
      </c>
      <c r="R459" s="57" t="s">
        <v>2714</v>
      </c>
      <c r="S459" s="85" t="s">
        <v>66</v>
      </c>
      <c r="T459" s="85">
        <v>2010</v>
      </c>
      <c r="U459" s="135">
        <v>2010</v>
      </c>
      <c r="V459" s="85"/>
      <c r="W459" s="85"/>
      <c r="X459" s="57"/>
      <c r="Y459" s="95" t="s">
        <v>80</v>
      </c>
      <c r="Z459" s="136" t="s">
        <v>69</v>
      </c>
      <c r="AA459" s="95"/>
    </row>
    <row r="460" spans="1:27" customFormat="1" ht="15" x14ac:dyDescent="0.25">
      <c r="A460" s="57" t="s">
        <v>331</v>
      </c>
      <c r="B460" s="57" t="s">
        <v>654</v>
      </c>
      <c r="C460" s="57" t="s">
        <v>844</v>
      </c>
      <c r="D460" s="85"/>
      <c r="E460" s="151">
        <v>9.42</v>
      </c>
      <c r="F460" s="151">
        <v>9.42</v>
      </c>
      <c r="G460" s="146"/>
      <c r="H460" s="147">
        <v>1.0461491063094051</v>
      </c>
      <c r="I460" s="148">
        <v>9.8547245814345956</v>
      </c>
      <c r="J460" s="151"/>
      <c r="K460" s="151">
        <v>5.85</v>
      </c>
      <c r="L460" s="151">
        <v>5.85</v>
      </c>
      <c r="M460" s="148">
        <v>6.1199722719100196</v>
      </c>
      <c r="N460" s="151">
        <v>17.149999999999999</v>
      </c>
      <c r="O460" s="151">
        <v>17.149999999999999</v>
      </c>
      <c r="P460" s="148">
        <v>17.941457173206295</v>
      </c>
      <c r="Q460" s="85" t="s">
        <v>113</v>
      </c>
      <c r="R460" s="57" t="s">
        <v>2714</v>
      </c>
      <c r="S460" s="85" t="s">
        <v>66</v>
      </c>
      <c r="T460" s="85">
        <v>2010</v>
      </c>
      <c r="U460" s="135">
        <v>2010</v>
      </c>
      <c r="V460" s="85"/>
      <c r="W460" s="85"/>
      <c r="X460" s="57"/>
      <c r="Y460" s="95" t="s">
        <v>772</v>
      </c>
      <c r="Z460" s="136" t="s">
        <v>69</v>
      </c>
      <c r="AA460" s="95"/>
    </row>
    <row r="461" spans="1:27" customFormat="1" ht="15" x14ac:dyDescent="0.25">
      <c r="A461" s="57" t="s">
        <v>331</v>
      </c>
      <c r="B461" s="57" t="s">
        <v>654</v>
      </c>
      <c r="C461" s="57" t="s">
        <v>845</v>
      </c>
      <c r="D461" s="85"/>
      <c r="E461" s="151">
        <v>9.09</v>
      </c>
      <c r="F461" s="151">
        <v>9.09</v>
      </c>
      <c r="G461" s="146"/>
      <c r="H461" s="147">
        <v>1.0461491063094051</v>
      </c>
      <c r="I461" s="148">
        <v>9.5094953763524916</v>
      </c>
      <c r="J461" s="151"/>
      <c r="K461" s="151">
        <v>6.6</v>
      </c>
      <c r="L461" s="151">
        <v>6.6</v>
      </c>
      <c r="M461" s="148">
        <v>6.9045841016420733</v>
      </c>
      <c r="N461" s="151">
        <v>12.05</v>
      </c>
      <c r="O461" s="151">
        <v>12.05</v>
      </c>
      <c r="P461" s="148">
        <v>12.606096731028332</v>
      </c>
      <c r="Q461" s="85" t="s">
        <v>113</v>
      </c>
      <c r="R461" s="57" t="s">
        <v>2714</v>
      </c>
      <c r="S461" s="85" t="s">
        <v>66</v>
      </c>
      <c r="T461" s="85">
        <v>2010</v>
      </c>
      <c r="U461" s="135">
        <v>2010</v>
      </c>
      <c r="V461" s="85"/>
      <c r="W461" s="85"/>
      <c r="X461" s="57"/>
      <c r="Y461" s="95" t="s">
        <v>157</v>
      </c>
      <c r="Z461" s="136" t="s">
        <v>69</v>
      </c>
      <c r="AA461" s="95"/>
    </row>
    <row r="462" spans="1:27" customFormat="1" ht="15" x14ac:dyDescent="0.25">
      <c r="A462" s="57" t="s">
        <v>331</v>
      </c>
      <c r="B462" s="57" t="s">
        <v>654</v>
      </c>
      <c r="C462" s="57" t="s">
        <v>846</v>
      </c>
      <c r="D462" s="85"/>
      <c r="E462" s="151">
        <v>7.97</v>
      </c>
      <c r="F462" s="151">
        <v>7.97</v>
      </c>
      <c r="G462" s="146"/>
      <c r="H462" s="147">
        <v>1.0461491063094051</v>
      </c>
      <c r="I462" s="148">
        <v>8.3378083772859579</v>
      </c>
      <c r="J462" s="151"/>
      <c r="K462" s="151">
        <v>6.8</v>
      </c>
      <c r="L462" s="151">
        <v>6.8</v>
      </c>
      <c r="M462" s="148">
        <v>7.1138139229039545</v>
      </c>
      <c r="N462" s="151">
        <v>10.199999999999999</v>
      </c>
      <c r="O462" s="151">
        <v>10.199999999999999</v>
      </c>
      <c r="P462" s="148">
        <v>10.67072088435593</v>
      </c>
      <c r="Q462" s="85" t="s">
        <v>113</v>
      </c>
      <c r="R462" s="57" t="s">
        <v>2714</v>
      </c>
      <c r="S462" s="85" t="s">
        <v>66</v>
      </c>
      <c r="T462" s="85">
        <v>2010</v>
      </c>
      <c r="U462" s="135">
        <v>2010</v>
      </c>
      <c r="V462" s="85"/>
      <c r="W462" s="85"/>
      <c r="X462" s="57"/>
      <c r="Y462" s="95" t="s">
        <v>281</v>
      </c>
      <c r="Z462" s="136" t="s">
        <v>69</v>
      </c>
      <c r="AA462" s="95"/>
    </row>
    <row r="463" spans="1:27" customFormat="1" ht="15" x14ac:dyDescent="0.25">
      <c r="A463" s="57" t="s">
        <v>331</v>
      </c>
      <c r="B463" s="57" t="s">
        <v>654</v>
      </c>
      <c r="C463" s="57" t="s">
        <v>847</v>
      </c>
      <c r="D463" s="85"/>
      <c r="E463" s="151">
        <v>12.8</v>
      </c>
      <c r="F463" s="151">
        <v>12.8</v>
      </c>
      <c r="G463" s="146"/>
      <c r="H463" s="147">
        <v>1.0461491063094051</v>
      </c>
      <c r="I463" s="148">
        <v>13.390708560760386</v>
      </c>
      <c r="J463" s="151"/>
      <c r="K463" s="151">
        <v>8.19</v>
      </c>
      <c r="L463" s="151">
        <v>8.19</v>
      </c>
      <c r="M463" s="148">
        <v>8.5679611806740272</v>
      </c>
      <c r="N463" s="151">
        <v>35</v>
      </c>
      <c r="O463" s="151">
        <v>35</v>
      </c>
      <c r="P463" s="148">
        <v>36.615218720829176</v>
      </c>
      <c r="Q463" s="85" t="s">
        <v>113</v>
      </c>
      <c r="R463" s="57" t="s">
        <v>2714</v>
      </c>
      <c r="S463" s="85" t="s">
        <v>66</v>
      </c>
      <c r="T463" s="85">
        <v>2010</v>
      </c>
      <c r="U463" s="135">
        <v>2010</v>
      </c>
      <c r="V463" s="85"/>
      <c r="W463" s="85"/>
      <c r="X463" s="57"/>
      <c r="Y463" s="95" t="s">
        <v>159</v>
      </c>
      <c r="Z463" s="136" t="s">
        <v>69</v>
      </c>
      <c r="AA463" s="95"/>
    </row>
    <row r="464" spans="1:27" customFormat="1" ht="15" x14ac:dyDescent="0.25">
      <c r="A464" s="57" t="s">
        <v>331</v>
      </c>
      <c r="B464" s="57" t="s">
        <v>654</v>
      </c>
      <c r="C464" s="57" t="s">
        <v>848</v>
      </c>
      <c r="D464" s="85"/>
      <c r="E464" s="151">
        <v>13.67</v>
      </c>
      <c r="F464" s="151">
        <v>13.67</v>
      </c>
      <c r="G464" s="146"/>
      <c r="H464" s="147">
        <v>1.0461491063094051</v>
      </c>
      <c r="I464" s="148">
        <v>14.300858283249568</v>
      </c>
      <c r="J464" s="151"/>
      <c r="K464" s="151">
        <v>8.17</v>
      </c>
      <c r="L464" s="151">
        <v>8.17</v>
      </c>
      <c r="M464" s="148">
        <v>8.5470381985478401</v>
      </c>
      <c r="N464" s="151">
        <v>39.33</v>
      </c>
      <c r="O464" s="151">
        <v>39.33</v>
      </c>
      <c r="P464" s="148">
        <v>41.145044351148897</v>
      </c>
      <c r="Q464" s="85" t="s">
        <v>113</v>
      </c>
      <c r="R464" s="57" t="s">
        <v>2714</v>
      </c>
      <c r="S464" s="85" t="s">
        <v>66</v>
      </c>
      <c r="T464" s="85">
        <v>2010</v>
      </c>
      <c r="U464" s="135">
        <v>2010</v>
      </c>
      <c r="V464" s="85"/>
      <c r="W464" s="85"/>
      <c r="X464" s="57"/>
      <c r="Y464" s="95" t="s">
        <v>849</v>
      </c>
      <c r="Z464" s="136" t="s">
        <v>69</v>
      </c>
      <c r="AA464" s="95"/>
    </row>
    <row r="465" spans="1:27" customFormat="1" ht="15" x14ac:dyDescent="0.25">
      <c r="A465" s="57" t="s">
        <v>331</v>
      </c>
      <c r="B465" s="57" t="s">
        <v>654</v>
      </c>
      <c r="C465" s="57" t="s">
        <v>850</v>
      </c>
      <c r="D465" s="85"/>
      <c r="E465" s="151">
        <v>14.03</v>
      </c>
      <c r="F465" s="151">
        <v>14.03</v>
      </c>
      <c r="G465" s="146"/>
      <c r="H465" s="147">
        <v>1.0461491063094051</v>
      </c>
      <c r="I465" s="148">
        <v>14.677471961520952</v>
      </c>
      <c r="J465" s="151"/>
      <c r="K465" s="151">
        <v>8.15</v>
      </c>
      <c r="L465" s="151">
        <v>8.15</v>
      </c>
      <c r="M465" s="148">
        <v>8.5261152164216512</v>
      </c>
      <c r="N465" s="151">
        <v>35</v>
      </c>
      <c r="O465" s="151">
        <v>35</v>
      </c>
      <c r="P465" s="148">
        <v>36.615218720829176</v>
      </c>
      <c r="Q465" s="85" t="s">
        <v>113</v>
      </c>
      <c r="R465" s="57" t="s">
        <v>2714</v>
      </c>
      <c r="S465" s="85" t="s">
        <v>66</v>
      </c>
      <c r="T465" s="85">
        <v>2010</v>
      </c>
      <c r="U465" s="135">
        <v>2010</v>
      </c>
      <c r="V465" s="85"/>
      <c r="W465" s="85"/>
      <c r="X465" s="57"/>
      <c r="Y465" s="95" t="s">
        <v>636</v>
      </c>
      <c r="Z465" s="136" t="s">
        <v>69</v>
      </c>
      <c r="AA465" s="95"/>
    </row>
    <row r="466" spans="1:27" customFormat="1" ht="15" x14ac:dyDescent="0.25">
      <c r="A466" s="57" t="s">
        <v>331</v>
      </c>
      <c r="B466" s="57" t="s">
        <v>654</v>
      </c>
      <c r="C466" s="57" t="s">
        <v>851</v>
      </c>
      <c r="D466" s="85"/>
      <c r="E466" s="151">
        <v>14.25</v>
      </c>
      <c r="F466" s="151">
        <v>14.25</v>
      </c>
      <c r="G466" s="146"/>
      <c r="H466" s="147">
        <v>1.0461491063094051</v>
      </c>
      <c r="I466" s="148">
        <v>14.907624764909022</v>
      </c>
      <c r="J466" s="151"/>
      <c r="K466" s="151">
        <v>4</v>
      </c>
      <c r="L466" s="151">
        <v>4</v>
      </c>
      <c r="M466" s="148">
        <v>4.1845964252376202</v>
      </c>
      <c r="N466" s="151">
        <v>36</v>
      </c>
      <c r="O466" s="151">
        <v>36</v>
      </c>
      <c r="P466" s="148">
        <v>37.661367827138584</v>
      </c>
      <c r="Q466" s="85" t="s">
        <v>113</v>
      </c>
      <c r="R466" s="57" t="s">
        <v>2714</v>
      </c>
      <c r="S466" s="85" t="s">
        <v>66</v>
      </c>
      <c r="T466" s="85">
        <v>2010</v>
      </c>
      <c r="U466" s="135">
        <v>2010</v>
      </c>
      <c r="V466" s="85"/>
      <c r="W466" s="85"/>
      <c r="X466" s="57"/>
      <c r="Y466" s="95" t="s">
        <v>852</v>
      </c>
      <c r="Z466" s="136" t="s">
        <v>69</v>
      </c>
      <c r="AA466" s="95"/>
    </row>
    <row r="467" spans="1:27" customFormat="1" ht="15" x14ac:dyDescent="0.25">
      <c r="A467" s="57" t="s">
        <v>331</v>
      </c>
      <c r="B467" s="57" t="s">
        <v>654</v>
      </c>
      <c r="C467" s="57" t="s">
        <v>853</v>
      </c>
      <c r="D467" s="85"/>
      <c r="E467" s="151">
        <v>29.25</v>
      </c>
      <c r="F467" s="151">
        <v>29.25</v>
      </c>
      <c r="G467" s="146"/>
      <c r="H467" s="147">
        <v>1.0461491063094051</v>
      </c>
      <c r="I467" s="148">
        <v>30.599861359550097</v>
      </c>
      <c r="J467" s="151"/>
      <c r="K467" s="151">
        <v>26</v>
      </c>
      <c r="L467" s="151">
        <v>26</v>
      </c>
      <c r="M467" s="148">
        <v>27.199876764044532</v>
      </c>
      <c r="N467" s="151">
        <v>32.5</v>
      </c>
      <c r="O467" s="151">
        <v>32.5</v>
      </c>
      <c r="P467" s="148">
        <v>33.999845955055662</v>
      </c>
      <c r="Q467" s="85" t="s">
        <v>113</v>
      </c>
      <c r="R467" s="57" t="s">
        <v>2714</v>
      </c>
      <c r="S467" s="85" t="s">
        <v>66</v>
      </c>
      <c r="T467" s="85">
        <v>2010</v>
      </c>
      <c r="U467" s="135">
        <v>2010</v>
      </c>
      <c r="V467" s="85"/>
      <c r="W467" s="85"/>
      <c r="X467" s="57"/>
      <c r="Y467" s="95" t="s">
        <v>89</v>
      </c>
      <c r="Z467" s="136" t="s">
        <v>69</v>
      </c>
      <c r="AA467" s="95"/>
    </row>
    <row r="468" spans="1:27" customFormat="1" ht="15" x14ac:dyDescent="0.25">
      <c r="A468" s="57" t="s">
        <v>331</v>
      </c>
      <c r="B468" s="57" t="s">
        <v>654</v>
      </c>
      <c r="C468" s="57" t="s">
        <v>854</v>
      </c>
      <c r="D468" s="85"/>
      <c r="E468" s="151">
        <v>13.3</v>
      </c>
      <c r="F468" s="151">
        <v>13.3</v>
      </c>
      <c r="G468" s="146"/>
      <c r="H468" s="147">
        <v>1.0461491063094051</v>
      </c>
      <c r="I468" s="148">
        <v>13.913783113915088</v>
      </c>
      <c r="J468" s="151"/>
      <c r="K468" s="151">
        <v>11.5</v>
      </c>
      <c r="L468" s="151">
        <v>11.5</v>
      </c>
      <c r="M468" s="148">
        <v>12.030714722558159</v>
      </c>
      <c r="N468" s="151">
        <v>24.87</v>
      </c>
      <c r="O468" s="151">
        <v>24.87</v>
      </c>
      <c r="P468" s="148">
        <v>26.017728273914905</v>
      </c>
      <c r="Q468" s="85" t="s">
        <v>113</v>
      </c>
      <c r="R468" s="57" t="s">
        <v>2714</v>
      </c>
      <c r="S468" s="85" t="s">
        <v>66</v>
      </c>
      <c r="T468" s="85">
        <v>2010</v>
      </c>
      <c r="U468" s="135">
        <v>2010</v>
      </c>
      <c r="V468" s="85"/>
      <c r="W468" s="85"/>
      <c r="X468" s="57"/>
      <c r="Y468" s="95" t="s">
        <v>155</v>
      </c>
      <c r="Z468" s="136" t="s">
        <v>69</v>
      </c>
      <c r="AA468" s="95"/>
    </row>
    <row r="469" spans="1:27" customFormat="1" ht="15" x14ac:dyDescent="0.25">
      <c r="A469" s="57" t="s">
        <v>331</v>
      </c>
      <c r="B469" s="57" t="s">
        <v>654</v>
      </c>
      <c r="C469" s="57" t="s">
        <v>855</v>
      </c>
      <c r="D469" s="85"/>
      <c r="E469" s="151">
        <v>13.82</v>
      </c>
      <c r="F469" s="151">
        <v>13.82</v>
      </c>
      <c r="G469" s="146"/>
      <c r="H469" s="147">
        <v>1.0461491063094051</v>
      </c>
      <c r="I469" s="148">
        <v>14.457780649195978</v>
      </c>
      <c r="J469" s="151"/>
      <c r="K469" s="151">
        <v>10</v>
      </c>
      <c r="L469" s="151">
        <v>10</v>
      </c>
      <c r="M469" s="148">
        <v>10.461491063094051</v>
      </c>
      <c r="N469" s="151">
        <v>42.28</v>
      </c>
      <c r="O469" s="151">
        <v>42.28</v>
      </c>
      <c r="P469" s="148">
        <v>44.231184214761647</v>
      </c>
      <c r="Q469" s="85" t="s">
        <v>113</v>
      </c>
      <c r="R469" s="57" t="s">
        <v>2714</v>
      </c>
      <c r="S469" s="85" t="s">
        <v>66</v>
      </c>
      <c r="T469" s="85">
        <v>2010</v>
      </c>
      <c r="U469" s="135">
        <v>2010</v>
      </c>
      <c r="V469" s="85"/>
      <c r="W469" s="85"/>
      <c r="X469" s="57"/>
      <c r="Y469" s="95" t="s">
        <v>856</v>
      </c>
      <c r="Z469" s="136" t="s">
        <v>69</v>
      </c>
      <c r="AA469" s="95"/>
    </row>
    <row r="470" spans="1:27" customFormat="1" ht="15" x14ac:dyDescent="0.25">
      <c r="A470" s="57" t="s">
        <v>331</v>
      </c>
      <c r="B470" s="57" t="s">
        <v>654</v>
      </c>
      <c r="C470" s="57" t="s">
        <v>857</v>
      </c>
      <c r="D470" s="85"/>
      <c r="E470" s="151">
        <v>13.73</v>
      </c>
      <c r="F470" s="151">
        <v>13.73</v>
      </c>
      <c r="G470" s="146"/>
      <c r="H470" s="147">
        <v>1.0461491063094051</v>
      </c>
      <c r="I470" s="148">
        <v>14.363627229628133</v>
      </c>
      <c r="J470" s="151"/>
      <c r="K470" s="151">
        <v>9</v>
      </c>
      <c r="L470" s="151">
        <v>9</v>
      </c>
      <c r="M470" s="148">
        <v>9.4153419567846459</v>
      </c>
      <c r="N470" s="151">
        <v>20.25</v>
      </c>
      <c r="O470" s="151">
        <v>20.25</v>
      </c>
      <c r="P470" s="148">
        <v>21.184519402765453</v>
      </c>
      <c r="Q470" s="85" t="s">
        <v>113</v>
      </c>
      <c r="R470" s="57" t="s">
        <v>2714</v>
      </c>
      <c r="S470" s="85" t="s">
        <v>66</v>
      </c>
      <c r="T470" s="85">
        <v>2010</v>
      </c>
      <c r="U470" s="135">
        <v>2010</v>
      </c>
      <c r="V470" s="85"/>
      <c r="W470" s="85"/>
      <c r="X470" s="57"/>
      <c r="Y470" s="95" t="s">
        <v>602</v>
      </c>
      <c r="Z470" s="136" t="s">
        <v>69</v>
      </c>
      <c r="AA470" s="95"/>
    </row>
    <row r="471" spans="1:27" customFormat="1" ht="15" x14ac:dyDescent="0.25">
      <c r="A471" s="44" t="s">
        <v>858</v>
      </c>
      <c r="B471" s="44" t="s">
        <v>654</v>
      </c>
      <c r="C471" s="44" t="s">
        <v>654</v>
      </c>
      <c r="D471" s="44"/>
      <c r="E471" s="45">
        <v>32</v>
      </c>
      <c r="F471" s="45">
        <v>32</v>
      </c>
      <c r="G471" s="46"/>
      <c r="H471" s="147">
        <v>1.0721304058925818</v>
      </c>
      <c r="I471" s="148">
        <v>34.308172988562617</v>
      </c>
      <c r="J471" s="44"/>
      <c r="K471" s="45"/>
      <c r="L471" s="45"/>
      <c r="M471" s="148">
        <v>0</v>
      </c>
      <c r="N471" s="45"/>
      <c r="O471" s="45"/>
      <c r="P471" s="148">
        <v>0</v>
      </c>
      <c r="Q471" s="85" t="s">
        <v>113</v>
      </c>
      <c r="R471" s="44" t="s">
        <v>28</v>
      </c>
      <c r="S471" s="44" t="s">
        <v>41</v>
      </c>
      <c r="T471" s="44">
        <v>2008</v>
      </c>
      <c r="U471" s="41">
        <v>2008</v>
      </c>
      <c r="V471" s="44">
        <v>144</v>
      </c>
      <c r="W471" s="44" t="s">
        <v>32</v>
      </c>
      <c r="X471" s="44" t="s">
        <v>32</v>
      </c>
      <c r="Y471" s="44"/>
      <c r="Z471" s="48" t="s">
        <v>42</v>
      </c>
      <c r="AA471" s="44"/>
    </row>
    <row r="472" spans="1:27" customFormat="1" ht="15" x14ac:dyDescent="0.25">
      <c r="A472" s="57" t="s">
        <v>331</v>
      </c>
      <c r="B472" s="57" t="s">
        <v>654</v>
      </c>
      <c r="C472" s="57" t="s">
        <v>859</v>
      </c>
      <c r="D472" s="90"/>
      <c r="E472" s="154">
        <v>65.83</v>
      </c>
      <c r="F472" s="46">
        <v>65.83</v>
      </c>
      <c r="G472" s="46"/>
      <c r="H472" s="147">
        <v>1.0461491063094051</v>
      </c>
      <c r="I472" s="148">
        <v>68.867995668348129</v>
      </c>
      <c r="J472" s="154"/>
      <c r="K472" s="154">
        <v>30</v>
      </c>
      <c r="L472" s="154">
        <v>30</v>
      </c>
      <c r="M472" s="148">
        <v>31.384473189282151</v>
      </c>
      <c r="N472" s="154">
        <v>175</v>
      </c>
      <c r="O472" s="154">
        <v>175</v>
      </c>
      <c r="P472" s="148">
        <v>183.07609360414588</v>
      </c>
      <c r="Q472" s="90" t="s">
        <v>433</v>
      </c>
      <c r="R472" s="57" t="s">
        <v>284</v>
      </c>
      <c r="S472" s="85" t="s">
        <v>66</v>
      </c>
      <c r="T472" s="85" t="s">
        <v>67</v>
      </c>
      <c r="U472" s="85">
        <v>2010</v>
      </c>
      <c r="V472" s="90"/>
      <c r="W472" s="90"/>
      <c r="X472" s="90" t="s">
        <v>860</v>
      </c>
      <c r="Y472" s="92" t="s">
        <v>861</v>
      </c>
      <c r="Z472" s="137" t="s">
        <v>69</v>
      </c>
      <c r="AA472" s="92"/>
    </row>
    <row r="473" spans="1:27" customFormat="1" ht="15" x14ac:dyDescent="0.25">
      <c r="A473" s="57" t="s">
        <v>331</v>
      </c>
      <c r="B473" s="57" t="s">
        <v>862</v>
      </c>
      <c r="C473" s="57" t="s">
        <v>863</v>
      </c>
      <c r="D473" s="85"/>
      <c r="E473" s="151">
        <v>24.74</v>
      </c>
      <c r="F473" s="151">
        <v>24.74</v>
      </c>
      <c r="G473" s="146"/>
      <c r="H473" s="147">
        <v>1.0461491063094051</v>
      </c>
      <c r="I473" s="148">
        <v>25.881728890094678</v>
      </c>
      <c r="J473" s="151"/>
      <c r="K473" s="151">
        <v>11.34</v>
      </c>
      <c r="L473" s="151">
        <v>11.34</v>
      </c>
      <c r="M473" s="148">
        <v>11.863330865548653</v>
      </c>
      <c r="N473" s="151">
        <v>75</v>
      </c>
      <c r="O473" s="151">
        <v>75</v>
      </c>
      <c r="P473" s="148">
        <v>78.461182973205382</v>
      </c>
      <c r="Q473" s="85" t="s">
        <v>113</v>
      </c>
      <c r="R473" s="57" t="s">
        <v>65</v>
      </c>
      <c r="S473" s="85" t="s">
        <v>66</v>
      </c>
      <c r="T473" s="85" t="s">
        <v>67</v>
      </c>
      <c r="U473" s="135">
        <v>2010</v>
      </c>
      <c r="V473" s="85"/>
      <c r="W473" s="85"/>
      <c r="X473" s="57">
        <v>3325</v>
      </c>
      <c r="Y473" s="95" t="s">
        <v>368</v>
      </c>
      <c r="Z473" s="136" t="s">
        <v>69</v>
      </c>
      <c r="AA473" s="95"/>
    </row>
    <row r="474" spans="1:27" customFormat="1" ht="15" x14ac:dyDescent="0.25">
      <c r="A474" s="57" t="s">
        <v>331</v>
      </c>
      <c r="B474" s="57" t="s">
        <v>862</v>
      </c>
      <c r="C474" s="57" t="s">
        <v>864</v>
      </c>
      <c r="D474" s="90"/>
      <c r="E474" s="154">
        <v>22.16</v>
      </c>
      <c r="F474" s="154">
        <v>22.16</v>
      </c>
      <c r="G474" s="155"/>
      <c r="H474" s="147">
        <v>1.0461491063094051</v>
      </c>
      <c r="I474" s="148">
        <v>23.182664195816415</v>
      </c>
      <c r="J474" s="154"/>
      <c r="K474" s="154">
        <v>10</v>
      </c>
      <c r="L474" s="154">
        <v>10</v>
      </c>
      <c r="M474" s="148">
        <v>10.461491063094051</v>
      </c>
      <c r="N474" s="154">
        <v>42.85</v>
      </c>
      <c r="O474" s="154">
        <v>42.85</v>
      </c>
      <c r="P474" s="148">
        <v>44.827489205358006</v>
      </c>
      <c r="Q474" s="85" t="s">
        <v>113</v>
      </c>
      <c r="R474" s="96" t="s">
        <v>74</v>
      </c>
      <c r="S474" s="85" t="s">
        <v>66</v>
      </c>
      <c r="T474" s="85" t="s">
        <v>67</v>
      </c>
      <c r="U474" s="135">
        <v>2010</v>
      </c>
      <c r="V474" s="90"/>
      <c r="W474" s="90"/>
      <c r="X474" s="90" t="s">
        <v>865</v>
      </c>
      <c r="Y474" s="92" t="s">
        <v>866</v>
      </c>
      <c r="Z474" s="136" t="s">
        <v>69</v>
      </c>
      <c r="AA474" s="92"/>
    </row>
    <row r="475" spans="1:27" customFormat="1" ht="15" x14ac:dyDescent="0.25">
      <c r="A475" s="57" t="s">
        <v>331</v>
      </c>
      <c r="B475" s="57" t="s">
        <v>862</v>
      </c>
      <c r="C475" s="57" t="s">
        <v>867</v>
      </c>
      <c r="D475" s="85"/>
      <c r="E475" s="151">
        <v>62.56</v>
      </c>
      <c r="F475" s="146">
        <v>19.073170731707318</v>
      </c>
      <c r="G475" s="146" t="s">
        <v>531</v>
      </c>
      <c r="H475" s="147">
        <v>1.0461491063094051</v>
      </c>
      <c r="I475" s="148">
        <v>19.95338051546231</v>
      </c>
      <c r="J475" s="151"/>
      <c r="K475" s="151">
        <v>47.25</v>
      </c>
      <c r="L475" s="146">
        <v>14.405487804878049</v>
      </c>
      <c r="M475" s="148">
        <v>15.070288193024204</v>
      </c>
      <c r="N475" s="151">
        <v>99</v>
      </c>
      <c r="O475" s="146">
        <v>30.182926829268293</v>
      </c>
      <c r="P475" s="148">
        <v>31.575841928241189</v>
      </c>
      <c r="Q475" s="85" t="s">
        <v>532</v>
      </c>
      <c r="R475" s="96" t="s">
        <v>77</v>
      </c>
      <c r="S475" s="85" t="s">
        <v>66</v>
      </c>
      <c r="T475" s="85" t="s">
        <v>67</v>
      </c>
      <c r="U475" s="135">
        <v>2010</v>
      </c>
      <c r="V475" s="85"/>
      <c r="W475" s="85"/>
      <c r="X475" s="57"/>
      <c r="Y475" s="95" t="s">
        <v>70</v>
      </c>
      <c r="Z475" s="136" t="s">
        <v>69</v>
      </c>
      <c r="AA475" s="95"/>
    </row>
    <row r="476" spans="1:27" customFormat="1" ht="15" x14ac:dyDescent="0.25">
      <c r="A476" s="57" t="s">
        <v>331</v>
      </c>
      <c r="B476" s="57" t="s">
        <v>862</v>
      </c>
      <c r="C476" s="57" t="s">
        <v>867</v>
      </c>
      <c r="D476" s="85"/>
      <c r="E476" s="151">
        <v>18.23</v>
      </c>
      <c r="F476" s="151">
        <v>18.23</v>
      </c>
      <c r="G476" s="146"/>
      <c r="H476" s="147">
        <v>1.0461491063094051</v>
      </c>
      <c r="I476" s="148">
        <v>19.071298208020455</v>
      </c>
      <c r="J476" s="151"/>
      <c r="K476" s="151">
        <v>2</v>
      </c>
      <c r="L476" s="151">
        <v>2</v>
      </c>
      <c r="M476" s="148">
        <v>2.0922982126188101</v>
      </c>
      <c r="N476" s="151">
        <v>75</v>
      </c>
      <c r="O476" s="151">
        <v>75</v>
      </c>
      <c r="P476" s="148">
        <v>78.461182973205382</v>
      </c>
      <c r="Q476" s="85" t="s">
        <v>433</v>
      </c>
      <c r="R476" s="96" t="s">
        <v>77</v>
      </c>
      <c r="S476" s="85" t="s">
        <v>66</v>
      </c>
      <c r="T476" s="85" t="s">
        <v>67</v>
      </c>
      <c r="U476" s="135">
        <v>2010</v>
      </c>
      <c r="V476" s="85"/>
      <c r="W476" s="85"/>
      <c r="X476" s="57"/>
      <c r="Y476" s="95" t="s">
        <v>868</v>
      </c>
      <c r="Z476" s="136" t="s">
        <v>69</v>
      </c>
      <c r="AA476" s="95"/>
    </row>
    <row r="477" spans="1:27" customFormat="1" ht="15" x14ac:dyDescent="0.25">
      <c r="A477" s="111" t="s">
        <v>331</v>
      </c>
      <c r="B477" s="111" t="s">
        <v>862</v>
      </c>
      <c r="C477" s="111" t="s">
        <v>869</v>
      </c>
      <c r="D477" s="120"/>
      <c r="E477" s="156">
        <v>38.07</v>
      </c>
      <c r="F477" s="156"/>
      <c r="G477" s="156"/>
      <c r="H477" s="147">
        <v>1.0461491063094051</v>
      </c>
      <c r="I477" s="148">
        <v>39.82689647719905</v>
      </c>
      <c r="J477" s="156"/>
      <c r="K477" s="156">
        <v>11.5</v>
      </c>
      <c r="L477" s="146"/>
      <c r="M477" s="148">
        <v>0</v>
      </c>
      <c r="N477" s="156">
        <v>157.5</v>
      </c>
      <c r="O477" s="146"/>
      <c r="P477" s="148">
        <v>0</v>
      </c>
      <c r="Q477" s="120" t="s">
        <v>149</v>
      </c>
      <c r="R477" s="160" t="s">
        <v>77</v>
      </c>
      <c r="S477" s="120" t="s">
        <v>66</v>
      </c>
      <c r="T477" s="120" t="s">
        <v>67</v>
      </c>
      <c r="U477" s="120">
        <v>2010</v>
      </c>
      <c r="V477" s="120"/>
      <c r="W477" s="120"/>
      <c r="X477" s="111"/>
      <c r="Y477" s="129" t="s">
        <v>870</v>
      </c>
      <c r="Z477" s="130" t="s">
        <v>69</v>
      </c>
      <c r="AA477" s="129"/>
    </row>
    <row r="478" spans="1:27" customFormat="1" ht="15" x14ac:dyDescent="0.25">
      <c r="A478" s="111" t="s">
        <v>331</v>
      </c>
      <c r="B478" s="111" t="s">
        <v>862</v>
      </c>
      <c r="C478" s="111" t="s">
        <v>871</v>
      </c>
      <c r="D478" s="120"/>
      <c r="E478" s="156">
        <v>43.1</v>
      </c>
      <c r="F478" s="156"/>
      <c r="G478" s="156"/>
      <c r="H478" s="147">
        <v>1.0461491063094051</v>
      </c>
      <c r="I478" s="148">
        <v>45.089026481935356</v>
      </c>
      <c r="J478" s="156"/>
      <c r="K478" s="156">
        <v>28.28</v>
      </c>
      <c r="L478" s="146"/>
      <c r="M478" s="148">
        <v>0</v>
      </c>
      <c r="N478" s="156">
        <v>100</v>
      </c>
      <c r="O478" s="146"/>
      <c r="P478" s="148">
        <v>0</v>
      </c>
      <c r="Q478" s="120" t="s">
        <v>149</v>
      </c>
      <c r="R478" s="160" t="s">
        <v>77</v>
      </c>
      <c r="S478" s="120" t="s">
        <v>66</v>
      </c>
      <c r="T478" s="120" t="s">
        <v>67</v>
      </c>
      <c r="U478" s="120">
        <v>2010</v>
      </c>
      <c r="V478" s="120"/>
      <c r="W478" s="120"/>
      <c r="X478" s="111"/>
      <c r="Y478" s="129" t="s">
        <v>872</v>
      </c>
      <c r="Z478" s="130" t="s">
        <v>69</v>
      </c>
      <c r="AA478" s="129"/>
    </row>
    <row r="479" spans="1:27" customFormat="1" ht="15" x14ac:dyDescent="0.25">
      <c r="A479" s="111" t="s">
        <v>331</v>
      </c>
      <c r="B479" s="111" t="s">
        <v>862</v>
      </c>
      <c r="C479" s="111" t="s">
        <v>873</v>
      </c>
      <c r="D479" s="120"/>
      <c r="E479" s="156">
        <v>49.43</v>
      </c>
      <c r="F479" s="156"/>
      <c r="G479" s="156"/>
      <c r="H479" s="147">
        <v>1.0461491063094051</v>
      </c>
      <c r="I479" s="148">
        <v>51.711150324873891</v>
      </c>
      <c r="J479" s="156"/>
      <c r="K479" s="156">
        <v>42.5</v>
      </c>
      <c r="L479" s="146"/>
      <c r="M479" s="148">
        <v>0</v>
      </c>
      <c r="N479" s="156">
        <v>58</v>
      </c>
      <c r="O479" s="146"/>
      <c r="P479" s="148">
        <v>0</v>
      </c>
      <c r="Q479" s="120" t="s">
        <v>874</v>
      </c>
      <c r="R479" s="160" t="s">
        <v>77</v>
      </c>
      <c r="S479" s="120" t="s">
        <v>66</v>
      </c>
      <c r="T479" s="120" t="s">
        <v>67</v>
      </c>
      <c r="U479" s="120">
        <v>2010</v>
      </c>
      <c r="V479" s="120"/>
      <c r="W479" s="120"/>
      <c r="X479" s="111"/>
      <c r="Y479" s="129" t="s">
        <v>78</v>
      </c>
      <c r="Z479" s="130" t="s">
        <v>69</v>
      </c>
      <c r="AA479" s="129"/>
    </row>
    <row r="480" spans="1:27" customFormat="1" ht="15" x14ac:dyDescent="0.25">
      <c r="A480" s="111" t="s">
        <v>331</v>
      </c>
      <c r="B480" s="111" t="s">
        <v>862</v>
      </c>
      <c r="C480" s="111" t="s">
        <v>875</v>
      </c>
      <c r="D480" s="120"/>
      <c r="E480" s="156">
        <v>46.16</v>
      </c>
      <c r="F480" s="156"/>
      <c r="G480" s="156"/>
      <c r="H480" s="147">
        <v>1.0461491063094051</v>
      </c>
      <c r="I480" s="148">
        <v>48.290242747242132</v>
      </c>
      <c r="J480" s="156"/>
      <c r="K480" s="156">
        <v>28</v>
      </c>
      <c r="L480" s="146"/>
      <c r="M480" s="148">
        <v>0</v>
      </c>
      <c r="N480" s="156">
        <v>100</v>
      </c>
      <c r="O480" s="146"/>
      <c r="P480" s="148">
        <v>0</v>
      </c>
      <c r="Q480" s="120" t="s">
        <v>149</v>
      </c>
      <c r="R480" s="160" t="s">
        <v>77</v>
      </c>
      <c r="S480" s="120" t="s">
        <v>66</v>
      </c>
      <c r="T480" s="120" t="s">
        <v>67</v>
      </c>
      <c r="U480" s="120">
        <v>2010</v>
      </c>
      <c r="V480" s="120"/>
      <c r="W480" s="120"/>
      <c r="X480" s="111"/>
      <c r="Y480" s="129" t="s">
        <v>387</v>
      </c>
      <c r="Z480" s="130" t="s">
        <v>69</v>
      </c>
      <c r="AA480" s="129"/>
    </row>
    <row r="481" spans="1:27" customFormat="1" ht="15" x14ac:dyDescent="0.25">
      <c r="A481" s="57" t="s">
        <v>331</v>
      </c>
      <c r="B481" s="57" t="s">
        <v>862</v>
      </c>
      <c r="C481" s="57" t="s">
        <v>876</v>
      </c>
      <c r="D481" s="85"/>
      <c r="E481" s="151">
        <v>18.16</v>
      </c>
      <c r="F481" s="151">
        <v>18.16</v>
      </c>
      <c r="G481" s="146"/>
      <c r="H481" s="147">
        <v>1.0461491063094051</v>
      </c>
      <c r="I481" s="148">
        <v>18.998067770578796</v>
      </c>
      <c r="J481" s="151"/>
      <c r="K481" s="151">
        <v>10.45</v>
      </c>
      <c r="L481" s="151">
        <v>10.45</v>
      </c>
      <c r="M481" s="148">
        <v>10.932258160933282</v>
      </c>
      <c r="N481" s="151">
        <v>40</v>
      </c>
      <c r="O481" s="151">
        <v>40</v>
      </c>
      <c r="P481" s="148">
        <v>41.845964252376206</v>
      </c>
      <c r="Q481" s="85" t="s">
        <v>113</v>
      </c>
      <c r="R481" s="96" t="s">
        <v>77</v>
      </c>
      <c r="S481" s="85" t="s">
        <v>66</v>
      </c>
      <c r="T481" s="85" t="s">
        <v>67</v>
      </c>
      <c r="U481" s="135">
        <v>2010</v>
      </c>
      <c r="V481" s="85"/>
      <c r="W481" s="85"/>
      <c r="X481" s="57"/>
      <c r="Y481" s="95" t="s">
        <v>80</v>
      </c>
      <c r="Z481" s="136" t="s">
        <v>69</v>
      </c>
      <c r="AA481" s="95"/>
    </row>
    <row r="482" spans="1:27" customFormat="1" ht="15" x14ac:dyDescent="0.25">
      <c r="A482" s="111" t="s">
        <v>331</v>
      </c>
      <c r="B482" s="111" t="s">
        <v>862</v>
      </c>
      <c r="C482" s="111" t="s">
        <v>877</v>
      </c>
      <c r="D482" s="120"/>
      <c r="E482" s="156">
        <v>59.17</v>
      </c>
      <c r="F482" s="156">
        <v>59.17</v>
      </c>
      <c r="G482" s="156"/>
      <c r="H482" s="147">
        <v>1.0461491063094051</v>
      </c>
      <c r="I482" s="148">
        <v>61.900642620327496</v>
      </c>
      <c r="J482" s="156"/>
      <c r="K482" s="156">
        <v>18</v>
      </c>
      <c r="L482" s="156">
        <v>18</v>
      </c>
      <c r="M482" s="148">
        <v>18.830683913569292</v>
      </c>
      <c r="N482" s="156">
        <v>80</v>
      </c>
      <c r="O482" s="156">
        <v>80</v>
      </c>
      <c r="P482" s="148">
        <v>83.691928504752411</v>
      </c>
      <c r="Q482" s="120" t="s">
        <v>149</v>
      </c>
      <c r="R482" s="160" t="s">
        <v>88</v>
      </c>
      <c r="S482" s="120" t="s">
        <v>66</v>
      </c>
      <c r="T482" s="120" t="s">
        <v>67</v>
      </c>
      <c r="U482" s="120">
        <v>2010</v>
      </c>
      <c r="V482" s="120"/>
      <c r="W482" s="120"/>
      <c r="X482" s="111"/>
      <c r="Y482" s="129" t="s">
        <v>387</v>
      </c>
      <c r="Z482" s="123" t="s">
        <v>69</v>
      </c>
      <c r="AA482" s="129"/>
    </row>
    <row r="483" spans="1:27" customFormat="1" ht="15" x14ac:dyDescent="0.25">
      <c r="A483" s="57" t="s">
        <v>331</v>
      </c>
      <c r="B483" s="57" t="s">
        <v>862</v>
      </c>
      <c r="C483" s="57" t="s">
        <v>878</v>
      </c>
      <c r="D483" s="85"/>
      <c r="E483" s="151">
        <v>22.67</v>
      </c>
      <c r="F483" s="151">
        <v>22.67</v>
      </c>
      <c r="G483" s="146"/>
      <c r="H483" s="147">
        <v>1.0461491063094051</v>
      </c>
      <c r="I483" s="148">
        <v>23.716200240034215</v>
      </c>
      <c r="J483" s="151"/>
      <c r="K483" s="151">
        <v>18</v>
      </c>
      <c r="L483" s="151">
        <v>18</v>
      </c>
      <c r="M483" s="148">
        <v>18.830683913569292</v>
      </c>
      <c r="N483" s="151">
        <v>30</v>
      </c>
      <c r="O483" s="151">
        <v>30</v>
      </c>
      <c r="P483" s="148">
        <v>31.384473189282151</v>
      </c>
      <c r="Q483" s="85" t="s">
        <v>113</v>
      </c>
      <c r="R483" s="57" t="s">
        <v>2714</v>
      </c>
      <c r="S483" s="85" t="s">
        <v>66</v>
      </c>
      <c r="T483" s="85">
        <v>2010</v>
      </c>
      <c r="U483" s="135">
        <v>2010</v>
      </c>
      <c r="V483" s="85"/>
      <c r="W483" s="85"/>
      <c r="X483" s="57">
        <v>170</v>
      </c>
      <c r="Y483" s="95" t="s">
        <v>78</v>
      </c>
      <c r="Z483" s="136" t="s">
        <v>69</v>
      </c>
      <c r="AA483" s="95"/>
    </row>
    <row r="484" spans="1:27" customFormat="1" ht="15" x14ac:dyDescent="0.25">
      <c r="A484" s="57" t="s">
        <v>331</v>
      </c>
      <c r="B484" s="96" t="s">
        <v>879</v>
      </c>
      <c r="C484" s="96" t="s">
        <v>879</v>
      </c>
      <c r="D484" s="82"/>
      <c r="E484" s="152">
        <v>9.67</v>
      </c>
      <c r="F484" s="152">
        <v>9.67</v>
      </c>
      <c r="G484" s="153"/>
      <c r="H484" s="147">
        <v>1.0461491063094051</v>
      </c>
      <c r="I484" s="148">
        <v>10.116261858011947</v>
      </c>
      <c r="J484" s="152"/>
      <c r="K484" s="152">
        <v>5.3</v>
      </c>
      <c r="L484" s="152">
        <v>5.3</v>
      </c>
      <c r="M484" s="148">
        <v>5.5445902634398463</v>
      </c>
      <c r="N484" s="152">
        <v>19</v>
      </c>
      <c r="O484" s="152">
        <v>19</v>
      </c>
      <c r="P484" s="148">
        <v>19.876833019878696</v>
      </c>
      <c r="Q484" s="85" t="s">
        <v>113</v>
      </c>
      <c r="R484" s="96" t="s">
        <v>71</v>
      </c>
      <c r="S484" s="85" t="s">
        <v>66</v>
      </c>
      <c r="T484" s="85" t="s">
        <v>67</v>
      </c>
      <c r="U484" s="135">
        <v>2010</v>
      </c>
      <c r="V484" s="166"/>
      <c r="W484" s="166"/>
      <c r="X484" s="82" t="s">
        <v>880</v>
      </c>
      <c r="Y484" s="88" t="s">
        <v>684</v>
      </c>
      <c r="Z484" s="136" t="s">
        <v>69</v>
      </c>
      <c r="AA484" s="88"/>
    </row>
    <row r="485" spans="1:27" customFormat="1" ht="15" x14ac:dyDescent="0.25">
      <c r="A485" s="57" t="s">
        <v>331</v>
      </c>
      <c r="B485" s="96" t="s">
        <v>881</v>
      </c>
      <c r="C485" s="96" t="s">
        <v>882</v>
      </c>
      <c r="D485" s="82"/>
      <c r="E485" s="152">
        <v>3.7</v>
      </c>
      <c r="F485" s="152">
        <v>3.7</v>
      </c>
      <c r="G485" s="153"/>
      <c r="H485" s="147">
        <v>1.0461491063094051</v>
      </c>
      <c r="I485" s="148">
        <v>3.8707516933447987</v>
      </c>
      <c r="J485" s="152"/>
      <c r="K485" s="152">
        <v>1.1000000000000001</v>
      </c>
      <c r="L485" s="152">
        <v>1.1000000000000001</v>
      </c>
      <c r="M485" s="148">
        <v>1.1507640169403457</v>
      </c>
      <c r="N485" s="152">
        <v>60</v>
      </c>
      <c r="O485" s="152">
        <v>60</v>
      </c>
      <c r="P485" s="148">
        <v>62.768946378564301</v>
      </c>
      <c r="Q485" s="85" t="s">
        <v>113</v>
      </c>
      <c r="R485" s="96" t="s">
        <v>71</v>
      </c>
      <c r="S485" s="85" t="s">
        <v>66</v>
      </c>
      <c r="T485" s="85" t="s">
        <v>67</v>
      </c>
      <c r="U485" s="135">
        <v>2010</v>
      </c>
      <c r="V485" s="167"/>
      <c r="W485" s="167"/>
      <c r="X485" s="96">
        <v>35529.599999999999</v>
      </c>
      <c r="Y485" s="88" t="s">
        <v>883</v>
      </c>
      <c r="Z485" s="136" t="s">
        <v>69</v>
      </c>
      <c r="AA485" s="88"/>
    </row>
    <row r="486" spans="1:27" s="171" customFormat="1" ht="15" x14ac:dyDescent="0.25">
      <c r="A486" s="39" t="s">
        <v>331</v>
      </c>
      <c r="B486" s="39" t="s">
        <v>881</v>
      </c>
      <c r="C486" s="39" t="s">
        <v>884</v>
      </c>
      <c r="D486" s="168"/>
      <c r="E486" s="169">
        <v>681.4</v>
      </c>
      <c r="F486" s="155">
        <f>E486/100</f>
        <v>6.8140000000000001</v>
      </c>
      <c r="G486" s="155" t="s">
        <v>531</v>
      </c>
      <c r="H486" s="147">
        <v>1.0461491063094051</v>
      </c>
      <c r="I486" s="147">
        <f>H486*F486</f>
        <v>7.1284600103922857</v>
      </c>
      <c r="J486" s="169"/>
      <c r="K486" s="169">
        <v>4.2</v>
      </c>
      <c r="L486" s="155">
        <f>K486/100</f>
        <v>4.2000000000000003E-2</v>
      </c>
      <c r="M486" s="148">
        <f>L486*H485</f>
        <v>4.3938262464995013E-2</v>
      </c>
      <c r="N486" s="169">
        <v>35000</v>
      </c>
      <c r="O486" s="155">
        <f>N486/100</f>
        <v>350</v>
      </c>
      <c r="P486" s="148">
        <f>O486*H486</f>
        <v>366.15218720829176</v>
      </c>
      <c r="Q486" s="168" t="s">
        <v>885</v>
      </c>
      <c r="R486" s="191" t="s">
        <v>202</v>
      </c>
      <c r="S486" s="63" t="s">
        <v>66</v>
      </c>
      <c r="T486" s="63" t="s">
        <v>67</v>
      </c>
      <c r="U486" s="63">
        <v>2010</v>
      </c>
      <c r="V486" s="168"/>
      <c r="W486" s="168"/>
      <c r="X486" s="168" t="s">
        <v>886</v>
      </c>
      <c r="Y486" s="170" t="s">
        <v>887</v>
      </c>
      <c r="Z486" s="68" t="s">
        <v>69</v>
      </c>
      <c r="AA486" s="170"/>
    </row>
    <row r="487" spans="1:27" customFormat="1" ht="15" x14ac:dyDescent="0.25">
      <c r="A487" s="57" t="s">
        <v>331</v>
      </c>
      <c r="B487" s="57" t="s">
        <v>881</v>
      </c>
      <c r="C487" s="57" t="s">
        <v>888</v>
      </c>
      <c r="D487" s="85"/>
      <c r="E487" s="151">
        <v>96.25</v>
      </c>
      <c r="F487" s="151">
        <v>96.25</v>
      </c>
      <c r="G487" s="146"/>
      <c r="H487" s="147">
        <v>1.0461491063094051</v>
      </c>
      <c r="I487" s="148">
        <v>100.69185148228024</v>
      </c>
      <c r="J487" s="151"/>
      <c r="K487" s="151">
        <v>50</v>
      </c>
      <c r="L487" s="151">
        <v>50</v>
      </c>
      <c r="M487" s="148">
        <v>52.30745531547025</v>
      </c>
      <c r="N487" s="151">
        <v>225</v>
      </c>
      <c r="O487" s="151">
        <v>225</v>
      </c>
      <c r="P487" s="148">
        <v>235.38354891961615</v>
      </c>
      <c r="Q487" s="85" t="s">
        <v>113</v>
      </c>
      <c r="R487" s="96" t="s">
        <v>79</v>
      </c>
      <c r="S487" s="85" t="s">
        <v>66</v>
      </c>
      <c r="T487" s="85" t="s">
        <v>67</v>
      </c>
      <c r="U487" s="135">
        <v>2010</v>
      </c>
      <c r="V487" s="85"/>
      <c r="W487" s="85"/>
      <c r="X487" s="57"/>
      <c r="Y487" s="95" t="s">
        <v>343</v>
      </c>
      <c r="Z487" s="136" t="s">
        <v>69</v>
      </c>
      <c r="AA487" s="95"/>
    </row>
    <row r="488" spans="1:27" customFormat="1" ht="15" x14ac:dyDescent="0.25">
      <c r="A488" s="57" t="s">
        <v>331</v>
      </c>
      <c r="B488" s="57" t="s">
        <v>881</v>
      </c>
      <c r="C488" s="57" t="s">
        <v>889</v>
      </c>
      <c r="D488" s="85"/>
      <c r="E488" s="151">
        <v>8.4499999999999993</v>
      </c>
      <c r="F488" s="151">
        <v>8.4499999999999993</v>
      </c>
      <c r="G488" s="146"/>
      <c r="H488" s="147">
        <v>1.0461491063094051</v>
      </c>
      <c r="I488" s="148">
        <v>8.8399599483144726</v>
      </c>
      <c r="J488" s="151"/>
      <c r="K488" s="151">
        <v>0.7</v>
      </c>
      <c r="L488" s="151">
        <v>0.7</v>
      </c>
      <c r="M488" s="148">
        <v>0.73230437441658347</v>
      </c>
      <c r="N488" s="151">
        <v>50</v>
      </c>
      <c r="O488" s="151">
        <v>50</v>
      </c>
      <c r="P488" s="148">
        <v>52.30745531547025</v>
      </c>
      <c r="Q488" s="85" t="s">
        <v>113</v>
      </c>
      <c r="R488" s="96" t="s">
        <v>153</v>
      </c>
      <c r="S488" s="85" t="s">
        <v>66</v>
      </c>
      <c r="T488" s="85" t="s">
        <v>67</v>
      </c>
      <c r="U488" s="135">
        <v>2010</v>
      </c>
      <c r="V488" s="85"/>
      <c r="W488" s="85"/>
      <c r="X488" s="57"/>
      <c r="Y488" s="95" t="s">
        <v>890</v>
      </c>
      <c r="Z488" s="136" t="s">
        <v>69</v>
      </c>
      <c r="AA488" s="95"/>
    </row>
    <row r="489" spans="1:27" customFormat="1" ht="15" x14ac:dyDescent="0.25">
      <c r="A489" s="57" t="s">
        <v>331</v>
      </c>
      <c r="B489" s="57" t="s">
        <v>881</v>
      </c>
      <c r="C489" s="57" t="s">
        <v>891</v>
      </c>
      <c r="D489" s="90"/>
      <c r="E489" s="154">
        <v>4.3899999999999997</v>
      </c>
      <c r="F489" s="154">
        <v>4.3899999999999997</v>
      </c>
      <c r="G489" s="155"/>
      <c r="H489" s="147">
        <v>1.0461491063094051</v>
      </c>
      <c r="I489" s="148">
        <v>4.5925945766982874</v>
      </c>
      <c r="J489" s="154"/>
      <c r="K489" s="154">
        <v>1</v>
      </c>
      <c r="L489" s="154">
        <v>1</v>
      </c>
      <c r="M489" s="148">
        <v>1.0461491063094051</v>
      </c>
      <c r="N489" s="154">
        <v>19</v>
      </c>
      <c r="O489" s="154">
        <v>19</v>
      </c>
      <c r="P489" s="148">
        <v>19.876833019878696</v>
      </c>
      <c r="Q489" s="85" t="s">
        <v>113</v>
      </c>
      <c r="R489" s="57" t="s">
        <v>284</v>
      </c>
      <c r="S489" s="85" t="s">
        <v>66</v>
      </c>
      <c r="T489" s="85" t="s">
        <v>67</v>
      </c>
      <c r="U489" s="135">
        <v>2010</v>
      </c>
      <c r="V489" s="90"/>
      <c r="W489" s="90"/>
      <c r="X489" s="90" t="s">
        <v>892</v>
      </c>
      <c r="Y489" s="92" t="s">
        <v>250</v>
      </c>
      <c r="Z489" s="137" t="s">
        <v>69</v>
      </c>
      <c r="AA489" s="92"/>
    </row>
    <row r="490" spans="1:27" customFormat="1" ht="15" x14ac:dyDescent="0.25">
      <c r="A490" s="57" t="s">
        <v>331</v>
      </c>
      <c r="B490" s="57" t="s">
        <v>881</v>
      </c>
      <c r="C490" s="57" t="s">
        <v>893</v>
      </c>
      <c r="D490" s="85"/>
      <c r="E490" s="151">
        <v>5.45</v>
      </c>
      <c r="F490" s="151">
        <v>5.45</v>
      </c>
      <c r="G490" s="146"/>
      <c r="H490" s="147">
        <v>1.0292667257822254</v>
      </c>
      <c r="I490" s="148">
        <v>5.6095036555131292</v>
      </c>
      <c r="J490" s="151"/>
      <c r="K490" s="151">
        <v>1.6</v>
      </c>
      <c r="L490" s="151">
        <v>1.6</v>
      </c>
      <c r="M490" s="148">
        <v>1.6468267612515608</v>
      </c>
      <c r="N490" s="151">
        <v>20</v>
      </c>
      <c r="O490" s="151">
        <v>20</v>
      </c>
      <c r="P490" s="148">
        <v>20.585334515644508</v>
      </c>
      <c r="Q490" s="85" t="s">
        <v>113</v>
      </c>
      <c r="R490" s="57" t="s">
        <v>2714</v>
      </c>
      <c r="S490" s="85" t="s">
        <v>66</v>
      </c>
      <c r="T490" s="85">
        <v>2011</v>
      </c>
      <c r="U490" s="135">
        <v>2011</v>
      </c>
      <c r="V490" s="85"/>
      <c r="W490" s="85"/>
      <c r="X490" s="57"/>
      <c r="Y490" s="95" t="s">
        <v>468</v>
      </c>
      <c r="Z490" s="136" t="s">
        <v>69</v>
      </c>
      <c r="AA490" s="95"/>
    </row>
    <row r="491" spans="1:27" customFormat="1" ht="15" x14ac:dyDescent="0.25">
      <c r="A491" s="57" t="s">
        <v>331</v>
      </c>
      <c r="B491" s="96" t="s">
        <v>894</v>
      </c>
      <c r="C491" s="96" t="s">
        <v>895</v>
      </c>
      <c r="D491" s="82"/>
      <c r="E491" s="152">
        <v>4.2</v>
      </c>
      <c r="F491" s="152">
        <v>4.2</v>
      </c>
      <c r="G491" s="153"/>
      <c r="H491" s="147">
        <v>1.0461491063094051</v>
      </c>
      <c r="I491" s="148">
        <v>4.3938262464995015</v>
      </c>
      <c r="J491" s="152"/>
      <c r="K491" s="152">
        <v>0.56000000000000005</v>
      </c>
      <c r="L491" s="152">
        <v>0.56000000000000005</v>
      </c>
      <c r="M491" s="148">
        <v>0.58584349953326686</v>
      </c>
      <c r="N491" s="152">
        <v>66</v>
      </c>
      <c r="O491" s="152">
        <v>66</v>
      </c>
      <c r="P491" s="148">
        <v>69.045841016420738</v>
      </c>
      <c r="Q491" s="85" t="s">
        <v>113</v>
      </c>
      <c r="R491" s="96" t="s">
        <v>71</v>
      </c>
      <c r="S491" s="85" t="s">
        <v>66</v>
      </c>
      <c r="T491" s="85" t="s">
        <v>67</v>
      </c>
      <c r="U491" s="135">
        <v>2010</v>
      </c>
      <c r="V491" s="166"/>
      <c r="W491" s="166"/>
      <c r="X491" s="96">
        <v>176676</v>
      </c>
      <c r="Y491" s="88" t="s">
        <v>896</v>
      </c>
      <c r="Z491" s="136" t="s">
        <v>69</v>
      </c>
      <c r="AA491" s="88"/>
    </row>
    <row r="492" spans="1:27" customFormat="1" ht="15" x14ac:dyDescent="0.25">
      <c r="A492" s="57" t="s">
        <v>331</v>
      </c>
      <c r="B492" s="57" t="s">
        <v>894</v>
      </c>
      <c r="C492" s="57" t="s">
        <v>897</v>
      </c>
      <c r="D492" s="85"/>
      <c r="E492" s="151">
        <v>5.04</v>
      </c>
      <c r="F492" s="151">
        <v>5.04</v>
      </c>
      <c r="G492" s="146"/>
      <c r="H492" s="147">
        <v>1.0461491063094051</v>
      </c>
      <c r="I492" s="148">
        <v>5.2725914957994018</v>
      </c>
      <c r="J492" s="151"/>
      <c r="K492" s="151">
        <v>0.71</v>
      </c>
      <c r="L492" s="151">
        <v>0.71</v>
      </c>
      <c r="M492" s="148">
        <v>0.7427658654796776</v>
      </c>
      <c r="N492" s="151">
        <v>30</v>
      </c>
      <c r="O492" s="151">
        <v>30</v>
      </c>
      <c r="P492" s="148">
        <v>31.384473189282151</v>
      </c>
      <c r="Q492" s="85" t="s">
        <v>113</v>
      </c>
      <c r="R492" s="96" t="s">
        <v>153</v>
      </c>
      <c r="S492" s="85" t="s">
        <v>66</v>
      </c>
      <c r="T492" s="85" t="s">
        <v>67</v>
      </c>
      <c r="U492" s="135">
        <v>2010</v>
      </c>
      <c r="V492" s="85"/>
      <c r="W492" s="85"/>
      <c r="X492" s="57"/>
      <c r="Y492" s="95" t="s">
        <v>898</v>
      </c>
      <c r="Z492" s="136" t="s">
        <v>69</v>
      </c>
      <c r="AA492" s="95"/>
    </row>
    <row r="493" spans="1:27" customFormat="1" ht="15" x14ac:dyDescent="0.25">
      <c r="A493" s="57" t="s">
        <v>331</v>
      </c>
      <c r="B493" s="57" t="s">
        <v>894</v>
      </c>
      <c r="C493" s="57" t="s">
        <v>899</v>
      </c>
      <c r="D493" s="85"/>
      <c r="E493" s="151">
        <v>7.92</v>
      </c>
      <c r="F493" s="151">
        <v>7.92</v>
      </c>
      <c r="G493" s="146"/>
      <c r="H493" s="147">
        <v>1.0461491063094051</v>
      </c>
      <c r="I493" s="148">
        <v>8.2855009219704883</v>
      </c>
      <c r="J493" s="151"/>
      <c r="K493" s="151">
        <v>1.5</v>
      </c>
      <c r="L493" s="151">
        <v>1.5</v>
      </c>
      <c r="M493" s="148">
        <v>1.5692236594641076</v>
      </c>
      <c r="N493" s="151">
        <v>25</v>
      </c>
      <c r="O493" s="151">
        <v>25</v>
      </c>
      <c r="P493" s="148">
        <v>26.153727657735125</v>
      </c>
      <c r="Q493" s="85" t="s">
        <v>113</v>
      </c>
      <c r="R493" s="96" t="s">
        <v>88</v>
      </c>
      <c r="S493" s="85" t="s">
        <v>66</v>
      </c>
      <c r="T493" s="85" t="s">
        <v>67</v>
      </c>
      <c r="U493" s="135">
        <v>2010</v>
      </c>
      <c r="V493" s="85"/>
      <c r="W493" s="85"/>
      <c r="X493" s="57"/>
      <c r="Y493" s="95" t="s">
        <v>368</v>
      </c>
      <c r="Z493" s="137" t="s">
        <v>69</v>
      </c>
      <c r="AA493" s="95"/>
    </row>
    <row r="494" spans="1:27" customFormat="1" ht="15" x14ac:dyDescent="0.25">
      <c r="A494" s="57" t="s">
        <v>331</v>
      </c>
      <c r="B494" s="57" t="s">
        <v>894</v>
      </c>
      <c r="C494" s="57" t="s">
        <v>900</v>
      </c>
      <c r="D494" s="90"/>
      <c r="E494" s="154">
        <v>4.32</v>
      </c>
      <c r="F494" s="154">
        <v>4.32</v>
      </c>
      <c r="G494" s="155"/>
      <c r="H494" s="147">
        <v>1.0461491063094051</v>
      </c>
      <c r="I494" s="148">
        <v>4.5193641392566297</v>
      </c>
      <c r="J494" s="154"/>
      <c r="K494" s="154">
        <v>1</v>
      </c>
      <c r="L494" s="154">
        <v>1</v>
      </c>
      <c r="M494" s="148">
        <v>1.0461491063094051</v>
      </c>
      <c r="N494" s="154">
        <v>225</v>
      </c>
      <c r="O494" s="154">
        <v>225</v>
      </c>
      <c r="P494" s="148">
        <v>235.38354891961615</v>
      </c>
      <c r="Q494" s="85" t="s">
        <v>113</v>
      </c>
      <c r="R494" s="57" t="s">
        <v>284</v>
      </c>
      <c r="S494" s="85" t="s">
        <v>66</v>
      </c>
      <c r="T494" s="85" t="s">
        <v>67</v>
      </c>
      <c r="U494" s="135">
        <v>2010</v>
      </c>
      <c r="V494" s="90"/>
      <c r="W494" s="90"/>
      <c r="X494" s="90" t="s">
        <v>901</v>
      </c>
      <c r="Y494" s="92" t="s">
        <v>902</v>
      </c>
      <c r="Z494" s="137" t="s">
        <v>69</v>
      </c>
      <c r="AA494" s="92"/>
    </row>
    <row r="495" spans="1:27" customFormat="1" ht="15" x14ac:dyDescent="0.25">
      <c r="A495" s="57" t="s">
        <v>331</v>
      </c>
      <c r="B495" s="57" t="s">
        <v>894</v>
      </c>
      <c r="C495" s="57" t="s">
        <v>903</v>
      </c>
      <c r="D495" s="85"/>
      <c r="E495" s="151">
        <v>4.0199999999999996</v>
      </c>
      <c r="F495" s="151">
        <v>4.0199999999999996</v>
      </c>
      <c r="G495" s="146"/>
      <c r="H495" s="147">
        <v>1.0292667257822254</v>
      </c>
      <c r="I495" s="148">
        <v>4.1376522376445459</v>
      </c>
      <c r="J495" s="151"/>
      <c r="K495" s="151">
        <v>0.97</v>
      </c>
      <c r="L495" s="151">
        <v>0.97</v>
      </c>
      <c r="M495" s="148">
        <v>0.99838872400875867</v>
      </c>
      <c r="N495" s="151">
        <v>25</v>
      </c>
      <c r="O495" s="151">
        <v>25</v>
      </c>
      <c r="P495" s="148">
        <v>25.731668144555638</v>
      </c>
      <c r="Q495" s="85" t="s">
        <v>113</v>
      </c>
      <c r="R495" s="57" t="s">
        <v>2714</v>
      </c>
      <c r="S495" s="85" t="s">
        <v>66</v>
      </c>
      <c r="T495" s="85">
        <v>2011</v>
      </c>
      <c r="U495" s="135">
        <v>2011</v>
      </c>
      <c r="V495" s="85"/>
      <c r="W495" s="85"/>
      <c r="X495" s="57"/>
      <c r="Y495" s="95" t="s">
        <v>904</v>
      </c>
      <c r="Z495" s="136" t="s">
        <v>69</v>
      </c>
      <c r="AA495" s="95"/>
    </row>
    <row r="496" spans="1:27" customFormat="1" ht="15" x14ac:dyDescent="0.25">
      <c r="A496" s="57" t="s">
        <v>331</v>
      </c>
      <c r="B496" s="96" t="s">
        <v>905</v>
      </c>
      <c r="C496" s="96" t="s">
        <v>906</v>
      </c>
      <c r="D496" s="82"/>
      <c r="E496" s="152">
        <v>6.65</v>
      </c>
      <c r="F496" s="152">
        <v>6.65</v>
      </c>
      <c r="G496" s="153"/>
      <c r="H496" s="147">
        <v>1.0461491063094051</v>
      </c>
      <c r="I496" s="148">
        <v>6.9568915569575438</v>
      </c>
      <c r="J496" s="152"/>
      <c r="K496" s="152">
        <v>2.39</v>
      </c>
      <c r="L496" s="152">
        <v>2.39</v>
      </c>
      <c r="M496" s="148">
        <v>2.5002963640794782</v>
      </c>
      <c r="N496" s="152">
        <v>31</v>
      </c>
      <c r="O496" s="152">
        <v>31</v>
      </c>
      <c r="P496" s="148">
        <v>32.430622295591554</v>
      </c>
      <c r="Q496" s="85" t="s">
        <v>113</v>
      </c>
      <c r="R496" s="96" t="s">
        <v>71</v>
      </c>
      <c r="S496" s="85" t="s">
        <v>66</v>
      </c>
      <c r="T496" s="85" t="s">
        <v>67</v>
      </c>
      <c r="U496" s="135">
        <v>2010</v>
      </c>
      <c r="V496" s="166"/>
      <c r="W496" s="166"/>
      <c r="X496" s="96">
        <v>6300</v>
      </c>
      <c r="Y496" s="88" t="s">
        <v>907</v>
      </c>
      <c r="Z496" s="136" t="s">
        <v>69</v>
      </c>
      <c r="AA496" s="88"/>
    </row>
    <row r="497" spans="1:27" s="51" customFormat="1" ht="15" x14ac:dyDescent="0.25">
      <c r="A497" s="76" t="s">
        <v>318</v>
      </c>
      <c r="B497" s="76" t="s">
        <v>908</v>
      </c>
      <c r="C497" s="44"/>
      <c r="D497" s="44"/>
      <c r="E497" s="45">
        <v>350000</v>
      </c>
      <c r="F497" s="46">
        <f>E497/5</f>
        <v>70000</v>
      </c>
      <c r="G497" s="46" t="s">
        <v>27</v>
      </c>
      <c r="H497" s="115">
        <f>VLOOKUP(U497,[1]Inflation!$G$16:$H$26,2,FALSE)</f>
        <v>1.118306895992371</v>
      </c>
      <c r="I497" s="56">
        <f t="shared" ref="I497:I514" si="38">H497*F497</f>
        <v>78281.482719465974</v>
      </c>
      <c r="J497" s="45"/>
      <c r="K497" s="45"/>
      <c r="L497" s="45"/>
      <c r="M497" s="56">
        <f t="shared" ref="M497:M514" si="39">L497*H497</f>
        <v>0</v>
      </c>
      <c r="N497" s="45"/>
      <c r="O497" s="45"/>
      <c r="P497" s="56">
        <f t="shared" ref="P497:P514" si="40">O497*H497</f>
        <v>0</v>
      </c>
      <c r="Q497" s="44" t="s">
        <v>909</v>
      </c>
      <c r="R497" s="44" t="s">
        <v>910</v>
      </c>
      <c r="S497" s="44" t="s">
        <v>911</v>
      </c>
      <c r="T497" s="44">
        <v>2007</v>
      </c>
      <c r="U497" s="41">
        <v>2007</v>
      </c>
      <c r="V497" s="44" t="s">
        <v>32</v>
      </c>
      <c r="W497" s="44" t="s">
        <v>32</v>
      </c>
      <c r="X497" s="44">
        <v>5</v>
      </c>
      <c r="Y497" s="44"/>
      <c r="Z497" s="48" t="s">
        <v>912</v>
      </c>
      <c r="AA497" s="44"/>
    </row>
    <row r="498" spans="1:27" s="51" customFormat="1" ht="15" x14ac:dyDescent="0.25">
      <c r="A498" s="44" t="s">
        <v>913</v>
      </c>
      <c r="B498" s="44" t="s">
        <v>913</v>
      </c>
      <c r="C498" s="44"/>
      <c r="D498" s="44"/>
      <c r="E498" s="45"/>
      <c r="F498" s="46"/>
      <c r="G498" s="46"/>
      <c r="H498" s="115">
        <f>VLOOKUP(U498,[1]Inflation!$G$16:$H$26,2,FALSE)</f>
        <v>1.2211755233494364</v>
      </c>
      <c r="I498" s="56">
        <f t="shared" si="38"/>
        <v>0</v>
      </c>
      <c r="J498" s="45"/>
      <c r="K498" s="45">
        <v>2000</v>
      </c>
      <c r="L498" s="45">
        <v>2000</v>
      </c>
      <c r="M498" s="56">
        <f t="shared" si="39"/>
        <v>2442.3510466988728</v>
      </c>
      <c r="N498" s="45">
        <v>20000</v>
      </c>
      <c r="O498" s="45">
        <v>20000</v>
      </c>
      <c r="P498" s="56">
        <f t="shared" si="40"/>
        <v>24423.510466988726</v>
      </c>
      <c r="Q498" s="44" t="s">
        <v>27</v>
      </c>
      <c r="R498" s="44" t="s">
        <v>914</v>
      </c>
      <c r="S498" s="44" t="s">
        <v>915</v>
      </c>
      <c r="T498" s="44">
        <v>2004</v>
      </c>
      <c r="U498" s="41">
        <v>2004</v>
      </c>
      <c r="V498" s="44" t="s">
        <v>32</v>
      </c>
      <c r="W498" s="44" t="s">
        <v>32</v>
      </c>
      <c r="X498" s="44" t="s">
        <v>32</v>
      </c>
      <c r="Y498" s="44"/>
      <c r="Z498" s="48" t="s">
        <v>916</v>
      </c>
      <c r="AA498" s="44"/>
    </row>
    <row r="499" spans="1:27" s="51" customFormat="1" ht="15" x14ac:dyDescent="0.25">
      <c r="A499" s="44" t="s">
        <v>913</v>
      </c>
      <c r="B499" s="44" t="s">
        <v>913</v>
      </c>
      <c r="C499" s="44"/>
      <c r="D499" s="44"/>
      <c r="E499" s="45"/>
      <c r="F499" s="46"/>
      <c r="G499" s="46" t="s">
        <v>27</v>
      </c>
      <c r="H499" s="115">
        <f>VLOOKUP(U499,[1]Inflation!$G$16:$H$26,2,FALSE)</f>
        <v>1.0461491063094051</v>
      </c>
      <c r="I499" s="56">
        <f t="shared" si="38"/>
        <v>0</v>
      </c>
      <c r="J499" s="45"/>
      <c r="K499" s="45">
        <v>20000</v>
      </c>
      <c r="L499" s="46">
        <f>K499/8</f>
        <v>2500</v>
      </c>
      <c r="M499" s="56">
        <f t="shared" si="39"/>
        <v>2615.3727657735126</v>
      </c>
      <c r="N499" s="45">
        <v>40000</v>
      </c>
      <c r="O499" s="46">
        <f>N499/8</f>
        <v>5000</v>
      </c>
      <c r="P499" s="56">
        <f t="shared" si="40"/>
        <v>5230.7455315470252</v>
      </c>
      <c r="Q499" s="44" t="s">
        <v>394</v>
      </c>
      <c r="R499" s="44" t="s">
        <v>44</v>
      </c>
      <c r="S499" s="44" t="s">
        <v>321</v>
      </c>
      <c r="T499" s="44">
        <v>2010</v>
      </c>
      <c r="U499" s="41">
        <v>2010</v>
      </c>
      <c r="V499" s="44" t="s">
        <v>32</v>
      </c>
      <c r="W499" s="44" t="s">
        <v>32</v>
      </c>
      <c r="X499" s="44" t="s">
        <v>32</v>
      </c>
      <c r="Y499" s="44"/>
      <c r="Z499" s="48" t="s">
        <v>323</v>
      </c>
      <c r="AA499" s="44" t="s">
        <v>917</v>
      </c>
    </row>
    <row r="500" spans="1:27" s="51" customFormat="1" ht="30" x14ac:dyDescent="0.25">
      <c r="A500" s="44" t="s">
        <v>913</v>
      </c>
      <c r="B500" s="44" t="s">
        <v>913</v>
      </c>
      <c r="C500" s="44"/>
      <c r="D500" s="44"/>
      <c r="E500" s="45">
        <v>20000</v>
      </c>
      <c r="F500" s="46">
        <f>E500/2</f>
        <v>10000</v>
      </c>
      <c r="G500" s="46" t="s">
        <v>27</v>
      </c>
      <c r="H500" s="115">
        <f>VLOOKUP(U500,[1]Inflation!$G$16:$H$26,2,FALSE)</f>
        <v>1.0292667257822254</v>
      </c>
      <c r="I500" s="56">
        <f t="shared" si="38"/>
        <v>10292.667257822255</v>
      </c>
      <c r="J500" s="45"/>
      <c r="K500" s="45"/>
      <c r="L500" s="46"/>
      <c r="M500" s="56">
        <f t="shared" si="39"/>
        <v>0</v>
      </c>
      <c r="N500" s="45"/>
      <c r="O500" s="46"/>
      <c r="P500" s="56">
        <f t="shared" si="40"/>
        <v>0</v>
      </c>
      <c r="Q500" s="44" t="s">
        <v>918</v>
      </c>
      <c r="R500" s="44" t="s">
        <v>44</v>
      </c>
      <c r="S500" s="44" t="s">
        <v>45</v>
      </c>
      <c r="T500" s="44">
        <v>2011</v>
      </c>
      <c r="U500" s="41">
        <v>2011</v>
      </c>
      <c r="V500" s="44">
        <v>17</v>
      </c>
      <c r="W500" s="44" t="s">
        <v>32</v>
      </c>
      <c r="X500" s="44" t="s">
        <v>32</v>
      </c>
      <c r="Y500" s="44"/>
      <c r="Z500" s="48" t="s">
        <v>46</v>
      </c>
      <c r="AA500" s="44" t="s">
        <v>919</v>
      </c>
    </row>
    <row r="501" spans="1:27" s="51" customFormat="1" ht="30" x14ac:dyDescent="0.25">
      <c r="A501" s="44" t="s">
        <v>913</v>
      </c>
      <c r="B501" s="44" t="s">
        <v>913</v>
      </c>
      <c r="C501" s="44"/>
      <c r="D501" s="44"/>
      <c r="E501" s="45"/>
      <c r="F501" s="46"/>
      <c r="G501" s="46" t="s">
        <v>27</v>
      </c>
      <c r="H501" s="115">
        <f>VLOOKUP(U501,[1]Inflation!$G$16:$H$26,2,FALSE)</f>
        <v>1.280275745638717</v>
      </c>
      <c r="I501" s="56">
        <f t="shared" si="38"/>
        <v>0</v>
      </c>
      <c r="J501" s="45"/>
      <c r="K501" s="45">
        <v>2000</v>
      </c>
      <c r="L501" s="46">
        <f>K501/2</f>
        <v>1000</v>
      </c>
      <c r="M501" s="56">
        <f t="shared" si="39"/>
        <v>1280.2757456387171</v>
      </c>
      <c r="N501" s="45">
        <v>20000</v>
      </c>
      <c r="O501" s="46">
        <f>N501/2</f>
        <v>10000</v>
      </c>
      <c r="P501" s="56">
        <f t="shared" si="40"/>
        <v>12802.757456387171</v>
      </c>
      <c r="Q501" s="44" t="s">
        <v>918</v>
      </c>
      <c r="R501" s="44" t="s">
        <v>84</v>
      </c>
      <c r="S501" s="44" t="s">
        <v>373</v>
      </c>
      <c r="T501" s="44" t="s">
        <v>374</v>
      </c>
      <c r="U501" s="41">
        <v>2002</v>
      </c>
      <c r="V501" s="44">
        <v>11</v>
      </c>
      <c r="W501" s="44" t="s">
        <v>32</v>
      </c>
      <c r="X501" s="44" t="s">
        <v>32</v>
      </c>
      <c r="Y501" s="44"/>
      <c r="Z501" s="48" t="s">
        <v>375</v>
      </c>
      <c r="AA501" s="44"/>
    </row>
    <row r="502" spans="1:27" s="51" customFormat="1" ht="30" x14ac:dyDescent="0.25">
      <c r="A502" s="44" t="s">
        <v>913</v>
      </c>
      <c r="B502" s="44" t="s">
        <v>913</v>
      </c>
      <c r="C502" s="44"/>
      <c r="D502" s="44"/>
      <c r="E502" s="45"/>
      <c r="F502" s="46"/>
      <c r="G502" s="46"/>
      <c r="H502" s="115">
        <f>VLOOKUP(U502,[1]Inflation!$G$16:$H$26,2,FALSE)</f>
        <v>1</v>
      </c>
      <c r="I502" s="56">
        <f t="shared" si="38"/>
        <v>0</v>
      </c>
      <c r="J502" s="45"/>
      <c r="K502" s="45">
        <v>7000</v>
      </c>
      <c r="L502" s="45">
        <v>7000</v>
      </c>
      <c r="M502" s="56">
        <f t="shared" si="39"/>
        <v>7000</v>
      </c>
      <c r="N502" s="45">
        <v>10000</v>
      </c>
      <c r="O502" s="45">
        <v>10000</v>
      </c>
      <c r="P502" s="56">
        <f t="shared" si="40"/>
        <v>10000</v>
      </c>
      <c r="Q502" s="44" t="s">
        <v>27</v>
      </c>
      <c r="R502" s="44" t="s">
        <v>84</v>
      </c>
      <c r="S502" s="44" t="s">
        <v>287</v>
      </c>
      <c r="T502" s="44">
        <v>2012</v>
      </c>
      <c r="U502" s="41">
        <v>2012</v>
      </c>
      <c r="V502" s="44" t="s">
        <v>32</v>
      </c>
      <c r="W502" s="44" t="s">
        <v>32</v>
      </c>
      <c r="X502" s="44" t="s">
        <v>32</v>
      </c>
      <c r="Y502" s="44"/>
      <c r="Z502" s="72" t="s">
        <v>920</v>
      </c>
      <c r="AA502" s="44"/>
    </row>
    <row r="503" spans="1:27" s="51" customFormat="1" ht="30" x14ac:dyDescent="0.25">
      <c r="A503" s="44" t="s">
        <v>913</v>
      </c>
      <c r="B503" s="44" t="s">
        <v>913</v>
      </c>
      <c r="C503" s="44"/>
      <c r="D503" s="44"/>
      <c r="E503" s="45"/>
      <c r="F503" s="46"/>
      <c r="G503" s="46" t="s">
        <v>27</v>
      </c>
      <c r="H503" s="115">
        <f>VLOOKUP(U503,[1]Inflation!$G$16:$H$26,2,FALSE)</f>
        <v>1.1415203211239338</v>
      </c>
      <c r="I503" s="56">
        <f t="shared" si="38"/>
        <v>0</v>
      </c>
      <c r="J503" s="45"/>
      <c r="K503" s="45">
        <v>10000</v>
      </c>
      <c r="L503" s="45">
        <v>10000</v>
      </c>
      <c r="M503" s="56">
        <f t="shared" si="39"/>
        <v>11415.203211239337</v>
      </c>
      <c r="N503" s="45">
        <v>20000</v>
      </c>
      <c r="O503" s="45">
        <v>20000</v>
      </c>
      <c r="P503" s="56">
        <f t="shared" si="40"/>
        <v>22830.406422478674</v>
      </c>
      <c r="Q503" s="44" t="s">
        <v>921</v>
      </c>
      <c r="R503" s="44" t="s">
        <v>28</v>
      </c>
      <c r="S503" s="44" t="s">
        <v>359</v>
      </c>
      <c r="T503" s="44">
        <v>2006</v>
      </c>
      <c r="U503" s="41">
        <v>2006</v>
      </c>
      <c r="V503" s="44">
        <v>43</v>
      </c>
      <c r="W503" s="44" t="s">
        <v>32</v>
      </c>
      <c r="X503" s="44" t="s">
        <v>32</v>
      </c>
      <c r="Y503" s="44"/>
      <c r="Z503" s="48" t="s">
        <v>360</v>
      </c>
      <c r="AA503" s="44"/>
    </row>
    <row r="504" spans="1:27" s="51" customFormat="1" ht="30" x14ac:dyDescent="0.25">
      <c r="A504" s="44" t="s">
        <v>913</v>
      </c>
      <c r="B504" s="44" t="s">
        <v>913</v>
      </c>
      <c r="C504" s="44"/>
      <c r="D504" s="44"/>
      <c r="E504" s="45"/>
      <c r="F504" s="45"/>
      <c r="G504" s="46" t="s">
        <v>27</v>
      </c>
      <c r="H504" s="115">
        <f>VLOOKUP(U504,[1]Inflation!$G$16:$H$26,2,FALSE)</f>
        <v>1.0733291816457666</v>
      </c>
      <c r="I504" s="56">
        <f t="shared" si="38"/>
        <v>0</v>
      </c>
      <c r="J504" s="45"/>
      <c r="K504" s="45">
        <v>2000</v>
      </c>
      <c r="L504" s="46">
        <f>K504/2</f>
        <v>1000</v>
      </c>
      <c r="M504" s="56">
        <f t="shared" si="39"/>
        <v>1073.3291816457665</v>
      </c>
      <c r="N504" s="45">
        <v>20000</v>
      </c>
      <c r="O504" s="46">
        <f>N504/2</f>
        <v>10000</v>
      </c>
      <c r="P504" s="56">
        <f t="shared" si="40"/>
        <v>10733.291816457666</v>
      </c>
      <c r="Q504" s="44" t="s">
        <v>918</v>
      </c>
      <c r="R504" s="44" t="s">
        <v>97</v>
      </c>
      <c r="S504" s="44" t="s">
        <v>304</v>
      </c>
      <c r="T504" s="44">
        <v>2009</v>
      </c>
      <c r="U504" s="41">
        <v>2009</v>
      </c>
      <c r="V504" s="44">
        <v>3</v>
      </c>
      <c r="W504" s="44" t="s">
        <v>32</v>
      </c>
      <c r="X504" s="44" t="s">
        <v>32</v>
      </c>
      <c r="Y504" s="44"/>
      <c r="Z504" s="48" t="s">
        <v>305</v>
      </c>
      <c r="AA504" s="44"/>
    </row>
    <row r="505" spans="1:27" s="51" customFormat="1" ht="30" x14ac:dyDescent="0.25">
      <c r="A505" s="44" t="s">
        <v>913</v>
      </c>
      <c r="B505" s="44" t="s">
        <v>913</v>
      </c>
      <c r="C505" s="44"/>
      <c r="D505" s="44"/>
      <c r="E505" s="45">
        <v>12000</v>
      </c>
      <c r="F505" s="45">
        <v>12000</v>
      </c>
      <c r="G505" s="46"/>
      <c r="H505" s="115">
        <f>VLOOKUP(U505,[1]Inflation!$G$16:$H$26,2,FALSE)</f>
        <v>1.0461491063094051</v>
      </c>
      <c r="I505" s="56">
        <f t="shared" si="38"/>
        <v>12553.789275712861</v>
      </c>
      <c r="J505" s="45"/>
      <c r="K505" s="45"/>
      <c r="L505" s="46"/>
      <c r="M505" s="56">
        <f t="shared" si="39"/>
        <v>0</v>
      </c>
      <c r="N505" s="45"/>
      <c r="O505" s="46"/>
      <c r="P505" s="56">
        <f t="shared" si="40"/>
        <v>0</v>
      </c>
      <c r="Q505" s="44" t="s">
        <v>27</v>
      </c>
      <c r="R505" s="44" t="s">
        <v>84</v>
      </c>
      <c r="S505" s="44" t="s">
        <v>922</v>
      </c>
      <c r="T505" s="44">
        <v>2010</v>
      </c>
      <c r="U505" s="41">
        <v>2010</v>
      </c>
      <c r="V505" s="44">
        <v>8</v>
      </c>
      <c r="W505" s="44" t="s">
        <v>32</v>
      </c>
      <c r="X505" s="44" t="s">
        <v>32</v>
      </c>
      <c r="Y505" s="44"/>
      <c r="Z505" s="48" t="s">
        <v>923</v>
      </c>
      <c r="AA505" s="44"/>
    </row>
    <row r="506" spans="1:27" s="51" customFormat="1" ht="30" x14ac:dyDescent="0.25">
      <c r="A506" s="44" t="s">
        <v>913</v>
      </c>
      <c r="B506" s="44" t="s">
        <v>913</v>
      </c>
      <c r="C506" s="44" t="s">
        <v>924</v>
      </c>
      <c r="D506" s="44"/>
      <c r="E506" s="45">
        <v>20000</v>
      </c>
      <c r="F506" s="45">
        <v>20000</v>
      </c>
      <c r="G506" s="46"/>
      <c r="H506" s="115">
        <f>VLOOKUP(U506,[1]Inflation!$G$16:$H$26,2,FALSE)</f>
        <v>1.0461491063094051</v>
      </c>
      <c r="I506" s="56">
        <f t="shared" si="38"/>
        <v>20922.982126188101</v>
      </c>
      <c r="J506" s="45"/>
      <c r="K506" s="45"/>
      <c r="L506" s="46"/>
      <c r="M506" s="56">
        <f t="shared" si="39"/>
        <v>0</v>
      </c>
      <c r="N506" s="45"/>
      <c r="O506" s="46"/>
      <c r="P506" s="56">
        <f t="shared" si="40"/>
        <v>0</v>
      </c>
      <c r="Q506" s="44" t="s">
        <v>27</v>
      </c>
      <c r="R506" s="44" t="s">
        <v>84</v>
      </c>
      <c r="S506" s="44" t="s">
        <v>922</v>
      </c>
      <c r="T506" s="44">
        <v>2010</v>
      </c>
      <c r="U506" s="41">
        <v>2010</v>
      </c>
      <c r="V506" s="44">
        <v>12</v>
      </c>
      <c r="W506" s="44" t="s">
        <v>32</v>
      </c>
      <c r="X506" s="44" t="s">
        <v>32</v>
      </c>
      <c r="Y506" s="44"/>
      <c r="Z506" s="48" t="s">
        <v>923</v>
      </c>
      <c r="AA506" s="44"/>
    </row>
    <row r="507" spans="1:27" s="112" customFormat="1" ht="15" x14ac:dyDescent="0.25">
      <c r="A507" s="44" t="s">
        <v>913</v>
      </c>
      <c r="B507" s="44" t="s">
        <v>913</v>
      </c>
      <c r="C507" s="44"/>
      <c r="D507" s="44"/>
      <c r="E507" s="45"/>
      <c r="F507" s="46"/>
      <c r="G507" s="46" t="s">
        <v>27</v>
      </c>
      <c r="H507" s="115">
        <f>VLOOKUP(U507,[1]Inflation!$G$16:$H$26,2,FALSE)</f>
        <v>1.118306895992371</v>
      </c>
      <c r="I507" s="56">
        <f t="shared" si="38"/>
        <v>0</v>
      </c>
      <c r="J507" s="45"/>
      <c r="K507" s="45">
        <v>40000</v>
      </c>
      <c r="L507" s="46">
        <f>K507/8</f>
        <v>5000</v>
      </c>
      <c r="M507" s="56">
        <f t="shared" si="39"/>
        <v>5591.5344799618551</v>
      </c>
      <c r="N507" s="45">
        <v>80000</v>
      </c>
      <c r="O507" s="46">
        <f>N507/8</f>
        <v>10000</v>
      </c>
      <c r="P507" s="56">
        <f t="shared" si="40"/>
        <v>11183.06895992371</v>
      </c>
      <c r="Q507" s="44" t="s">
        <v>925</v>
      </c>
      <c r="R507" s="44" t="s">
        <v>97</v>
      </c>
      <c r="S507" s="44" t="s">
        <v>98</v>
      </c>
      <c r="T507" s="44">
        <v>2007</v>
      </c>
      <c r="U507" s="41">
        <v>2007</v>
      </c>
      <c r="V507" s="44" t="s">
        <v>376</v>
      </c>
      <c r="W507" s="44" t="s">
        <v>32</v>
      </c>
      <c r="X507" s="44" t="s">
        <v>32</v>
      </c>
      <c r="Y507" s="44"/>
      <c r="Z507" s="48" t="s">
        <v>99</v>
      </c>
      <c r="AA507" s="44"/>
    </row>
    <row r="508" spans="1:27" s="51" customFormat="1" ht="15" x14ac:dyDescent="0.25">
      <c r="A508" s="44" t="s">
        <v>913</v>
      </c>
      <c r="B508" s="44" t="s">
        <v>913</v>
      </c>
      <c r="C508" s="44" t="s">
        <v>926</v>
      </c>
      <c r="D508" s="44"/>
      <c r="E508" s="45"/>
      <c r="F508" s="46"/>
      <c r="G508" s="46"/>
      <c r="H508" s="115">
        <f>VLOOKUP(U508,[1]Inflation!$G$16:$H$26,2,FALSE)</f>
        <v>1.0292667257822254</v>
      </c>
      <c r="I508" s="56">
        <f t="shared" si="38"/>
        <v>0</v>
      </c>
      <c r="J508" s="45"/>
      <c r="K508" s="45">
        <v>5000</v>
      </c>
      <c r="L508" s="45">
        <v>5000</v>
      </c>
      <c r="M508" s="56">
        <f t="shared" si="39"/>
        <v>5146.3336289111276</v>
      </c>
      <c r="N508" s="45">
        <v>15000</v>
      </c>
      <c r="O508" s="45">
        <v>15000</v>
      </c>
      <c r="P508" s="56">
        <f t="shared" si="40"/>
        <v>15439.000886733382</v>
      </c>
      <c r="Q508" s="44" t="s">
        <v>27</v>
      </c>
      <c r="R508" s="44" t="s">
        <v>115</v>
      </c>
      <c r="S508" s="44" t="s">
        <v>116</v>
      </c>
      <c r="T508" s="44">
        <v>2011</v>
      </c>
      <c r="U508" s="41">
        <v>2011</v>
      </c>
      <c r="V508" s="44">
        <v>33</v>
      </c>
      <c r="W508" s="44" t="s">
        <v>32</v>
      </c>
      <c r="X508" s="44" t="s">
        <v>32</v>
      </c>
      <c r="Y508" s="44"/>
      <c r="Z508" s="48" t="s">
        <v>117</v>
      </c>
      <c r="AA508" s="44"/>
    </row>
    <row r="509" spans="1:27" s="51" customFormat="1" ht="15" x14ac:dyDescent="0.25">
      <c r="A509" s="44" t="s">
        <v>913</v>
      </c>
      <c r="B509" s="44" t="s">
        <v>913</v>
      </c>
      <c r="C509" s="44"/>
      <c r="D509" s="44"/>
      <c r="E509" s="45"/>
      <c r="F509" s="46"/>
      <c r="G509" s="46"/>
      <c r="H509" s="115">
        <f>VLOOKUP(U509,[1]Inflation!$G$16:$H$26,2,FALSE)</f>
        <v>1.0461491063094051</v>
      </c>
      <c r="I509" s="56">
        <f t="shared" si="38"/>
        <v>0</v>
      </c>
      <c r="J509" s="45"/>
      <c r="K509" s="45">
        <v>20000</v>
      </c>
      <c r="L509" s="45">
        <v>20000</v>
      </c>
      <c r="M509" s="56">
        <f t="shared" si="39"/>
        <v>20922.982126188101</v>
      </c>
      <c r="N509" s="45">
        <v>30000</v>
      </c>
      <c r="O509" s="45">
        <v>30000</v>
      </c>
      <c r="P509" s="56">
        <f t="shared" si="40"/>
        <v>31384.473189282151</v>
      </c>
      <c r="Q509" s="44" t="s">
        <v>27</v>
      </c>
      <c r="R509" s="44" t="s">
        <v>28</v>
      </c>
      <c r="S509" s="44" t="s">
        <v>357</v>
      </c>
      <c r="T509" s="44">
        <v>2010</v>
      </c>
      <c r="U509" s="41">
        <v>2010</v>
      </c>
      <c r="V509" s="44">
        <v>14</v>
      </c>
      <c r="W509" s="44" t="s">
        <v>32</v>
      </c>
      <c r="X509" s="44" t="s">
        <v>32</v>
      </c>
      <c r="Y509" s="44"/>
      <c r="Z509" s="48" t="s">
        <v>358</v>
      </c>
      <c r="AA509" s="44"/>
    </row>
    <row r="510" spans="1:27" s="51" customFormat="1" ht="15" x14ac:dyDescent="0.25">
      <c r="A510" s="44" t="s">
        <v>913</v>
      </c>
      <c r="B510" s="44" t="s">
        <v>913</v>
      </c>
      <c r="C510" s="44" t="s">
        <v>927</v>
      </c>
      <c r="D510" s="44"/>
      <c r="E510" s="45">
        <v>16400</v>
      </c>
      <c r="F510" s="45">
        <v>16400</v>
      </c>
      <c r="G510" s="46"/>
      <c r="H510" s="115">
        <f>VLOOKUP(U510,[1]Inflation!$G$16:$H$26,2,FALSE)</f>
        <v>1.1873956158663883</v>
      </c>
      <c r="I510" s="56">
        <f t="shared" si="38"/>
        <v>19473.288100208767</v>
      </c>
      <c r="J510" s="45"/>
      <c r="K510" s="45"/>
      <c r="L510" s="46"/>
      <c r="M510" s="56">
        <f t="shared" si="39"/>
        <v>0</v>
      </c>
      <c r="N510" s="45"/>
      <c r="O510" s="46"/>
      <c r="P510" s="56">
        <f t="shared" si="40"/>
        <v>0</v>
      </c>
      <c r="Q510" s="44" t="s">
        <v>27</v>
      </c>
      <c r="R510" s="44" t="s">
        <v>84</v>
      </c>
      <c r="S510" s="44" t="s">
        <v>928</v>
      </c>
      <c r="T510" s="44">
        <v>2005</v>
      </c>
      <c r="U510" s="41">
        <v>2005</v>
      </c>
      <c r="V510" s="44"/>
      <c r="W510" s="44" t="s">
        <v>32</v>
      </c>
      <c r="X510" s="44">
        <v>1</v>
      </c>
      <c r="Y510" s="44"/>
      <c r="Z510" s="48" t="s">
        <v>929</v>
      </c>
      <c r="AA510" s="44"/>
    </row>
    <row r="511" spans="1:27" s="51" customFormat="1" ht="45" x14ac:dyDescent="0.25">
      <c r="A511" s="44" t="s">
        <v>913</v>
      </c>
      <c r="B511" s="44" t="s">
        <v>930</v>
      </c>
      <c r="C511" s="44"/>
      <c r="D511" s="44"/>
      <c r="E511" s="45">
        <v>7200</v>
      </c>
      <c r="F511" s="45">
        <v>7200</v>
      </c>
      <c r="G511" s="46"/>
      <c r="H511" s="115">
        <f>VLOOKUP(U511,[1]Inflation!$G$16:$H$26,2,FALSE)</f>
        <v>1.0733291816457666</v>
      </c>
      <c r="I511" s="56">
        <f t="shared" si="38"/>
        <v>7727.97010784952</v>
      </c>
      <c r="J511" s="45"/>
      <c r="K511" s="45"/>
      <c r="L511" s="46"/>
      <c r="M511" s="56">
        <f t="shared" si="39"/>
        <v>0</v>
      </c>
      <c r="N511" s="45"/>
      <c r="O511" s="46"/>
      <c r="P511" s="56">
        <f t="shared" si="40"/>
        <v>0</v>
      </c>
      <c r="Q511" s="44" t="s">
        <v>27</v>
      </c>
      <c r="R511" s="44" t="s">
        <v>44</v>
      </c>
      <c r="S511" s="44" t="s">
        <v>103</v>
      </c>
      <c r="T511" s="44">
        <v>2009</v>
      </c>
      <c r="U511" s="41">
        <v>2009</v>
      </c>
      <c r="V511" s="44" t="s">
        <v>114</v>
      </c>
      <c r="W511" s="44" t="s">
        <v>32</v>
      </c>
      <c r="X511" s="44" t="s">
        <v>32</v>
      </c>
      <c r="Y511" s="44"/>
      <c r="Z511" s="48" t="s">
        <v>104</v>
      </c>
      <c r="AA511" s="44"/>
    </row>
    <row r="512" spans="1:27" s="51" customFormat="1" ht="15" x14ac:dyDescent="0.25">
      <c r="A512" s="76" t="s">
        <v>318</v>
      </c>
      <c r="B512" s="76" t="s">
        <v>930</v>
      </c>
      <c r="C512" s="44"/>
      <c r="D512" s="44"/>
      <c r="E512" s="45"/>
      <c r="F512" s="45"/>
      <c r="G512" s="46"/>
      <c r="H512" s="115">
        <f>VLOOKUP(U512,[1]Inflation!$G$16:$H$26,2,FALSE)</f>
        <v>1.0292667257822254</v>
      </c>
      <c r="I512" s="56">
        <f t="shared" si="38"/>
        <v>0</v>
      </c>
      <c r="J512" s="45"/>
      <c r="K512" s="45">
        <v>35000</v>
      </c>
      <c r="L512" s="45">
        <v>35000</v>
      </c>
      <c r="M512" s="56">
        <f t="shared" si="39"/>
        <v>36024.335402377888</v>
      </c>
      <c r="N512" s="45">
        <v>40000</v>
      </c>
      <c r="O512" s="45">
        <v>40000</v>
      </c>
      <c r="P512" s="56">
        <f t="shared" si="40"/>
        <v>41170.66903128902</v>
      </c>
      <c r="Q512" s="44" t="s">
        <v>27</v>
      </c>
      <c r="R512" s="44" t="s">
        <v>84</v>
      </c>
      <c r="S512" s="44" t="s">
        <v>931</v>
      </c>
      <c r="T512" s="44">
        <v>2011</v>
      </c>
      <c r="U512" s="41">
        <v>2011</v>
      </c>
      <c r="V512" s="44" t="s">
        <v>210</v>
      </c>
      <c r="W512" s="44" t="s">
        <v>32</v>
      </c>
      <c r="X512" s="44">
        <v>24</v>
      </c>
      <c r="Y512" s="44"/>
      <c r="Z512" s="48" t="s">
        <v>932</v>
      </c>
      <c r="AA512" s="44"/>
    </row>
    <row r="513" spans="1:30" s="126" customFormat="1" ht="30" x14ac:dyDescent="0.25">
      <c r="A513" s="76" t="s">
        <v>318</v>
      </c>
      <c r="B513" s="76" t="s">
        <v>930</v>
      </c>
      <c r="C513" s="44" t="s">
        <v>933</v>
      </c>
      <c r="D513" s="44"/>
      <c r="E513" s="45">
        <v>38850</v>
      </c>
      <c r="F513" s="45">
        <v>38850</v>
      </c>
      <c r="G513" s="46"/>
      <c r="H513" s="115">
        <f>VLOOKUP(U513,[1]Inflation!$G$16:$H$26,2,FALSE)</f>
        <v>1.0292667257822254</v>
      </c>
      <c r="I513" s="56">
        <f t="shared" si="38"/>
        <v>39987.012296639456</v>
      </c>
      <c r="J513" s="45"/>
      <c r="K513" s="45"/>
      <c r="L513" s="45"/>
      <c r="M513" s="56">
        <f t="shared" si="39"/>
        <v>0</v>
      </c>
      <c r="N513" s="45"/>
      <c r="O513" s="45"/>
      <c r="P513" s="56">
        <f t="shared" si="40"/>
        <v>0</v>
      </c>
      <c r="Q513" s="44" t="s">
        <v>27</v>
      </c>
      <c r="R513" s="44" t="s">
        <v>28</v>
      </c>
      <c r="S513" s="44" t="s">
        <v>934</v>
      </c>
      <c r="T513" s="44">
        <v>2011</v>
      </c>
      <c r="U513" s="41">
        <v>2011</v>
      </c>
      <c r="V513" s="44" t="s">
        <v>935</v>
      </c>
      <c r="W513" s="44" t="s">
        <v>32</v>
      </c>
      <c r="X513" s="44" t="s">
        <v>32</v>
      </c>
      <c r="Y513" s="44"/>
      <c r="Z513" s="48" t="s">
        <v>936</v>
      </c>
      <c r="AA513" s="44" t="s">
        <v>937</v>
      </c>
    </row>
    <row r="514" spans="1:30" s="126" customFormat="1" ht="15" x14ac:dyDescent="0.25">
      <c r="A514" s="76" t="s">
        <v>318</v>
      </c>
      <c r="B514" s="76" t="s">
        <v>930</v>
      </c>
      <c r="C514" s="44" t="s">
        <v>926</v>
      </c>
      <c r="D514" s="44"/>
      <c r="E514" s="45"/>
      <c r="F514" s="46"/>
      <c r="G514" s="46"/>
      <c r="H514" s="115">
        <f>VLOOKUP(U514,[1]Inflation!$G$16:$H$26,2,FALSE)</f>
        <v>1</v>
      </c>
      <c r="I514" s="56">
        <f t="shared" si="38"/>
        <v>0</v>
      </c>
      <c r="J514" s="45"/>
      <c r="K514" s="45">
        <v>10000</v>
      </c>
      <c r="L514" s="45">
        <v>10000</v>
      </c>
      <c r="M514" s="56">
        <f t="shared" si="39"/>
        <v>10000</v>
      </c>
      <c r="N514" s="45">
        <v>20000</v>
      </c>
      <c r="O514" s="45">
        <v>20000</v>
      </c>
      <c r="P514" s="56">
        <f t="shared" si="40"/>
        <v>20000</v>
      </c>
      <c r="Q514" s="44" t="s">
        <v>27</v>
      </c>
      <c r="R514" s="44" t="s">
        <v>28</v>
      </c>
      <c r="S514" s="44" t="s">
        <v>295</v>
      </c>
      <c r="T514" s="44">
        <v>2012</v>
      </c>
      <c r="U514" s="41">
        <v>2012</v>
      </c>
      <c r="V514" s="44" t="s">
        <v>938</v>
      </c>
      <c r="W514" s="44" t="s">
        <v>32</v>
      </c>
      <c r="X514" s="44" t="s">
        <v>32</v>
      </c>
      <c r="Y514" s="44"/>
      <c r="Z514" s="48" t="s">
        <v>297</v>
      </c>
      <c r="AA514" s="44"/>
    </row>
    <row r="515" spans="1:30" s="51" customFormat="1" ht="15" x14ac:dyDescent="0.25">
      <c r="A515" s="44" t="s">
        <v>318</v>
      </c>
      <c r="B515" s="44" t="s">
        <v>314</v>
      </c>
      <c r="C515" s="44"/>
      <c r="D515" s="44"/>
      <c r="E515" s="45"/>
      <c r="F515" s="46"/>
      <c r="G515" s="46" t="s">
        <v>27</v>
      </c>
      <c r="H515" s="47" t="e">
        <f>VLOOKUP(U515,[1]Inflation!$G$16:$H$26,2,FALSE)</f>
        <v>#N/A</v>
      </c>
      <c r="I515" s="56" t="e">
        <f t="shared" ref="I515:I516" si="41">H515*E515</f>
        <v>#N/A</v>
      </c>
      <c r="J515" s="45"/>
      <c r="K515" s="45">
        <v>40000</v>
      </c>
      <c r="L515" s="46">
        <f>K515/8</f>
        <v>5000</v>
      </c>
      <c r="M515" s="56" t="e">
        <f t="shared" ref="M515:M516" si="42">K515*H515</f>
        <v>#N/A</v>
      </c>
      <c r="N515" s="45">
        <v>80000</v>
      </c>
      <c r="O515" s="46">
        <f>N515/8</f>
        <v>10000</v>
      </c>
      <c r="P515" s="56" t="e">
        <f t="shared" ref="P515:P516" si="43">N515*H515</f>
        <v>#N/A</v>
      </c>
      <c r="Q515" s="44" t="s">
        <v>315</v>
      </c>
      <c r="R515" s="44" t="s">
        <v>32</v>
      </c>
      <c r="S515" s="44" t="s">
        <v>300</v>
      </c>
      <c r="T515" s="44" t="s">
        <v>32</v>
      </c>
      <c r="U515" s="41" t="s">
        <v>32</v>
      </c>
      <c r="V515" s="44" t="s">
        <v>210</v>
      </c>
      <c r="W515" s="44" t="s">
        <v>32</v>
      </c>
      <c r="X515" s="44" t="s">
        <v>32</v>
      </c>
      <c r="Y515" s="44"/>
      <c r="Z515" s="48" t="s">
        <v>316</v>
      </c>
      <c r="AA515" s="44" t="s">
        <v>317</v>
      </c>
    </row>
    <row r="516" spans="1:30" s="51" customFormat="1" ht="15" x14ac:dyDescent="0.25">
      <c r="A516" s="76" t="s">
        <v>318</v>
      </c>
      <c r="B516" s="44" t="s">
        <v>314</v>
      </c>
      <c r="C516" s="44" t="s">
        <v>318</v>
      </c>
      <c r="D516" s="44"/>
      <c r="E516" s="45"/>
      <c r="F516" s="46"/>
      <c r="G516" s="46"/>
      <c r="H516" s="47">
        <f>VLOOKUP(U516,[1]Inflation!$G$16:$H$26,2,FALSE)</f>
        <v>1.0721304058925818</v>
      </c>
      <c r="I516" s="56">
        <f t="shared" si="41"/>
        <v>0</v>
      </c>
      <c r="J516" s="45"/>
      <c r="K516" s="45">
        <v>1500</v>
      </c>
      <c r="L516" s="46"/>
      <c r="M516" s="56">
        <f t="shared" si="42"/>
        <v>1608.1956088388727</v>
      </c>
      <c r="N516" s="45">
        <v>5000</v>
      </c>
      <c r="O516" s="46"/>
      <c r="P516" s="56">
        <f t="shared" si="43"/>
        <v>5360.652029462909</v>
      </c>
      <c r="Q516" s="44" t="s">
        <v>27</v>
      </c>
      <c r="R516" s="44" t="s">
        <v>291</v>
      </c>
      <c r="S516" s="44" t="s">
        <v>292</v>
      </c>
      <c r="T516" s="44">
        <v>2008</v>
      </c>
      <c r="U516" s="41">
        <v>2008</v>
      </c>
      <c r="V516" s="44" t="s">
        <v>126</v>
      </c>
      <c r="W516" s="44" t="s">
        <v>32</v>
      </c>
      <c r="X516" s="44" t="s">
        <v>32</v>
      </c>
      <c r="Y516" s="44"/>
      <c r="Z516" s="48" t="s">
        <v>294</v>
      </c>
      <c r="AA516" s="44"/>
    </row>
    <row r="517" spans="1:30" s="51" customFormat="1" ht="15" x14ac:dyDescent="0.25">
      <c r="A517" s="44" t="s">
        <v>858</v>
      </c>
      <c r="B517" s="44" t="s">
        <v>939</v>
      </c>
      <c r="C517" s="172" t="s">
        <v>940</v>
      </c>
      <c r="D517" s="44"/>
      <c r="E517" s="45">
        <v>204.59</v>
      </c>
      <c r="F517" s="46">
        <f>E517/9</f>
        <v>22.732222222222223</v>
      </c>
      <c r="G517" s="46" t="s">
        <v>148</v>
      </c>
      <c r="H517" s="55">
        <f>VLOOKUP(U517,[1]Inflation!$G$16:$H$26,2,FALSE)</f>
        <v>1.0461491063094051</v>
      </c>
      <c r="I517" s="56">
        <f t="shared" ref="I517:I580" si="44">H517*F517</f>
        <v>23.781293962204575</v>
      </c>
      <c r="J517" s="45"/>
      <c r="K517" s="45"/>
      <c r="L517" s="46"/>
      <c r="M517" s="56">
        <f t="shared" ref="M517:M580" si="45">L517*H517</f>
        <v>0</v>
      </c>
      <c r="N517" s="45"/>
      <c r="O517" s="46"/>
      <c r="P517" s="56">
        <f t="shared" ref="P517:P580" si="46">O517*H517</f>
        <v>0</v>
      </c>
      <c r="Q517" s="44" t="s">
        <v>941</v>
      </c>
      <c r="R517" s="44" t="s">
        <v>942</v>
      </c>
      <c r="S517" s="44" t="s">
        <v>943</v>
      </c>
      <c r="T517" s="44">
        <v>2010</v>
      </c>
      <c r="U517" s="41">
        <v>2010</v>
      </c>
      <c r="V517" s="44" t="s">
        <v>32</v>
      </c>
      <c r="W517" s="44" t="s">
        <v>32</v>
      </c>
      <c r="X517" s="44">
        <v>1</v>
      </c>
      <c r="Y517" s="44"/>
      <c r="Z517" s="48" t="s">
        <v>944</v>
      </c>
      <c r="AA517" s="44"/>
      <c r="AB517" s="107"/>
      <c r="AC517" s="107"/>
      <c r="AD517" s="107"/>
    </row>
    <row r="518" spans="1:30" s="51" customFormat="1" ht="15" x14ac:dyDescent="0.25">
      <c r="A518" s="44" t="s">
        <v>858</v>
      </c>
      <c r="B518" s="44" t="s">
        <v>939</v>
      </c>
      <c r="C518" s="44" t="s">
        <v>945</v>
      </c>
      <c r="D518" s="44"/>
      <c r="E518" s="45">
        <v>43.87</v>
      </c>
      <c r="F518" s="45">
        <v>43.87</v>
      </c>
      <c r="G518" s="46"/>
      <c r="H518" s="55">
        <f>VLOOKUP(U518,[1]Inflation!$G$16:$H$26,2,FALSE)</f>
        <v>1.0292667257822254</v>
      </c>
      <c r="I518" s="56">
        <f t="shared" si="44"/>
        <v>45.15393126006623</v>
      </c>
      <c r="J518" s="45"/>
      <c r="K518" s="45"/>
      <c r="L518" s="46"/>
      <c r="M518" s="56">
        <f t="shared" si="45"/>
        <v>0</v>
      </c>
      <c r="N518" s="45"/>
      <c r="O518" s="46"/>
      <c r="P518" s="56">
        <f t="shared" si="46"/>
        <v>0</v>
      </c>
      <c r="Q518" s="44" t="s">
        <v>148</v>
      </c>
      <c r="R518" s="44" t="s">
        <v>946</v>
      </c>
      <c r="S518" s="44" t="s">
        <v>947</v>
      </c>
      <c r="T518" s="44">
        <v>2011</v>
      </c>
      <c r="U518" s="41">
        <v>2011</v>
      </c>
      <c r="V518" s="44" t="s">
        <v>948</v>
      </c>
      <c r="W518" s="44" t="s">
        <v>32</v>
      </c>
      <c r="X518" s="44">
        <v>1</v>
      </c>
      <c r="Y518" s="44"/>
      <c r="Z518" s="48" t="s">
        <v>949</v>
      </c>
      <c r="AA518" s="44"/>
      <c r="AB518" s="107"/>
      <c r="AC518" s="107"/>
      <c r="AD518" s="107"/>
    </row>
    <row r="519" spans="1:30" s="51" customFormat="1" ht="15" x14ac:dyDescent="0.25">
      <c r="A519" s="44" t="s">
        <v>858</v>
      </c>
      <c r="B519" s="44" t="s">
        <v>939</v>
      </c>
      <c r="C519" s="44" t="s">
        <v>950</v>
      </c>
      <c r="D519" s="44"/>
      <c r="E519" s="45">
        <v>58.71</v>
      </c>
      <c r="F519" s="45">
        <v>58.71</v>
      </c>
      <c r="G519" s="46"/>
      <c r="H519" s="55">
        <f>VLOOKUP(U519,[1]Inflation!$G$16:$H$26,2,FALSE)</f>
        <v>1.0292667257822254</v>
      </c>
      <c r="I519" s="56">
        <f t="shared" si="44"/>
        <v>60.428249470674459</v>
      </c>
      <c r="J519" s="45"/>
      <c r="K519" s="45"/>
      <c r="L519" s="46"/>
      <c r="M519" s="56">
        <f t="shared" si="45"/>
        <v>0</v>
      </c>
      <c r="N519" s="45"/>
      <c r="O519" s="46"/>
      <c r="P519" s="56">
        <f t="shared" si="46"/>
        <v>0</v>
      </c>
      <c r="Q519" s="44" t="s">
        <v>148</v>
      </c>
      <c r="R519" s="44" t="s">
        <v>946</v>
      </c>
      <c r="S519" s="44" t="s">
        <v>947</v>
      </c>
      <c r="T519" s="44">
        <v>2011</v>
      </c>
      <c r="U519" s="41">
        <v>2011</v>
      </c>
      <c r="V519" s="44" t="s">
        <v>948</v>
      </c>
      <c r="W519" s="44" t="s">
        <v>32</v>
      </c>
      <c r="X519" s="44">
        <v>1</v>
      </c>
      <c r="Y519" s="44"/>
      <c r="Z519" s="48" t="s">
        <v>949</v>
      </c>
      <c r="AA519" s="44"/>
      <c r="AB519" s="107"/>
      <c r="AC519" s="107"/>
      <c r="AD519" s="107"/>
    </row>
    <row r="520" spans="1:30" s="43" customFormat="1" ht="30" x14ac:dyDescent="0.25">
      <c r="A520" s="44" t="s">
        <v>858</v>
      </c>
      <c r="B520" s="44" t="s">
        <v>939</v>
      </c>
      <c r="C520" s="44" t="s">
        <v>951</v>
      </c>
      <c r="D520" s="44"/>
      <c r="E520" s="45"/>
      <c r="F520" s="46"/>
      <c r="G520" s="46" t="s">
        <v>148</v>
      </c>
      <c r="H520" s="55">
        <f>VLOOKUP(U520,[1]Inflation!$G$16:$H$26,2,FALSE)</f>
        <v>1.0461491063094051</v>
      </c>
      <c r="I520" s="56">
        <f t="shared" si="44"/>
        <v>0</v>
      </c>
      <c r="J520" s="45"/>
      <c r="K520" s="45">
        <v>130.5</v>
      </c>
      <c r="L520" s="46">
        <f>K520/9</f>
        <v>14.5</v>
      </c>
      <c r="M520" s="56">
        <f t="shared" si="45"/>
        <v>15.169162041486373</v>
      </c>
      <c r="N520" s="45">
        <v>519.70000000000005</v>
      </c>
      <c r="O520" s="46">
        <f>N520/9</f>
        <v>57.744444444444447</v>
      </c>
      <c r="P520" s="56">
        <f t="shared" si="46"/>
        <v>60.409298949888651</v>
      </c>
      <c r="Q520" s="44" t="s">
        <v>941</v>
      </c>
      <c r="R520" s="44" t="s">
        <v>910</v>
      </c>
      <c r="S520" s="44" t="s">
        <v>952</v>
      </c>
      <c r="T520" s="44">
        <v>2010</v>
      </c>
      <c r="U520" s="41">
        <v>2010</v>
      </c>
      <c r="V520" s="44">
        <v>87</v>
      </c>
      <c r="W520" s="44" t="s">
        <v>32</v>
      </c>
      <c r="X520" s="44">
        <v>1087.5</v>
      </c>
      <c r="Y520" s="44"/>
      <c r="Z520" s="48" t="s">
        <v>953</v>
      </c>
      <c r="AA520" s="44"/>
      <c r="AB520" s="107"/>
      <c r="AC520" s="133"/>
      <c r="AD520" s="133"/>
    </row>
    <row r="521" spans="1:30" s="43" customFormat="1" ht="30" x14ac:dyDescent="0.25">
      <c r="A521" s="44" t="s">
        <v>858</v>
      </c>
      <c r="B521" s="44" t="s">
        <v>939</v>
      </c>
      <c r="C521" s="44" t="s">
        <v>954</v>
      </c>
      <c r="D521" s="44"/>
      <c r="E521" s="45"/>
      <c r="F521" s="46"/>
      <c r="G521" s="46" t="s">
        <v>148</v>
      </c>
      <c r="H521" s="55">
        <f>VLOOKUP(U521,[1]Inflation!$G$16:$H$26,2,FALSE)</f>
        <v>1.0461491063094051</v>
      </c>
      <c r="I521" s="56">
        <f t="shared" si="44"/>
        <v>0</v>
      </c>
      <c r="J521" s="45"/>
      <c r="K521" s="45">
        <v>500</v>
      </c>
      <c r="L521" s="46">
        <f>K521/9</f>
        <v>55.555555555555557</v>
      </c>
      <c r="M521" s="56">
        <f t="shared" si="45"/>
        <v>58.119394794966951</v>
      </c>
      <c r="N521" s="45">
        <v>600</v>
      </c>
      <c r="O521" s="46">
        <f>N521/9</f>
        <v>66.666666666666671</v>
      </c>
      <c r="P521" s="56">
        <f t="shared" si="46"/>
        <v>69.743273753960338</v>
      </c>
      <c r="Q521" s="44" t="s">
        <v>941</v>
      </c>
      <c r="R521" s="44" t="s">
        <v>910</v>
      </c>
      <c r="S521" s="44" t="s">
        <v>952</v>
      </c>
      <c r="T521" s="44">
        <v>2010</v>
      </c>
      <c r="U521" s="41">
        <v>2010</v>
      </c>
      <c r="V521" s="44">
        <v>87</v>
      </c>
      <c r="W521" s="44" t="s">
        <v>32</v>
      </c>
      <c r="X521" s="44">
        <v>7</v>
      </c>
      <c r="Y521" s="44"/>
      <c r="Z521" s="48" t="s">
        <v>953</v>
      </c>
      <c r="AA521" s="44"/>
      <c r="AB521" s="107"/>
      <c r="AC521" s="133"/>
      <c r="AD521" s="133"/>
    </row>
    <row r="522" spans="1:30" s="51" customFormat="1" ht="30" x14ac:dyDescent="0.25">
      <c r="A522" s="44" t="s">
        <v>858</v>
      </c>
      <c r="B522" s="44" t="s">
        <v>939</v>
      </c>
      <c r="C522" s="44" t="s">
        <v>955</v>
      </c>
      <c r="D522" s="44"/>
      <c r="E522" s="45"/>
      <c r="F522" s="46"/>
      <c r="G522" s="46" t="s">
        <v>148</v>
      </c>
      <c r="H522" s="55">
        <f>VLOOKUP(U522,[1]Inflation!$G$16:$H$26,2,FALSE)</f>
        <v>1.0461491063094051</v>
      </c>
      <c r="I522" s="56">
        <f t="shared" si="44"/>
        <v>0</v>
      </c>
      <c r="J522" s="45"/>
      <c r="K522" s="45">
        <v>149.21</v>
      </c>
      <c r="L522" s="46">
        <f>K522/9</f>
        <v>16.578888888888891</v>
      </c>
      <c r="M522" s="56">
        <f t="shared" si="45"/>
        <v>17.343989794714037</v>
      </c>
      <c r="N522" s="45">
        <v>455.84</v>
      </c>
      <c r="O522" s="46">
        <f>N522/9</f>
        <v>50.648888888888884</v>
      </c>
      <c r="P522" s="56">
        <f t="shared" si="46"/>
        <v>52.986289846675461</v>
      </c>
      <c r="Q522" s="44" t="s">
        <v>941</v>
      </c>
      <c r="R522" s="44" t="s">
        <v>910</v>
      </c>
      <c r="S522" s="44" t="s">
        <v>952</v>
      </c>
      <c r="T522" s="44">
        <v>2010</v>
      </c>
      <c r="U522" s="41">
        <v>2010</v>
      </c>
      <c r="V522" s="44">
        <v>87</v>
      </c>
      <c r="W522" s="44" t="s">
        <v>32</v>
      </c>
      <c r="X522" s="44">
        <v>1813</v>
      </c>
      <c r="Y522" s="44"/>
      <c r="Z522" s="48" t="s">
        <v>953</v>
      </c>
      <c r="AA522" s="44"/>
      <c r="AB522" s="107"/>
      <c r="AC522" s="107"/>
      <c r="AD522" s="107"/>
    </row>
    <row r="523" spans="1:30" s="51" customFormat="1" ht="15" x14ac:dyDescent="0.25">
      <c r="A523" s="57" t="s">
        <v>858</v>
      </c>
      <c r="B523" s="44" t="s">
        <v>939</v>
      </c>
      <c r="C523" s="90"/>
      <c r="D523" s="90"/>
      <c r="E523" s="91">
        <v>30.8</v>
      </c>
      <c r="F523" s="91">
        <v>30.8</v>
      </c>
      <c r="G523" s="141"/>
      <c r="H523" s="55">
        <f>VLOOKUP(U523,[1]Inflation!$G$16:$H$26,2,FALSE)</f>
        <v>1.0461491063094051</v>
      </c>
      <c r="I523" s="56">
        <f t="shared" si="44"/>
        <v>32.221392474329676</v>
      </c>
      <c r="J523" s="91"/>
      <c r="K523" s="91">
        <v>0.94</v>
      </c>
      <c r="L523" s="141">
        <v>0.94</v>
      </c>
      <c r="M523" s="56">
        <f t="shared" si="45"/>
        <v>0.98338015993084071</v>
      </c>
      <c r="N523" s="91">
        <v>260.79000000000002</v>
      </c>
      <c r="O523" s="141">
        <v>260.79000000000002</v>
      </c>
      <c r="P523" s="56">
        <f t="shared" si="46"/>
        <v>272.82522543442974</v>
      </c>
      <c r="Q523" s="90" t="s">
        <v>365</v>
      </c>
      <c r="R523" s="96" t="s">
        <v>202</v>
      </c>
      <c r="S523" s="85" t="s">
        <v>66</v>
      </c>
      <c r="T523" s="85" t="s">
        <v>67</v>
      </c>
      <c r="U523" s="135">
        <v>2010</v>
      </c>
      <c r="V523" s="90"/>
      <c r="W523" s="90"/>
      <c r="X523" s="90" t="s">
        <v>956</v>
      </c>
      <c r="Y523" s="92" t="s">
        <v>957</v>
      </c>
      <c r="Z523" s="136" t="s">
        <v>69</v>
      </c>
      <c r="AA523" s="92"/>
      <c r="AB523" s="125"/>
      <c r="AC523" s="107"/>
      <c r="AD523" s="107"/>
    </row>
    <row r="524" spans="1:30" s="51" customFormat="1" ht="15" x14ac:dyDescent="0.25">
      <c r="A524" s="57" t="s">
        <v>858</v>
      </c>
      <c r="B524" s="57" t="s">
        <v>939</v>
      </c>
      <c r="C524" s="85" t="s">
        <v>958</v>
      </c>
      <c r="D524" s="85"/>
      <c r="E524" s="93">
        <v>65.08</v>
      </c>
      <c r="F524" s="93">
        <v>65.08</v>
      </c>
      <c r="G524" s="134"/>
      <c r="H524" s="55">
        <f>VLOOKUP(U524,[1]Inflation!$G$16:$H$26,2,FALSE)</f>
        <v>1.0461491063094051</v>
      </c>
      <c r="I524" s="56">
        <f t="shared" si="44"/>
        <v>68.083383838616072</v>
      </c>
      <c r="J524" s="93"/>
      <c r="K524" s="93">
        <v>20</v>
      </c>
      <c r="L524" s="134">
        <v>20</v>
      </c>
      <c r="M524" s="56">
        <f t="shared" si="45"/>
        <v>20.922982126188103</v>
      </c>
      <c r="N524" s="93">
        <v>228.61</v>
      </c>
      <c r="O524" s="134">
        <v>228.61</v>
      </c>
      <c r="P524" s="56">
        <f t="shared" si="46"/>
        <v>239.1601471933931</v>
      </c>
      <c r="Q524" s="85" t="s">
        <v>365</v>
      </c>
      <c r="R524" s="96" t="s">
        <v>79</v>
      </c>
      <c r="S524" s="85" t="s">
        <v>66</v>
      </c>
      <c r="T524" s="85" t="s">
        <v>67</v>
      </c>
      <c r="U524" s="135">
        <v>2010</v>
      </c>
      <c r="V524" s="85"/>
      <c r="W524" s="85"/>
      <c r="X524" s="57"/>
      <c r="Y524" s="95" t="s">
        <v>437</v>
      </c>
      <c r="Z524" s="136" t="s">
        <v>69</v>
      </c>
      <c r="AA524" s="95"/>
      <c r="AB524" s="125"/>
    </row>
    <row r="525" spans="1:30" s="51" customFormat="1" ht="15" x14ac:dyDescent="0.25">
      <c r="A525" s="57" t="s">
        <v>858</v>
      </c>
      <c r="B525" s="57" t="s">
        <v>939</v>
      </c>
      <c r="C525" s="85" t="s">
        <v>958</v>
      </c>
      <c r="D525" s="85"/>
      <c r="E525" s="93">
        <v>496.25</v>
      </c>
      <c r="F525" s="134">
        <f>E525/10.7639</f>
        <v>46.103178216074099</v>
      </c>
      <c r="G525" s="134" t="s">
        <v>148</v>
      </c>
      <c r="H525" s="55">
        <f>VLOOKUP(U525,[1]Inflation!$G$16:$H$26,2,FALSE)</f>
        <v>1.0461491063094051</v>
      </c>
      <c r="I525" s="56">
        <f t="shared" si="44"/>
        <v>48.230798688769148</v>
      </c>
      <c r="J525" s="93"/>
      <c r="K525" s="93">
        <v>255</v>
      </c>
      <c r="L525" s="134">
        <v>255</v>
      </c>
      <c r="M525" s="56">
        <f t="shared" si="45"/>
        <v>266.76802210889826</v>
      </c>
      <c r="N525" s="93">
        <v>765</v>
      </c>
      <c r="O525" s="134">
        <v>765</v>
      </c>
      <c r="P525" s="56">
        <f t="shared" si="46"/>
        <v>800.30406632669485</v>
      </c>
      <c r="Q525" s="85" t="s">
        <v>874</v>
      </c>
      <c r="R525" s="96" t="s">
        <v>79</v>
      </c>
      <c r="S525" s="85" t="s">
        <v>66</v>
      </c>
      <c r="T525" s="85" t="s">
        <v>67</v>
      </c>
      <c r="U525" s="135">
        <v>2010</v>
      </c>
      <c r="V525" s="85"/>
      <c r="W525" s="85"/>
      <c r="X525" s="57"/>
      <c r="Y525" s="95" t="s">
        <v>343</v>
      </c>
      <c r="Z525" s="136" t="s">
        <v>69</v>
      </c>
      <c r="AA525" s="95"/>
      <c r="AB525" s="125"/>
    </row>
    <row r="526" spans="1:30" s="51" customFormat="1" ht="15" x14ac:dyDescent="0.25">
      <c r="A526" s="57" t="s">
        <v>858</v>
      </c>
      <c r="B526" s="57" t="s">
        <v>939</v>
      </c>
      <c r="C526" s="85" t="s">
        <v>959</v>
      </c>
      <c r="D526" s="85"/>
      <c r="E526" s="93">
        <v>35.78</v>
      </c>
      <c r="F526" s="93">
        <v>35.78</v>
      </c>
      <c r="G526" s="134"/>
      <c r="H526" s="55">
        <f>VLOOKUP(U526,[1]Inflation!$G$16:$H$26,2,FALSE)</f>
        <v>1.0292667257822254</v>
      </c>
      <c r="I526" s="56">
        <f t="shared" si="44"/>
        <v>36.827163448488029</v>
      </c>
      <c r="J526" s="93"/>
      <c r="K526" s="93">
        <v>18.329999999999998</v>
      </c>
      <c r="L526" s="134">
        <v>18.329999999999998</v>
      </c>
      <c r="M526" s="56">
        <f t="shared" si="45"/>
        <v>18.86645908358819</v>
      </c>
      <c r="N526" s="93">
        <v>250</v>
      </c>
      <c r="O526" s="134">
        <v>250</v>
      </c>
      <c r="P526" s="56">
        <f t="shared" si="46"/>
        <v>257.31668144555636</v>
      </c>
      <c r="Q526" s="85" t="s">
        <v>365</v>
      </c>
      <c r="R526" s="57" t="s">
        <v>2714</v>
      </c>
      <c r="S526" s="85" t="s">
        <v>66</v>
      </c>
      <c r="T526" s="85">
        <v>2011</v>
      </c>
      <c r="U526" s="135">
        <v>2011</v>
      </c>
      <c r="V526" s="85"/>
      <c r="W526" s="85"/>
      <c r="X526" s="57"/>
      <c r="Y526" s="95" t="s">
        <v>960</v>
      </c>
      <c r="Z526" s="136" t="s">
        <v>69</v>
      </c>
      <c r="AA526" s="95"/>
      <c r="AB526" s="125"/>
    </row>
    <row r="527" spans="1:30" s="51" customFormat="1" ht="15" x14ac:dyDescent="0.25">
      <c r="A527" s="57" t="s">
        <v>858</v>
      </c>
      <c r="B527" s="57" t="s">
        <v>939</v>
      </c>
      <c r="C527" s="85" t="s">
        <v>961</v>
      </c>
      <c r="D527" s="85"/>
      <c r="E527" s="93">
        <v>29.12</v>
      </c>
      <c r="F527" s="93">
        <v>29.12</v>
      </c>
      <c r="G527" s="134"/>
      <c r="H527" s="55">
        <f>VLOOKUP(U527,[1]Inflation!$G$16:$H$26,2,FALSE)</f>
        <v>1.0292667257822254</v>
      </c>
      <c r="I527" s="56">
        <f t="shared" si="44"/>
        <v>29.972247054778407</v>
      </c>
      <c r="J527" s="93"/>
      <c r="K527" s="93">
        <v>22</v>
      </c>
      <c r="L527" s="134">
        <v>22</v>
      </c>
      <c r="M527" s="56">
        <f t="shared" si="45"/>
        <v>22.643867967208958</v>
      </c>
      <c r="N527" s="93">
        <v>38</v>
      </c>
      <c r="O527" s="134">
        <v>38</v>
      </c>
      <c r="P527" s="56">
        <f t="shared" si="46"/>
        <v>39.112135579724566</v>
      </c>
      <c r="Q527" s="85" t="s">
        <v>365</v>
      </c>
      <c r="R527" s="57" t="s">
        <v>2714</v>
      </c>
      <c r="S527" s="85" t="s">
        <v>66</v>
      </c>
      <c r="T527" s="85">
        <v>2011</v>
      </c>
      <c r="U527" s="135">
        <v>2011</v>
      </c>
      <c r="V527" s="85"/>
      <c r="W527" s="85"/>
      <c r="X527" s="57"/>
      <c r="Y527" s="95" t="s">
        <v>70</v>
      </c>
      <c r="Z527" s="136" t="s">
        <v>69</v>
      </c>
      <c r="AA527" s="95"/>
      <c r="AB527" s="125"/>
    </row>
    <row r="528" spans="1:30" s="43" customFormat="1" ht="15" x14ac:dyDescent="0.25">
      <c r="A528" s="57" t="s">
        <v>858</v>
      </c>
      <c r="B528" s="57" t="s">
        <v>939</v>
      </c>
      <c r="C528" s="85" t="s">
        <v>962</v>
      </c>
      <c r="D528" s="85"/>
      <c r="E528" s="93">
        <v>34.04</v>
      </c>
      <c r="F528" s="93">
        <v>34.04</v>
      </c>
      <c r="G528" s="134"/>
      <c r="H528" s="55">
        <f>VLOOKUP(U528,[1]Inflation!$G$16:$H$26,2,FALSE)</f>
        <v>1.0292667257822254</v>
      </c>
      <c r="I528" s="56">
        <f t="shared" si="44"/>
        <v>35.036239345626953</v>
      </c>
      <c r="J528" s="93"/>
      <c r="K528" s="93">
        <v>6</v>
      </c>
      <c r="L528" s="134">
        <v>6</v>
      </c>
      <c r="M528" s="56">
        <f t="shared" si="45"/>
        <v>6.1756003546933531</v>
      </c>
      <c r="N528" s="93">
        <v>55</v>
      </c>
      <c r="O528" s="134">
        <v>55</v>
      </c>
      <c r="P528" s="56">
        <f t="shared" si="46"/>
        <v>56.609669918022398</v>
      </c>
      <c r="Q528" s="85" t="s">
        <v>365</v>
      </c>
      <c r="R528" s="57" t="s">
        <v>2714</v>
      </c>
      <c r="S528" s="85" t="s">
        <v>66</v>
      </c>
      <c r="T528" s="85">
        <v>2011</v>
      </c>
      <c r="U528" s="135">
        <v>2011</v>
      </c>
      <c r="V528" s="85"/>
      <c r="W528" s="85"/>
      <c r="X528" s="57"/>
      <c r="Y528" s="95" t="s">
        <v>776</v>
      </c>
      <c r="Z528" s="136" t="s">
        <v>69</v>
      </c>
      <c r="AA528" s="95"/>
      <c r="AB528" s="125"/>
    </row>
    <row r="529" spans="1:28" s="43" customFormat="1" ht="15" x14ac:dyDescent="0.25">
      <c r="A529" s="57" t="s">
        <v>858</v>
      </c>
      <c r="B529" s="57" t="s">
        <v>939</v>
      </c>
      <c r="C529" s="44"/>
      <c r="D529" s="44"/>
      <c r="E529" s="45">
        <v>36.03</v>
      </c>
      <c r="F529" s="45">
        <v>36.03</v>
      </c>
      <c r="G529" s="46"/>
      <c r="H529" s="55">
        <f>VLOOKUP(U529,[1]Inflation!$G$16:$H$26,2,FALSE)</f>
        <v>1.0292667257822254</v>
      </c>
      <c r="I529" s="56">
        <f t="shared" si="44"/>
        <v>37.084480129933581</v>
      </c>
      <c r="J529" s="45" t="s">
        <v>963</v>
      </c>
      <c r="K529" s="45" t="s">
        <v>210</v>
      </c>
      <c r="L529" s="46" t="s">
        <v>210</v>
      </c>
      <c r="M529" s="56" t="e">
        <f t="shared" si="45"/>
        <v>#VALUE!</v>
      </c>
      <c r="N529" s="45" t="s">
        <v>210</v>
      </c>
      <c r="O529" s="46" t="s">
        <v>210</v>
      </c>
      <c r="P529" s="56" t="e">
        <f t="shared" si="46"/>
        <v>#VALUE!</v>
      </c>
      <c r="Q529" s="44" t="s">
        <v>148</v>
      </c>
      <c r="R529" s="44" t="s">
        <v>71</v>
      </c>
      <c r="S529" s="44" t="s">
        <v>216</v>
      </c>
      <c r="T529" s="44">
        <v>2011</v>
      </c>
      <c r="U529" s="41">
        <v>2011</v>
      </c>
      <c r="V529" s="44" t="s">
        <v>32</v>
      </c>
      <c r="W529" s="44" t="s">
        <v>32</v>
      </c>
      <c r="X529" s="44">
        <v>2024</v>
      </c>
      <c r="Y529" s="44"/>
      <c r="Z529" s="48" t="s">
        <v>217</v>
      </c>
      <c r="AA529" s="44"/>
      <c r="AB529" s="51"/>
    </row>
    <row r="530" spans="1:28" s="51" customFormat="1" ht="15" x14ac:dyDescent="0.25">
      <c r="A530" s="57" t="s">
        <v>858</v>
      </c>
      <c r="B530" s="57" t="s">
        <v>939</v>
      </c>
      <c r="C530" s="44"/>
      <c r="D530" s="44"/>
      <c r="E530" s="45"/>
      <c r="F530" s="45"/>
      <c r="G530" s="46"/>
      <c r="H530" s="55">
        <f>VLOOKUP(U530,[1]Inflation!$G$16:$H$26,2,FALSE)</f>
        <v>1.0292667257822254</v>
      </c>
      <c r="I530" s="56">
        <f t="shared" si="44"/>
        <v>0</v>
      </c>
      <c r="J530" s="45" t="s">
        <v>963</v>
      </c>
      <c r="K530" s="45">
        <v>20.05</v>
      </c>
      <c r="L530" s="46">
        <v>20.05</v>
      </c>
      <c r="M530" s="56">
        <f t="shared" si="45"/>
        <v>20.636797851933622</v>
      </c>
      <c r="N530" s="45">
        <v>45.59</v>
      </c>
      <c r="O530" s="46">
        <v>45.59</v>
      </c>
      <c r="P530" s="56">
        <f t="shared" si="46"/>
        <v>46.924270028411662</v>
      </c>
      <c r="Q530" s="44" t="s">
        <v>148</v>
      </c>
      <c r="R530" s="44" t="s">
        <v>964</v>
      </c>
      <c r="S530" s="44" t="s">
        <v>965</v>
      </c>
      <c r="T530" s="44">
        <v>2011</v>
      </c>
      <c r="U530" s="41">
        <v>2011</v>
      </c>
      <c r="V530" s="44" t="s">
        <v>32</v>
      </c>
      <c r="W530" s="44" t="s">
        <v>32</v>
      </c>
      <c r="X530" s="44">
        <v>81</v>
      </c>
      <c r="Y530" s="44"/>
      <c r="Z530" s="48" t="s">
        <v>966</v>
      </c>
      <c r="AA530" s="44"/>
    </row>
    <row r="531" spans="1:28" s="43" customFormat="1" ht="15" x14ac:dyDescent="0.25">
      <c r="A531" s="57" t="s">
        <v>858</v>
      </c>
      <c r="B531" s="57" t="s">
        <v>939</v>
      </c>
      <c r="C531" s="82"/>
      <c r="D531" s="82"/>
      <c r="E531" s="83">
        <v>39.799999999999997</v>
      </c>
      <c r="F531" s="83">
        <v>39.799999999999997</v>
      </c>
      <c r="G531" s="173"/>
      <c r="H531" s="55">
        <f>VLOOKUP(U531,[1]Inflation!$G$16:$H$26,2,FALSE)</f>
        <v>1.0461491063094051</v>
      </c>
      <c r="I531" s="56">
        <f t="shared" si="44"/>
        <v>41.63673443111432</v>
      </c>
      <c r="J531" s="83"/>
      <c r="K531" s="83">
        <v>13</v>
      </c>
      <c r="L531" s="173">
        <v>13</v>
      </c>
      <c r="M531" s="56">
        <f t="shared" si="45"/>
        <v>13.599938382022266</v>
      </c>
      <c r="N531" s="83">
        <v>100</v>
      </c>
      <c r="O531" s="173">
        <v>100</v>
      </c>
      <c r="P531" s="56">
        <f t="shared" si="46"/>
        <v>104.6149106309405</v>
      </c>
      <c r="Q531" s="82" t="s">
        <v>365</v>
      </c>
      <c r="R531" s="96" t="s">
        <v>71</v>
      </c>
      <c r="S531" s="85" t="s">
        <v>66</v>
      </c>
      <c r="T531" s="85" t="s">
        <v>67</v>
      </c>
      <c r="U531" s="135">
        <v>2010</v>
      </c>
      <c r="V531" s="82"/>
      <c r="W531" s="82"/>
      <c r="X531" s="82" t="s">
        <v>967</v>
      </c>
      <c r="Y531" s="88" t="s">
        <v>968</v>
      </c>
      <c r="Z531" s="136" t="s">
        <v>69</v>
      </c>
      <c r="AA531" s="88"/>
      <c r="AB531" s="125"/>
    </row>
    <row r="532" spans="1:28" s="43" customFormat="1" ht="15" x14ac:dyDescent="0.25">
      <c r="A532" s="57" t="s">
        <v>858</v>
      </c>
      <c r="B532" s="57" t="s">
        <v>939</v>
      </c>
      <c r="C532" s="85" t="s">
        <v>969</v>
      </c>
      <c r="D532" s="85"/>
      <c r="E532" s="93">
        <v>121.99</v>
      </c>
      <c r="F532" s="93">
        <v>121.99</v>
      </c>
      <c r="G532" s="134"/>
      <c r="H532" s="55">
        <f>VLOOKUP(U532,[1]Inflation!$G$16:$H$26,2,FALSE)</f>
        <v>1.0461491063094051</v>
      </c>
      <c r="I532" s="56">
        <f t="shared" si="44"/>
        <v>127.61972947868432</v>
      </c>
      <c r="J532" s="93"/>
      <c r="K532" s="93">
        <v>19.61</v>
      </c>
      <c r="L532" s="134">
        <v>19.61</v>
      </c>
      <c r="M532" s="56">
        <f t="shared" si="45"/>
        <v>20.514983974727432</v>
      </c>
      <c r="N532" s="93">
        <v>710</v>
      </c>
      <c r="O532" s="134">
        <v>710</v>
      </c>
      <c r="P532" s="56">
        <f t="shared" si="46"/>
        <v>742.76586547967759</v>
      </c>
      <c r="Q532" s="85" t="s">
        <v>365</v>
      </c>
      <c r="R532" s="96" t="s">
        <v>83</v>
      </c>
      <c r="S532" s="85" t="s">
        <v>66</v>
      </c>
      <c r="T532" s="85" t="s">
        <v>67</v>
      </c>
      <c r="U532" s="135">
        <v>2010</v>
      </c>
      <c r="V532" s="85"/>
      <c r="W532" s="85"/>
      <c r="X532" s="57"/>
      <c r="Y532" s="95" t="s">
        <v>635</v>
      </c>
      <c r="Z532" s="137" t="s">
        <v>69</v>
      </c>
      <c r="AA532" s="95"/>
      <c r="AB532" s="51"/>
    </row>
    <row r="533" spans="1:28" s="43" customFormat="1" ht="15" x14ac:dyDescent="0.25">
      <c r="A533" s="57" t="s">
        <v>858</v>
      </c>
      <c r="B533" s="57" t="s">
        <v>939</v>
      </c>
      <c r="C533" s="85" t="s">
        <v>970</v>
      </c>
      <c r="D533" s="85"/>
      <c r="E533" s="93">
        <v>25</v>
      </c>
      <c r="F533" s="93">
        <v>25</v>
      </c>
      <c r="G533" s="134"/>
      <c r="H533" s="55">
        <f>VLOOKUP(U533,[1]Inflation!$G$16:$H$26,2,FALSE)</f>
        <v>1.0461491063094051</v>
      </c>
      <c r="I533" s="56">
        <f t="shared" si="44"/>
        <v>26.153727657735125</v>
      </c>
      <c r="J533" s="93"/>
      <c r="K533" s="93">
        <v>13</v>
      </c>
      <c r="L533" s="134">
        <v>13</v>
      </c>
      <c r="M533" s="56">
        <f t="shared" si="45"/>
        <v>13.599938382022266</v>
      </c>
      <c r="N533" s="93">
        <v>35</v>
      </c>
      <c r="O533" s="134">
        <v>35</v>
      </c>
      <c r="P533" s="56">
        <f t="shared" si="46"/>
        <v>36.615218720829176</v>
      </c>
      <c r="Q533" s="85" t="s">
        <v>365</v>
      </c>
      <c r="R533" s="96" t="s">
        <v>83</v>
      </c>
      <c r="S533" s="85" t="s">
        <v>66</v>
      </c>
      <c r="T533" s="85" t="s">
        <v>67</v>
      </c>
      <c r="U533" s="135">
        <v>2010</v>
      </c>
      <c r="V533" s="85"/>
      <c r="W533" s="85"/>
      <c r="X533" s="57"/>
      <c r="Y533" s="95" t="s">
        <v>92</v>
      </c>
      <c r="Z533" s="137" t="s">
        <v>69</v>
      </c>
      <c r="AA533" s="95"/>
      <c r="AB533" s="51"/>
    </row>
    <row r="534" spans="1:28" s="51" customFormat="1" ht="15" x14ac:dyDescent="0.25">
      <c r="A534" s="39" t="s">
        <v>858</v>
      </c>
      <c r="B534" s="39" t="s">
        <v>971</v>
      </c>
      <c r="C534" s="39" t="s">
        <v>972</v>
      </c>
      <c r="D534" s="39"/>
      <c r="E534" s="40">
        <v>72.31</v>
      </c>
      <c r="F534" s="174">
        <f>(E534/9)*74.66666666</f>
        <v>599.90518513162226</v>
      </c>
      <c r="G534" s="175" t="s">
        <v>148</v>
      </c>
      <c r="H534" s="176">
        <f>VLOOKUP(U534,[1]Inflation!$G$16:$H$26,2,FALSE)</f>
        <v>1.0292667257822254</v>
      </c>
      <c r="I534" s="176">
        <f t="shared" si="44"/>
        <v>617.46244568020461</v>
      </c>
      <c r="J534" s="40"/>
      <c r="K534" s="40"/>
      <c r="L534" s="105"/>
      <c r="M534" s="177">
        <f t="shared" si="45"/>
        <v>0</v>
      </c>
      <c r="N534" s="40"/>
      <c r="O534" s="105"/>
      <c r="P534" s="177">
        <f t="shared" si="46"/>
        <v>0</v>
      </c>
      <c r="Q534" s="39" t="s">
        <v>941</v>
      </c>
      <c r="R534" s="39" t="s">
        <v>36</v>
      </c>
      <c r="S534" s="39" t="s">
        <v>213</v>
      </c>
      <c r="T534" s="39" t="s">
        <v>214</v>
      </c>
      <c r="U534" s="39">
        <v>2011</v>
      </c>
      <c r="V534" s="39" t="s">
        <v>32</v>
      </c>
      <c r="W534" s="39" t="s">
        <v>32</v>
      </c>
      <c r="X534" s="39">
        <v>122266</v>
      </c>
      <c r="Y534" s="39"/>
      <c r="Z534" s="42" t="s">
        <v>215</v>
      </c>
      <c r="AA534" s="39" t="s">
        <v>973</v>
      </c>
      <c r="AB534" s="133" t="s">
        <v>974</v>
      </c>
    </row>
    <row r="535" spans="1:28" s="43" customFormat="1" ht="30" x14ac:dyDescent="0.25">
      <c r="A535" s="39" t="s">
        <v>858</v>
      </c>
      <c r="B535" s="39" t="s">
        <v>971</v>
      </c>
      <c r="C535" s="39"/>
      <c r="D535" s="39"/>
      <c r="E535" s="40">
        <v>1308</v>
      </c>
      <c r="F535" s="40">
        <v>1308</v>
      </c>
      <c r="G535" s="46"/>
      <c r="H535" s="55">
        <f>VLOOKUP(U535,[1]Inflation!$G$16:$H$26,2,FALSE)</f>
        <v>1.0292667257822254</v>
      </c>
      <c r="I535" s="56">
        <f t="shared" si="44"/>
        <v>1346.2808773231509</v>
      </c>
      <c r="J535" s="40"/>
      <c r="K535" s="40">
        <v>200</v>
      </c>
      <c r="L535" s="46">
        <v>200</v>
      </c>
      <c r="M535" s="56">
        <f t="shared" si="45"/>
        <v>205.8533451564451</v>
      </c>
      <c r="N535" s="40">
        <v>3500</v>
      </c>
      <c r="O535" s="46">
        <v>3500</v>
      </c>
      <c r="P535" s="56">
        <f t="shared" si="46"/>
        <v>3602.4335402377892</v>
      </c>
      <c r="Q535" s="39" t="s">
        <v>27</v>
      </c>
      <c r="R535" s="39" t="s">
        <v>129</v>
      </c>
      <c r="S535" s="39" t="s">
        <v>220</v>
      </c>
      <c r="T535" s="39" t="s">
        <v>214</v>
      </c>
      <c r="U535" s="41">
        <v>2011</v>
      </c>
      <c r="V535" s="39" t="s">
        <v>32</v>
      </c>
      <c r="W535" s="39" t="s">
        <v>32</v>
      </c>
      <c r="X535" s="39">
        <v>601</v>
      </c>
      <c r="Y535" s="39"/>
      <c r="Z535" s="42" t="s">
        <v>221</v>
      </c>
      <c r="AA535" s="39"/>
      <c r="AB535" s="133"/>
    </row>
    <row r="536" spans="1:28" s="51" customFormat="1" ht="15" x14ac:dyDescent="0.25">
      <c r="A536" s="39" t="s">
        <v>858</v>
      </c>
      <c r="B536" s="39" t="s">
        <v>971</v>
      </c>
      <c r="C536" s="39"/>
      <c r="D536" s="39"/>
      <c r="E536" s="40">
        <v>70</v>
      </c>
      <c r="F536" s="40">
        <f>E536/9</f>
        <v>7.7777777777777777</v>
      </c>
      <c r="G536" s="46" t="s">
        <v>148</v>
      </c>
      <c r="H536" s="55">
        <f>VLOOKUP(U536,[1]Inflation!$G$16:$H$26,2,FALSE)</f>
        <v>1.0733291816457666</v>
      </c>
      <c r="I536" s="56">
        <f t="shared" si="44"/>
        <v>8.3481158572448511</v>
      </c>
      <c r="J536" s="40"/>
      <c r="K536" s="40"/>
      <c r="L536" s="46"/>
      <c r="M536" s="56">
        <f t="shared" si="45"/>
        <v>0</v>
      </c>
      <c r="N536" s="40"/>
      <c r="O536" s="46"/>
      <c r="P536" s="56">
        <f t="shared" si="46"/>
        <v>0</v>
      </c>
      <c r="Q536" s="39" t="s">
        <v>941</v>
      </c>
      <c r="R536" s="39" t="s">
        <v>88</v>
      </c>
      <c r="S536" s="39" t="s">
        <v>975</v>
      </c>
      <c r="T536" s="39">
        <v>2009</v>
      </c>
      <c r="U536" s="39">
        <v>2009</v>
      </c>
      <c r="V536" s="39" t="s">
        <v>210</v>
      </c>
      <c r="W536" s="39" t="s">
        <v>32</v>
      </c>
      <c r="X536" s="39">
        <v>1</v>
      </c>
      <c r="Y536" s="39"/>
      <c r="Z536" s="39"/>
      <c r="AA536" s="39"/>
      <c r="AB536" s="133"/>
    </row>
    <row r="537" spans="1:28" s="43" customFormat="1" ht="15" x14ac:dyDescent="0.25">
      <c r="A537" s="44" t="s">
        <v>858</v>
      </c>
      <c r="B537" s="44" t="s">
        <v>971</v>
      </c>
      <c r="C537" s="44"/>
      <c r="D537" s="44"/>
      <c r="E537" s="45"/>
      <c r="F537" s="46"/>
      <c r="G537" s="46"/>
      <c r="H537" s="55">
        <f>VLOOKUP(U537,[1]Inflation!$G$16:$H$26,2,FALSE)</f>
        <v>1</v>
      </c>
      <c r="I537" s="56">
        <f t="shared" si="44"/>
        <v>0</v>
      </c>
      <c r="J537" s="45"/>
      <c r="K537" s="45">
        <v>929</v>
      </c>
      <c r="L537" s="46">
        <v>929</v>
      </c>
      <c r="M537" s="56">
        <f t="shared" si="45"/>
        <v>929</v>
      </c>
      <c r="N537" s="45">
        <v>2000</v>
      </c>
      <c r="O537" s="46">
        <v>2000</v>
      </c>
      <c r="P537" s="56">
        <f t="shared" si="46"/>
        <v>2000</v>
      </c>
      <c r="Q537" s="44" t="s">
        <v>27</v>
      </c>
      <c r="R537" s="44" t="s">
        <v>115</v>
      </c>
      <c r="S537" s="44" t="s">
        <v>379</v>
      </c>
      <c r="T537" s="44">
        <v>2012</v>
      </c>
      <c r="U537" s="41">
        <v>2012</v>
      </c>
      <c r="V537" s="44" t="s">
        <v>32</v>
      </c>
      <c r="W537" s="44" t="s">
        <v>32</v>
      </c>
      <c r="X537" s="44">
        <v>4</v>
      </c>
      <c r="Y537" s="44"/>
      <c r="Z537" s="48" t="s">
        <v>380</v>
      </c>
      <c r="AA537" s="44"/>
      <c r="AB537" s="51"/>
    </row>
    <row r="538" spans="1:28" s="51" customFormat="1" ht="15" x14ac:dyDescent="0.25">
      <c r="A538" s="44" t="s">
        <v>858</v>
      </c>
      <c r="B538" s="44" t="s">
        <v>971</v>
      </c>
      <c r="C538" s="44" t="s">
        <v>976</v>
      </c>
      <c r="D538" s="44"/>
      <c r="E538" s="45">
        <v>800</v>
      </c>
      <c r="F538" s="45">
        <v>800</v>
      </c>
      <c r="G538" s="46"/>
      <c r="H538" s="55">
        <f>VLOOKUP(U538,[1]Inflation!$G$16:$H$26,2,FALSE)</f>
        <v>1.0292667257822254</v>
      </c>
      <c r="I538" s="56">
        <f t="shared" si="44"/>
        <v>823.41338062578041</v>
      </c>
      <c r="J538" s="45"/>
      <c r="K538" s="45"/>
      <c r="L538" s="46"/>
      <c r="M538" s="56">
        <f t="shared" si="45"/>
        <v>0</v>
      </c>
      <c r="N538" s="45"/>
      <c r="O538" s="46"/>
      <c r="P538" s="56">
        <f t="shared" si="46"/>
        <v>0</v>
      </c>
      <c r="Q538" s="44" t="s">
        <v>27</v>
      </c>
      <c r="R538" s="44" t="s">
        <v>97</v>
      </c>
      <c r="S538" s="44" t="s">
        <v>227</v>
      </c>
      <c r="T538" s="44">
        <v>2011</v>
      </c>
      <c r="U538" s="41">
        <v>2011</v>
      </c>
      <c r="V538" s="44" t="s">
        <v>32</v>
      </c>
      <c r="W538" s="44" t="s">
        <v>32</v>
      </c>
      <c r="X538" s="44">
        <v>37</v>
      </c>
      <c r="Y538" s="44"/>
      <c r="Z538" s="48" t="s">
        <v>228</v>
      </c>
      <c r="AA538" s="44"/>
    </row>
    <row r="539" spans="1:28" s="43" customFormat="1" ht="30" x14ac:dyDescent="0.25">
      <c r="A539" s="44" t="s">
        <v>858</v>
      </c>
      <c r="B539" s="44" t="s">
        <v>971</v>
      </c>
      <c r="C539" s="44" t="s">
        <v>977</v>
      </c>
      <c r="D539" s="44"/>
      <c r="E539" s="45">
        <v>150</v>
      </c>
      <c r="F539" s="45">
        <v>150</v>
      </c>
      <c r="G539" s="46"/>
      <c r="H539" s="55">
        <f>VLOOKUP(U539,[1]Inflation!$G$16:$H$26,2,FALSE)</f>
        <v>1.0733291816457666</v>
      </c>
      <c r="I539" s="56">
        <f t="shared" si="44"/>
        <v>160.99937724686498</v>
      </c>
      <c r="J539" s="45"/>
      <c r="K539" s="45"/>
      <c r="L539" s="46"/>
      <c r="M539" s="56">
        <f t="shared" si="45"/>
        <v>0</v>
      </c>
      <c r="N539" s="45"/>
      <c r="O539" s="46"/>
      <c r="P539" s="56">
        <f t="shared" si="46"/>
        <v>0</v>
      </c>
      <c r="Q539" s="44" t="s">
        <v>27</v>
      </c>
      <c r="R539" s="44" t="s">
        <v>399</v>
      </c>
      <c r="S539" s="44" t="s">
        <v>400</v>
      </c>
      <c r="T539" s="44">
        <v>2009</v>
      </c>
      <c r="U539" s="41">
        <v>2009</v>
      </c>
      <c r="V539" s="44">
        <v>1</v>
      </c>
      <c r="W539" s="44" t="s">
        <v>32</v>
      </c>
      <c r="X539" s="44" t="s">
        <v>32</v>
      </c>
      <c r="Y539" s="44"/>
      <c r="Z539" s="48" t="s">
        <v>401</v>
      </c>
      <c r="AA539" s="44"/>
      <c r="AB539" s="51"/>
    </row>
    <row r="540" spans="1:28" s="43" customFormat="1" ht="15" x14ac:dyDescent="0.25">
      <c r="A540" s="44" t="s">
        <v>858</v>
      </c>
      <c r="B540" s="44" t="s">
        <v>971</v>
      </c>
      <c r="C540" s="44" t="s">
        <v>385</v>
      </c>
      <c r="D540" s="44"/>
      <c r="E540" s="45">
        <v>887.79</v>
      </c>
      <c r="F540" s="45">
        <v>887.79</v>
      </c>
      <c r="G540" s="46"/>
      <c r="H540" s="55">
        <f>VLOOKUP(U540,[1]Inflation!$G$16:$H$26,2,FALSE)</f>
        <v>1.0292667257822254</v>
      </c>
      <c r="I540" s="56">
        <f t="shared" si="44"/>
        <v>913.7727064822019</v>
      </c>
      <c r="J540" s="45"/>
      <c r="K540" s="45"/>
      <c r="L540" s="46"/>
      <c r="M540" s="56">
        <f t="shared" si="45"/>
        <v>0</v>
      </c>
      <c r="N540" s="45"/>
      <c r="O540" s="46"/>
      <c r="P540" s="56">
        <f t="shared" si="46"/>
        <v>0</v>
      </c>
      <c r="Q540" s="44" t="s">
        <v>27</v>
      </c>
      <c r="R540" s="44" t="s">
        <v>97</v>
      </c>
      <c r="S540" s="44" t="s">
        <v>227</v>
      </c>
      <c r="T540" s="44">
        <v>2011</v>
      </c>
      <c r="U540" s="41">
        <v>2011</v>
      </c>
      <c r="V540" s="44" t="s">
        <v>32</v>
      </c>
      <c r="W540" s="44" t="s">
        <v>32</v>
      </c>
      <c r="X540" s="44">
        <v>443</v>
      </c>
      <c r="Y540" s="44"/>
      <c r="Z540" s="48" t="s">
        <v>228</v>
      </c>
      <c r="AA540" s="44"/>
      <c r="AB540" s="51"/>
    </row>
    <row r="541" spans="1:28" s="51" customFormat="1" ht="15" x14ac:dyDescent="0.25">
      <c r="A541" s="44" t="s">
        <v>858</v>
      </c>
      <c r="B541" s="44" t="s">
        <v>971</v>
      </c>
      <c r="C541" s="44" t="s">
        <v>385</v>
      </c>
      <c r="D541" s="44"/>
      <c r="E541" s="45">
        <v>1076.08</v>
      </c>
      <c r="F541" s="45">
        <v>1076.08</v>
      </c>
      <c r="G541" s="46"/>
      <c r="H541" s="55">
        <f>VLOOKUP(U541,[1]Inflation!$G$16:$H$26,2,FALSE)</f>
        <v>1.0292667257822254</v>
      </c>
      <c r="I541" s="56">
        <f t="shared" si="44"/>
        <v>1107.5733382797371</v>
      </c>
      <c r="J541" s="45"/>
      <c r="K541" s="45"/>
      <c r="L541" s="46"/>
      <c r="M541" s="56">
        <f t="shared" si="45"/>
        <v>0</v>
      </c>
      <c r="N541" s="45"/>
      <c r="O541" s="46"/>
      <c r="P541" s="56">
        <f t="shared" si="46"/>
        <v>0</v>
      </c>
      <c r="Q541" s="44" t="s">
        <v>27</v>
      </c>
      <c r="R541" s="44" t="s">
        <v>97</v>
      </c>
      <c r="S541" s="44" t="s">
        <v>227</v>
      </c>
      <c r="T541" s="44">
        <v>2011</v>
      </c>
      <c r="U541" s="41">
        <v>2011</v>
      </c>
      <c r="V541" s="44" t="s">
        <v>32</v>
      </c>
      <c r="W541" s="44" t="s">
        <v>32</v>
      </c>
      <c r="X541" s="44">
        <v>408</v>
      </c>
      <c r="Y541" s="44"/>
      <c r="Z541" s="48" t="s">
        <v>228</v>
      </c>
      <c r="AA541" s="44"/>
    </row>
    <row r="542" spans="1:28" s="51" customFormat="1" ht="15" x14ac:dyDescent="0.25">
      <c r="A542" s="39" t="s">
        <v>858</v>
      </c>
      <c r="B542" s="39" t="s">
        <v>971</v>
      </c>
      <c r="C542" s="39" t="s">
        <v>385</v>
      </c>
      <c r="D542" s="39"/>
      <c r="E542" s="40">
        <v>180.37</v>
      </c>
      <c r="F542" s="40">
        <f>E542/9</f>
        <v>20.04111111111111</v>
      </c>
      <c r="G542" s="46" t="s">
        <v>148</v>
      </c>
      <c r="H542" s="55">
        <f>VLOOKUP(U542,[1]Inflation!$G$16:$H$26,2,FALSE)</f>
        <v>1.0292667257822254</v>
      </c>
      <c r="I542" s="56">
        <f t="shared" si="44"/>
        <v>20.62764881437111</v>
      </c>
      <c r="J542" s="40"/>
      <c r="K542" s="40">
        <v>99.31</v>
      </c>
      <c r="L542" s="46">
        <v>99.31</v>
      </c>
      <c r="M542" s="56">
        <f t="shared" si="45"/>
        <v>102.21647853743281</v>
      </c>
      <c r="N542" s="40">
        <v>230</v>
      </c>
      <c r="O542" s="46">
        <v>230</v>
      </c>
      <c r="P542" s="56">
        <f t="shared" si="46"/>
        <v>236.73134692991187</v>
      </c>
      <c r="Q542" s="39" t="s">
        <v>941</v>
      </c>
      <c r="R542" s="39" t="s">
        <v>208</v>
      </c>
      <c r="S542" s="39" t="s">
        <v>209</v>
      </c>
      <c r="T542" s="39">
        <v>2011</v>
      </c>
      <c r="U542" s="39">
        <v>2011</v>
      </c>
      <c r="V542" s="39" t="s">
        <v>210</v>
      </c>
      <c r="W542" s="39" t="s">
        <v>32</v>
      </c>
      <c r="X542" s="39">
        <v>800.39</v>
      </c>
      <c r="Y542" s="39"/>
      <c r="Z542" s="42" t="s">
        <v>211</v>
      </c>
      <c r="AA542" s="39"/>
      <c r="AB542" s="43"/>
    </row>
    <row r="543" spans="1:28" s="51" customFormat="1" ht="15" x14ac:dyDescent="0.25">
      <c r="A543" s="39" t="s">
        <v>858</v>
      </c>
      <c r="B543" s="39" t="s">
        <v>971</v>
      </c>
      <c r="C543" s="39" t="s">
        <v>385</v>
      </c>
      <c r="D543" s="39"/>
      <c r="E543" s="40">
        <v>92.04</v>
      </c>
      <c r="F543" s="40">
        <f>E543/9</f>
        <v>10.226666666666667</v>
      </c>
      <c r="G543" s="46" t="s">
        <v>148</v>
      </c>
      <c r="H543" s="55">
        <f>VLOOKUP(U543,[1]Inflation!$G$16:$H$26,2,FALSE)</f>
        <v>1.0292667257822254</v>
      </c>
      <c r="I543" s="56">
        <f t="shared" si="44"/>
        <v>10.525967715666225</v>
      </c>
      <c r="J543" s="40"/>
      <c r="K543" s="40"/>
      <c r="L543" s="46"/>
      <c r="M543" s="56">
        <f t="shared" si="45"/>
        <v>0</v>
      </c>
      <c r="N543" s="40"/>
      <c r="O543" s="46"/>
      <c r="P543" s="56">
        <f t="shared" si="46"/>
        <v>0</v>
      </c>
      <c r="Q543" s="39" t="s">
        <v>941</v>
      </c>
      <c r="R543" s="39" t="s">
        <v>71</v>
      </c>
      <c r="S543" s="39" t="s">
        <v>216</v>
      </c>
      <c r="T543" s="39">
        <v>2011</v>
      </c>
      <c r="U543" s="39">
        <v>2011</v>
      </c>
      <c r="V543" s="39">
        <v>21</v>
      </c>
      <c r="W543" s="39" t="s">
        <v>32</v>
      </c>
      <c r="X543" s="39">
        <v>3047</v>
      </c>
      <c r="Y543" s="39"/>
      <c r="Z543" s="42" t="s">
        <v>217</v>
      </c>
      <c r="AA543" s="39"/>
      <c r="AB543" s="43"/>
    </row>
    <row r="544" spans="1:28" s="51" customFormat="1" ht="15" x14ac:dyDescent="0.25">
      <c r="A544" s="39" t="s">
        <v>858</v>
      </c>
      <c r="B544" s="39" t="s">
        <v>971</v>
      </c>
      <c r="C544" s="39" t="s">
        <v>978</v>
      </c>
      <c r="D544" s="39"/>
      <c r="E544" s="40">
        <v>92.61</v>
      </c>
      <c r="F544" s="40">
        <f>E544/9</f>
        <v>10.29</v>
      </c>
      <c r="G544" s="46" t="s">
        <v>148</v>
      </c>
      <c r="H544" s="55">
        <f>VLOOKUP(U544,[1]Inflation!$G$16:$H$26,2,FALSE)</f>
        <v>1.0292667257822254</v>
      </c>
      <c r="I544" s="56">
        <f t="shared" si="44"/>
        <v>10.591154608299099</v>
      </c>
      <c r="J544" s="40"/>
      <c r="K544" s="40"/>
      <c r="L544" s="46"/>
      <c r="M544" s="56">
        <f t="shared" si="45"/>
        <v>0</v>
      </c>
      <c r="N544" s="40"/>
      <c r="O544" s="46"/>
      <c r="P544" s="56">
        <f t="shared" si="46"/>
        <v>0</v>
      </c>
      <c r="Q544" s="39" t="s">
        <v>941</v>
      </c>
      <c r="R544" s="39" t="s">
        <v>71</v>
      </c>
      <c r="S544" s="39" t="s">
        <v>216</v>
      </c>
      <c r="T544" s="39">
        <v>2011</v>
      </c>
      <c r="U544" s="39">
        <v>2011</v>
      </c>
      <c r="V544" s="39">
        <v>21</v>
      </c>
      <c r="W544" s="39" t="s">
        <v>32</v>
      </c>
      <c r="X544" s="39">
        <v>75</v>
      </c>
      <c r="Y544" s="39"/>
      <c r="Z544" s="42" t="s">
        <v>217</v>
      </c>
      <c r="AA544" s="39"/>
      <c r="AB544" s="43"/>
    </row>
    <row r="545" spans="1:28" s="51" customFormat="1" ht="30" x14ac:dyDescent="0.25">
      <c r="A545" s="44" t="s">
        <v>858</v>
      </c>
      <c r="B545" s="44" t="s">
        <v>971</v>
      </c>
      <c r="C545" s="44"/>
      <c r="D545" s="44"/>
      <c r="E545" s="45">
        <v>6000</v>
      </c>
      <c r="F545" s="45">
        <v>6000</v>
      </c>
      <c r="G545" s="46"/>
      <c r="H545" s="55">
        <f>VLOOKUP(U545,[1]Inflation!$G$16:$H$26,2,FALSE)</f>
        <v>1.0292667257822254</v>
      </c>
      <c r="I545" s="56">
        <f t="shared" si="44"/>
        <v>6175.6003546933525</v>
      </c>
      <c r="J545" s="45"/>
      <c r="K545" s="45">
        <v>6000</v>
      </c>
      <c r="L545" s="46">
        <v>6000</v>
      </c>
      <c r="M545" s="56">
        <f t="shared" si="45"/>
        <v>6175.6003546933525</v>
      </c>
      <c r="N545" s="45">
        <v>6000</v>
      </c>
      <c r="O545" s="46">
        <v>6000</v>
      </c>
      <c r="P545" s="56">
        <f t="shared" si="46"/>
        <v>6175.6003546933525</v>
      </c>
      <c r="Q545" s="44" t="s">
        <v>27</v>
      </c>
      <c r="R545" s="44" t="s">
        <v>129</v>
      </c>
      <c r="S545" s="44" t="s">
        <v>220</v>
      </c>
      <c r="T545" s="44" t="s">
        <v>214</v>
      </c>
      <c r="U545" s="41">
        <v>2011</v>
      </c>
      <c r="V545" s="44" t="s">
        <v>32</v>
      </c>
      <c r="W545" s="44" t="s">
        <v>32</v>
      </c>
      <c r="X545" s="44">
        <v>1</v>
      </c>
      <c r="Y545" s="44"/>
      <c r="Z545" s="48" t="s">
        <v>221</v>
      </c>
      <c r="AA545" s="44"/>
    </row>
    <row r="546" spans="1:28" s="51" customFormat="1" ht="15" x14ac:dyDescent="0.25">
      <c r="A546" s="39" t="s">
        <v>858</v>
      </c>
      <c r="B546" s="39" t="s">
        <v>971</v>
      </c>
      <c r="C546" s="39"/>
      <c r="D546" s="39"/>
      <c r="E546" s="40">
        <v>180.01</v>
      </c>
      <c r="F546" s="40">
        <f>E546/9</f>
        <v>20.001111111111111</v>
      </c>
      <c r="G546" s="46" t="s">
        <v>148</v>
      </c>
      <c r="H546" s="55">
        <f>VLOOKUP(U546,[1]Inflation!$G$16:$H$26,2,FALSE)</f>
        <v>1</v>
      </c>
      <c r="I546" s="56">
        <f t="shared" si="44"/>
        <v>20.001111111111111</v>
      </c>
      <c r="J546" s="40"/>
      <c r="K546" s="40">
        <v>120</v>
      </c>
      <c r="L546" s="46">
        <v>120</v>
      </c>
      <c r="M546" s="56">
        <f t="shared" si="45"/>
        <v>120</v>
      </c>
      <c r="N546" s="40">
        <v>210.02</v>
      </c>
      <c r="O546" s="46">
        <v>210.02</v>
      </c>
      <c r="P546" s="56">
        <f t="shared" si="46"/>
        <v>210.02</v>
      </c>
      <c r="Q546" s="39" t="s">
        <v>941</v>
      </c>
      <c r="R546" s="39" t="s">
        <v>254</v>
      </c>
      <c r="S546" s="39" t="s">
        <v>979</v>
      </c>
      <c r="T546" s="39">
        <v>2012</v>
      </c>
      <c r="U546" s="39">
        <v>2012</v>
      </c>
      <c r="V546" s="39">
        <v>4</v>
      </c>
      <c r="W546" s="39" t="s">
        <v>32</v>
      </c>
      <c r="X546" s="39">
        <v>14</v>
      </c>
      <c r="Y546" s="39"/>
      <c r="Z546" s="42" t="s">
        <v>980</v>
      </c>
      <c r="AA546" s="39"/>
      <c r="AB546" s="43"/>
    </row>
    <row r="547" spans="1:28" s="51" customFormat="1" ht="15" x14ac:dyDescent="0.25">
      <c r="A547" s="39" t="s">
        <v>858</v>
      </c>
      <c r="B547" s="39" t="s">
        <v>971</v>
      </c>
      <c r="C547" s="39"/>
      <c r="D547" s="39"/>
      <c r="E547" s="40">
        <v>180</v>
      </c>
      <c r="F547" s="40">
        <f>E547/9</f>
        <v>20</v>
      </c>
      <c r="G547" s="46" t="s">
        <v>148</v>
      </c>
      <c r="H547" s="55">
        <f>VLOOKUP(U547,[1]Inflation!$G$16:$H$26,2,FALSE)</f>
        <v>1</v>
      </c>
      <c r="I547" s="56">
        <f t="shared" si="44"/>
        <v>20</v>
      </c>
      <c r="J547" s="40"/>
      <c r="K547" s="40">
        <v>115</v>
      </c>
      <c r="L547" s="46">
        <v>115</v>
      </c>
      <c r="M547" s="56">
        <f t="shared" si="45"/>
        <v>115</v>
      </c>
      <c r="N547" s="40">
        <v>300</v>
      </c>
      <c r="O547" s="46">
        <v>300</v>
      </c>
      <c r="P547" s="56">
        <f t="shared" si="46"/>
        <v>300</v>
      </c>
      <c r="Q547" s="39" t="s">
        <v>941</v>
      </c>
      <c r="R547" s="39" t="s">
        <v>254</v>
      </c>
      <c r="S547" s="39" t="s">
        <v>979</v>
      </c>
      <c r="T547" s="39">
        <v>2012</v>
      </c>
      <c r="U547" s="39">
        <v>2012</v>
      </c>
      <c r="V547" s="39">
        <v>7</v>
      </c>
      <c r="W547" s="39" t="s">
        <v>32</v>
      </c>
      <c r="X547" s="39">
        <v>123</v>
      </c>
      <c r="Y547" s="39"/>
      <c r="Z547" s="42" t="s">
        <v>980</v>
      </c>
      <c r="AA547" s="39"/>
      <c r="AB547" s="43"/>
    </row>
    <row r="548" spans="1:28" s="51" customFormat="1" ht="15" x14ac:dyDescent="0.25">
      <c r="A548" s="39" t="s">
        <v>858</v>
      </c>
      <c r="B548" s="39" t="s">
        <v>971</v>
      </c>
      <c r="C548" s="39"/>
      <c r="D548" s="39"/>
      <c r="E548" s="40">
        <v>33.799999999999997</v>
      </c>
      <c r="F548" s="40">
        <v>33.799999999999997</v>
      </c>
      <c r="G548" s="46"/>
      <c r="H548" s="55">
        <f>VLOOKUP(U548,[1]Inflation!$G$16:$H$26,2,FALSE)</f>
        <v>1.1415203211239338</v>
      </c>
      <c r="I548" s="56">
        <f t="shared" si="44"/>
        <v>38.583386853988955</v>
      </c>
      <c r="J548" s="40"/>
      <c r="K548" s="40"/>
      <c r="L548" s="46"/>
      <c r="M548" s="56">
        <f t="shared" si="45"/>
        <v>0</v>
      </c>
      <c r="N548" s="40"/>
      <c r="O548" s="46"/>
      <c r="P548" s="56">
        <f t="shared" si="46"/>
        <v>0</v>
      </c>
      <c r="Q548" s="39" t="s">
        <v>148</v>
      </c>
      <c r="R548" s="39" t="s">
        <v>403</v>
      </c>
      <c r="S548" s="39" t="s">
        <v>404</v>
      </c>
      <c r="T548" s="39" t="s">
        <v>405</v>
      </c>
      <c r="U548" s="39">
        <v>2006</v>
      </c>
      <c r="V548" s="39">
        <v>838</v>
      </c>
      <c r="W548" s="39" t="s">
        <v>32</v>
      </c>
      <c r="X548" s="178">
        <v>31294</v>
      </c>
      <c r="Y548" s="178"/>
      <c r="Z548" s="42" t="s">
        <v>406</v>
      </c>
      <c r="AA548" s="39"/>
      <c r="AB548" s="43"/>
    </row>
    <row r="549" spans="1:28" s="51" customFormat="1" ht="30" x14ac:dyDescent="0.25">
      <c r="A549" s="39" t="s">
        <v>858</v>
      </c>
      <c r="B549" s="39" t="s">
        <v>971</v>
      </c>
      <c r="C549" s="39"/>
      <c r="D549" s="39"/>
      <c r="E549" s="40">
        <v>171.15</v>
      </c>
      <c r="F549" s="40">
        <f>E549/9</f>
        <v>19.016666666666666</v>
      </c>
      <c r="G549" s="46" t="s">
        <v>148</v>
      </c>
      <c r="H549" s="55">
        <f>VLOOKUP(U549,[1]Inflation!$G$16:$H$26,2,FALSE)</f>
        <v>1.0461491063094051</v>
      </c>
      <c r="I549" s="56">
        <f t="shared" si="44"/>
        <v>19.894268838317185</v>
      </c>
      <c r="J549" s="40"/>
      <c r="K549" s="40"/>
      <c r="L549" s="46"/>
      <c r="M549" s="56">
        <f t="shared" si="45"/>
        <v>0</v>
      </c>
      <c r="N549" s="40"/>
      <c r="O549" s="46"/>
      <c r="P549" s="56">
        <f t="shared" si="46"/>
        <v>0</v>
      </c>
      <c r="Q549" s="39" t="s">
        <v>941</v>
      </c>
      <c r="R549" s="39" t="s">
        <v>910</v>
      </c>
      <c r="S549" s="39" t="s">
        <v>952</v>
      </c>
      <c r="T549" s="39">
        <v>2010</v>
      </c>
      <c r="U549" s="39">
        <v>2010</v>
      </c>
      <c r="V549" s="39">
        <v>86</v>
      </c>
      <c r="W549" s="39" t="s">
        <v>32</v>
      </c>
      <c r="X549" s="39">
        <v>7206</v>
      </c>
      <c r="Y549" s="39"/>
      <c r="Z549" s="42" t="s">
        <v>953</v>
      </c>
      <c r="AA549" s="39"/>
      <c r="AB549" s="43"/>
    </row>
    <row r="550" spans="1:28" s="51" customFormat="1" ht="30" x14ac:dyDescent="0.25">
      <c r="A550" s="39" t="s">
        <v>858</v>
      </c>
      <c r="B550" s="39" t="s">
        <v>971</v>
      </c>
      <c r="C550" s="39"/>
      <c r="D550" s="39"/>
      <c r="E550" s="40">
        <v>105</v>
      </c>
      <c r="F550" s="40">
        <v>105</v>
      </c>
      <c r="G550" s="46"/>
      <c r="H550" s="55">
        <f>VLOOKUP(U550,[1]Inflation!$G$16:$H$26,2,FALSE)</f>
        <v>1.0461491063094051</v>
      </c>
      <c r="I550" s="56">
        <f t="shared" si="44"/>
        <v>109.84565616248753</v>
      </c>
      <c r="J550" s="40"/>
      <c r="K550" s="40"/>
      <c r="L550" s="46"/>
      <c r="M550" s="56">
        <f t="shared" si="45"/>
        <v>0</v>
      </c>
      <c r="N550" s="40"/>
      <c r="O550" s="46"/>
      <c r="P550" s="56">
        <f t="shared" si="46"/>
        <v>0</v>
      </c>
      <c r="Q550" s="39" t="s">
        <v>148</v>
      </c>
      <c r="R550" s="39" t="s">
        <v>910</v>
      </c>
      <c r="S550" s="39" t="s">
        <v>952</v>
      </c>
      <c r="T550" s="39">
        <v>2010</v>
      </c>
      <c r="U550" s="39">
        <v>2010</v>
      </c>
      <c r="V550" s="39">
        <v>86</v>
      </c>
      <c r="W550" s="39" t="s">
        <v>32</v>
      </c>
      <c r="X550" s="39">
        <v>2396</v>
      </c>
      <c r="Y550" s="39"/>
      <c r="Z550" s="42" t="s">
        <v>953</v>
      </c>
      <c r="AA550" s="39"/>
      <c r="AB550" s="43"/>
    </row>
    <row r="551" spans="1:28" s="125" customFormat="1" ht="15" x14ac:dyDescent="0.25">
      <c r="A551" s="44" t="s">
        <v>858</v>
      </c>
      <c r="B551" s="44" t="s">
        <v>971</v>
      </c>
      <c r="C551" s="44"/>
      <c r="D551" s="44"/>
      <c r="E551" s="45">
        <v>382.39</v>
      </c>
      <c r="F551" s="45">
        <v>382.39</v>
      </c>
      <c r="G551" s="46"/>
      <c r="H551" s="55">
        <f>VLOOKUP(U551,[1]Inflation!$G$16:$H$26,2,FALSE)</f>
        <v>1.0461491063094051</v>
      </c>
      <c r="I551" s="56">
        <f t="shared" si="44"/>
        <v>400.03695676165336</v>
      </c>
      <c r="J551" s="45"/>
      <c r="K551" s="45"/>
      <c r="L551" s="46"/>
      <c r="M551" s="56">
        <f t="shared" si="45"/>
        <v>0</v>
      </c>
      <c r="N551" s="45"/>
      <c r="O551" s="46"/>
      <c r="P551" s="56">
        <f t="shared" si="46"/>
        <v>0</v>
      </c>
      <c r="Q551" s="69" t="s">
        <v>27</v>
      </c>
      <c r="R551" s="44" t="s">
        <v>83</v>
      </c>
      <c r="S551" s="44" t="s">
        <v>981</v>
      </c>
      <c r="T551" s="69">
        <v>2010</v>
      </c>
      <c r="U551" s="70">
        <v>2010</v>
      </c>
      <c r="V551" s="69">
        <v>106</v>
      </c>
      <c r="W551" s="69" t="s">
        <v>32</v>
      </c>
      <c r="X551" s="44">
        <v>406</v>
      </c>
      <c r="Y551" s="44"/>
      <c r="Z551" s="71" t="s">
        <v>982</v>
      </c>
      <c r="AA551" s="44"/>
      <c r="AB551" s="51"/>
    </row>
    <row r="552" spans="1:28" s="125" customFormat="1" ht="15" x14ac:dyDescent="0.25">
      <c r="A552" s="39" t="s">
        <v>858</v>
      </c>
      <c r="B552" s="39" t="s">
        <v>971</v>
      </c>
      <c r="C552" s="39"/>
      <c r="D552" s="39"/>
      <c r="E552" s="40">
        <v>10.87</v>
      </c>
      <c r="F552" s="40">
        <v>10.87</v>
      </c>
      <c r="G552" s="46"/>
      <c r="H552" s="55">
        <f>VLOOKUP(U552,[1]Inflation!$G$16:$H$26,2,FALSE)</f>
        <v>1.0461491063094051</v>
      </c>
      <c r="I552" s="56">
        <f t="shared" si="44"/>
        <v>11.371640785583232</v>
      </c>
      <c r="J552" s="40"/>
      <c r="K552" s="40"/>
      <c r="L552" s="46"/>
      <c r="M552" s="56">
        <f t="shared" si="45"/>
        <v>0</v>
      </c>
      <c r="N552" s="40"/>
      <c r="O552" s="46"/>
      <c r="P552" s="56">
        <f t="shared" si="46"/>
        <v>0</v>
      </c>
      <c r="Q552" s="179" t="s">
        <v>148</v>
      </c>
      <c r="R552" s="39" t="s">
        <v>83</v>
      </c>
      <c r="S552" s="39" t="s">
        <v>981</v>
      </c>
      <c r="T552" s="179">
        <v>2010</v>
      </c>
      <c r="U552" s="179">
        <v>2010</v>
      </c>
      <c r="V552" s="179">
        <v>106</v>
      </c>
      <c r="W552" s="179" t="s">
        <v>32</v>
      </c>
      <c r="X552" s="39">
        <v>10021</v>
      </c>
      <c r="Y552" s="39"/>
      <c r="Z552" s="180" t="s">
        <v>982</v>
      </c>
      <c r="AA552" s="39"/>
      <c r="AB552" s="43"/>
    </row>
    <row r="553" spans="1:28" s="125" customFormat="1" ht="30" x14ac:dyDescent="0.25">
      <c r="A553" s="44" t="s">
        <v>858</v>
      </c>
      <c r="B553" s="44" t="s">
        <v>971</v>
      </c>
      <c r="C553" s="44"/>
      <c r="D553" s="44"/>
      <c r="E553" s="45"/>
      <c r="F553" s="45"/>
      <c r="G553" s="46"/>
      <c r="H553" s="55">
        <f>VLOOKUP(U553,[1]Inflation!$G$16:$H$26,2,FALSE)</f>
        <v>1.0461491063094051</v>
      </c>
      <c r="I553" s="56">
        <f t="shared" si="44"/>
        <v>0</v>
      </c>
      <c r="J553" s="45"/>
      <c r="K553" s="45">
        <v>1100</v>
      </c>
      <c r="L553" s="46">
        <v>1100</v>
      </c>
      <c r="M553" s="56">
        <f t="shared" si="45"/>
        <v>1150.7640169403455</v>
      </c>
      <c r="N553" s="45">
        <v>1100</v>
      </c>
      <c r="O553" s="46">
        <v>1100</v>
      </c>
      <c r="P553" s="56">
        <f t="shared" si="46"/>
        <v>1150.7640169403455</v>
      </c>
      <c r="Q553" s="69" t="s">
        <v>27</v>
      </c>
      <c r="R553" s="44" t="s">
        <v>910</v>
      </c>
      <c r="S553" s="44" t="s">
        <v>952</v>
      </c>
      <c r="T553" s="69">
        <v>2010</v>
      </c>
      <c r="U553" s="70">
        <v>2010</v>
      </c>
      <c r="V553" s="69" t="s">
        <v>983</v>
      </c>
      <c r="W553" s="69" t="s">
        <v>32</v>
      </c>
      <c r="X553" s="44">
        <v>137</v>
      </c>
      <c r="Y553" s="44"/>
      <c r="Z553" s="71" t="s">
        <v>953</v>
      </c>
      <c r="AA553" s="44"/>
      <c r="AB553" s="51"/>
    </row>
    <row r="554" spans="1:28" s="125" customFormat="1" ht="15" x14ac:dyDescent="0.25">
      <c r="A554" s="39" t="s">
        <v>858</v>
      </c>
      <c r="B554" s="39" t="s">
        <v>971</v>
      </c>
      <c r="C554" s="39"/>
      <c r="D554" s="39"/>
      <c r="E554" s="40"/>
      <c r="F554" s="40"/>
      <c r="G554" s="46"/>
      <c r="H554" s="55">
        <f>VLOOKUP(U554,[1]Inflation!$G$16:$H$26,2,FALSE)</f>
        <v>1.0461491063094051</v>
      </c>
      <c r="I554" s="56">
        <f t="shared" si="44"/>
        <v>0</v>
      </c>
      <c r="J554" s="40"/>
      <c r="K554" s="40">
        <v>10.23</v>
      </c>
      <c r="L554" s="46">
        <v>10.23</v>
      </c>
      <c r="M554" s="56">
        <f t="shared" si="45"/>
        <v>10.702105357545214</v>
      </c>
      <c r="N554" s="40">
        <v>10.23</v>
      </c>
      <c r="O554" s="46">
        <v>10.23</v>
      </c>
      <c r="P554" s="56">
        <f t="shared" si="46"/>
        <v>10.702105357545214</v>
      </c>
      <c r="Q554" s="179" t="s">
        <v>148</v>
      </c>
      <c r="R554" s="39" t="s">
        <v>83</v>
      </c>
      <c r="S554" s="39" t="s">
        <v>981</v>
      </c>
      <c r="T554" s="179">
        <v>2010</v>
      </c>
      <c r="U554" s="179">
        <v>2010</v>
      </c>
      <c r="V554" s="179">
        <v>106</v>
      </c>
      <c r="W554" s="179" t="s">
        <v>32</v>
      </c>
      <c r="X554" s="39">
        <v>9141</v>
      </c>
      <c r="Y554" s="39"/>
      <c r="Z554" s="180" t="s">
        <v>982</v>
      </c>
      <c r="AA554" s="39"/>
      <c r="AB554" s="43"/>
    </row>
    <row r="555" spans="1:28" s="125" customFormat="1" ht="15" x14ac:dyDescent="0.25">
      <c r="A555" s="44" t="s">
        <v>858</v>
      </c>
      <c r="B555" s="44" t="s">
        <v>971</v>
      </c>
      <c r="C555" s="44"/>
      <c r="D555" s="44"/>
      <c r="E555" s="45"/>
      <c r="F555" s="45"/>
      <c r="G555" s="46"/>
      <c r="H555" s="55">
        <f>VLOOKUP(U555,[1]Inflation!$G$16:$H$26,2,FALSE)</f>
        <v>1.0461491063094051</v>
      </c>
      <c r="I555" s="56">
        <f t="shared" si="44"/>
        <v>0</v>
      </c>
      <c r="J555" s="45"/>
      <c r="K555" s="45">
        <v>333.07</v>
      </c>
      <c r="L555" s="46">
        <v>333.07</v>
      </c>
      <c r="M555" s="56">
        <f t="shared" si="45"/>
        <v>348.44088283847356</v>
      </c>
      <c r="N555" s="45">
        <v>333.07</v>
      </c>
      <c r="O555" s="46">
        <v>333.07</v>
      </c>
      <c r="P555" s="56">
        <f t="shared" si="46"/>
        <v>348.44088283847356</v>
      </c>
      <c r="Q555" s="69" t="s">
        <v>27</v>
      </c>
      <c r="R555" s="44" t="s">
        <v>83</v>
      </c>
      <c r="S555" s="44" t="s">
        <v>981</v>
      </c>
      <c r="T555" s="69">
        <v>2010</v>
      </c>
      <c r="U555" s="70">
        <v>2010</v>
      </c>
      <c r="V555" s="69">
        <v>107</v>
      </c>
      <c r="W555" s="69" t="s">
        <v>32</v>
      </c>
      <c r="X555" s="44">
        <v>336</v>
      </c>
      <c r="Y555" s="44"/>
      <c r="Z555" s="71" t="s">
        <v>982</v>
      </c>
      <c r="AA555" s="44"/>
      <c r="AB555" s="51"/>
    </row>
    <row r="556" spans="1:28" s="125" customFormat="1" ht="15" x14ac:dyDescent="0.25">
      <c r="A556" s="39" t="s">
        <v>858</v>
      </c>
      <c r="B556" s="39" t="s">
        <v>971</v>
      </c>
      <c r="C556" s="39" t="s">
        <v>984</v>
      </c>
      <c r="D556" s="39"/>
      <c r="E556" s="40">
        <v>3.5</v>
      </c>
      <c r="F556" s="40">
        <v>3.5</v>
      </c>
      <c r="G556" s="46"/>
      <c r="H556" s="55">
        <f>VLOOKUP(U556,[1]Inflation!$G$16:$H$26,2,FALSE)</f>
        <v>1.0461491063094051</v>
      </c>
      <c r="I556" s="56">
        <f t="shared" si="44"/>
        <v>3.6615218720829175</v>
      </c>
      <c r="J556" s="40"/>
      <c r="K556" s="40"/>
      <c r="L556" s="46"/>
      <c r="M556" s="56">
        <f t="shared" si="45"/>
        <v>0</v>
      </c>
      <c r="N556" s="40"/>
      <c r="O556" s="46"/>
      <c r="P556" s="56">
        <f t="shared" si="46"/>
        <v>0</v>
      </c>
      <c r="Q556" s="179" t="s">
        <v>148</v>
      </c>
      <c r="R556" s="39" t="s">
        <v>83</v>
      </c>
      <c r="S556" s="39" t="s">
        <v>981</v>
      </c>
      <c r="T556" s="179">
        <v>2010</v>
      </c>
      <c r="U556" s="179">
        <v>2010</v>
      </c>
      <c r="V556" s="179">
        <v>106</v>
      </c>
      <c r="W556" s="179" t="s">
        <v>32</v>
      </c>
      <c r="X556" s="39">
        <v>201</v>
      </c>
      <c r="Y556" s="39"/>
      <c r="Z556" s="180" t="s">
        <v>982</v>
      </c>
      <c r="AA556" s="39"/>
      <c r="AB556" s="43"/>
    </row>
    <row r="557" spans="1:28" s="125" customFormat="1" ht="15" x14ac:dyDescent="0.25">
      <c r="A557" s="39" t="s">
        <v>858</v>
      </c>
      <c r="B557" s="39" t="s">
        <v>971</v>
      </c>
      <c r="C557" s="39" t="s">
        <v>385</v>
      </c>
      <c r="D557" s="39"/>
      <c r="E557" s="40"/>
      <c r="F557" s="40"/>
      <c r="G557" s="46" t="s">
        <v>148</v>
      </c>
      <c r="H557" s="55">
        <f>VLOOKUP(U557,[1]Inflation!$G$16:$H$26,2,FALSE)</f>
        <v>1.0292667257822254</v>
      </c>
      <c r="I557" s="56">
        <f t="shared" si="44"/>
        <v>0</v>
      </c>
      <c r="J557" s="40"/>
      <c r="K557" s="40">
        <v>66.19</v>
      </c>
      <c r="L557" s="46">
        <f>K557/9</f>
        <v>7.3544444444444439</v>
      </c>
      <c r="M557" s="56">
        <f t="shared" si="45"/>
        <v>7.5696849532806105</v>
      </c>
      <c r="N557" s="40">
        <v>175.95</v>
      </c>
      <c r="O557" s="46">
        <f>N557/9</f>
        <v>19.549999999999997</v>
      </c>
      <c r="P557" s="56">
        <f t="shared" si="46"/>
        <v>20.122164489042504</v>
      </c>
      <c r="Q557" s="39" t="s">
        <v>941</v>
      </c>
      <c r="R557" s="39" t="s">
        <v>964</v>
      </c>
      <c r="S557" s="39" t="s">
        <v>965</v>
      </c>
      <c r="T557" s="179">
        <v>2011</v>
      </c>
      <c r="U557" s="179">
        <v>2011</v>
      </c>
      <c r="V557" s="39" t="s">
        <v>32</v>
      </c>
      <c r="W557" s="39" t="s">
        <v>32</v>
      </c>
      <c r="X557" s="39">
        <v>43</v>
      </c>
      <c r="Y557" s="39"/>
      <c r="Z557" s="180" t="s">
        <v>985</v>
      </c>
      <c r="AA557" s="39"/>
      <c r="AB557" s="43"/>
    </row>
    <row r="558" spans="1:28" s="125" customFormat="1" ht="30" x14ac:dyDescent="0.25">
      <c r="A558" s="44" t="s">
        <v>858</v>
      </c>
      <c r="B558" s="44" t="s">
        <v>971</v>
      </c>
      <c r="C558" s="44"/>
      <c r="D558" s="44"/>
      <c r="E558" s="45">
        <v>5000</v>
      </c>
      <c r="F558" s="45">
        <v>5000</v>
      </c>
      <c r="G558" s="46"/>
      <c r="H558" s="55">
        <f>VLOOKUP(U558,[1]Inflation!$G$16:$H$26,2,FALSE)</f>
        <v>1</v>
      </c>
      <c r="I558" s="56">
        <f t="shared" si="44"/>
        <v>5000</v>
      </c>
      <c r="J558" s="45"/>
      <c r="K558" s="45"/>
      <c r="L558" s="46"/>
      <c r="M558" s="56">
        <f t="shared" si="45"/>
        <v>0</v>
      </c>
      <c r="N558" s="45"/>
      <c r="O558" s="46"/>
      <c r="P558" s="56">
        <f t="shared" si="46"/>
        <v>0</v>
      </c>
      <c r="Q558" s="44" t="s">
        <v>27</v>
      </c>
      <c r="R558" s="44" t="s">
        <v>28</v>
      </c>
      <c r="S558" s="44" t="s">
        <v>354</v>
      </c>
      <c r="T558" s="69">
        <v>2012</v>
      </c>
      <c r="U558" s="70">
        <v>2012</v>
      </c>
      <c r="V558" s="44">
        <v>6</v>
      </c>
      <c r="W558" s="44" t="s">
        <v>32</v>
      </c>
      <c r="X558" s="44" t="s">
        <v>32</v>
      </c>
      <c r="Y558" s="44"/>
      <c r="Z558" s="71" t="s">
        <v>355</v>
      </c>
      <c r="AA558" s="44"/>
      <c r="AB558" s="51"/>
    </row>
    <row r="559" spans="1:28" s="125" customFormat="1" ht="45" x14ac:dyDescent="0.25">
      <c r="A559" s="44" t="s">
        <v>858</v>
      </c>
      <c r="B559" s="44" t="s">
        <v>971</v>
      </c>
      <c r="C559" s="44"/>
      <c r="D559" s="44"/>
      <c r="E559" s="45">
        <v>1000</v>
      </c>
      <c r="F559" s="45">
        <v>1000</v>
      </c>
      <c r="G559" s="46"/>
      <c r="H559" s="55">
        <f>VLOOKUP(U559,[1]Inflation!$G$16:$H$26,2,FALSE)</f>
        <v>1.0733291816457666</v>
      </c>
      <c r="I559" s="56">
        <f t="shared" si="44"/>
        <v>1073.3291816457665</v>
      </c>
      <c r="J559" s="45"/>
      <c r="K559" s="45"/>
      <c r="L559" s="46"/>
      <c r="M559" s="56">
        <f t="shared" si="45"/>
        <v>0</v>
      </c>
      <c r="N559" s="45"/>
      <c r="O559" s="46"/>
      <c r="P559" s="56">
        <f t="shared" si="46"/>
        <v>0</v>
      </c>
      <c r="Q559" s="44" t="s">
        <v>27</v>
      </c>
      <c r="R559" s="44" t="s">
        <v>44</v>
      </c>
      <c r="S559" s="44" t="s">
        <v>103</v>
      </c>
      <c r="T559" s="69">
        <v>2009</v>
      </c>
      <c r="U559" s="70">
        <v>2009</v>
      </c>
      <c r="V559" s="44" t="s">
        <v>114</v>
      </c>
      <c r="W559" s="44" t="s">
        <v>32</v>
      </c>
      <c r="X559" s="44">
        <v>11</v>
      </c>
      <c r="Y559" s="44"/>
      <c r="Z559" s="71" t="s">
        <v>104</v>
      </c>
      <c r="AA559" s="44"/>
      <c r="AB559" s="51"/>
    </row>
    <row r="560" spans="1:28" s="125" customFormat="1" ht="30" x14ac:dyDescent="0.25">
      <c r="A560" s="44" t="s">
        <v>858</v>
      </c>
      <c r="B560" s="44" t="s">
        <v>971</v>
      </c>
      <c r="C560" s="44"/>
      <c r="D560" s="44"/>
      <c r="E560" s="45">
        <v>1000</v>
      </c>
      <c r="F560" s="45">
        <v>1000</v>
      </c>
      <c r="G560" s="46"/>
      <c r="H560" s="55">
        <f>VLOOKUP(U560,[1]Inflation!$G$16:$H$26,2,FALSE)</f>
        <v>1.0733291816457666</v>
      </c>
      <c r="I560" s="56">
        <f t="shared" si="44"/>
        <v>1073.3291816457665</v>
      </c>
      <c r="J560" s="45"/>
      <c r="K560" s="45"/>
      <c r="L560" s="46"/>
      <c r="M560" s="56">
        <f t="shared" si="45"/>
        <v>0</v>
      </c>
      <c r="N560" s="45"/>
      <c r="O560" s="46"/>
      <c r="P560" s="56">
        <f t="shared" si="46"/>
        <v>0</v>
      </c>
      <c r="Q560" s="44" t="s">
        <v>27</v>
      </c>
      <c r="R560" s="44" t="s">
        <v>97</v>
      </c>
      <c r="S560" s="44" t="s">
        <v>304</v>
      </c>
      <c r="T560" s="69">
        <v>2009</v>
      </c>
      <c r="U560" s="70">
        <v>2009</v>
      </c>
      <c r="V560" s="44">
        <v>3</v>
      </c>
      <c r="W560" s="44" t="s">
        <v>32</v>
      </c>
      <c r="X560" s="44" t="s">
        <v>32</v>
      </c>
      <c r="Y560" s="44"/>
      <c r="Z560" s="71" t="s">
        <v>305</v>
      </c>
      <c r="AA560" s="44"/>
      <c r="AB560" s="51"/>
    </row>
    <row r="561" spans="1:28" s="125" customFormat="1" ht="30" x14ac:dyDescent="0.25">
      <c r="A561" s="44" t="s">
        <v>858</v>
      </c>
      <c r="B561" s="44" t="s">
        <v>971</v>
      </c>
      <c r="C561" s="44"/>
      <c r="D561" s="44"/>
      <c r="E561" s="45">
        <v>500</v>
      </c>
      <c r="F561" s="45">
        <v>500</v>
      </c>
      <c r="G561" s="46"/>
      <c r="H561" s="55">
        <f>VLOOKUP(U561,[1]Inflation!$G$16:$H$26,2,FALSE)</f>
        <v>1.0461491063094051</v>
      </c>
      <c r="I561" s="56">
        <f t="shared" si="44"/>
        <v>523.07455315470247</v>
      </c>
      <c r="J561" s="45"/>
      <c r="K561" s="45"/>
      <c r="L561" s="46"/>
      <c r="M561" s="56">
        <f t="shared" si="45"/>
        <v>0</v>
      </c>
      <c r="N561" s="45"/>
      <c r="O561" s="46"/>
      <c r="P561" s="56">
        <f t="shared" si="46"/>
        <v>0</v>
      </c>
      <c r="Q561" s="69" t="s">
        <v>27</v>
      </c>
      <c r="R561" s="44" t="s">
        <v>84</v>
      </c>
      <c r="S561" s="44" t="s">
        <v>986</v>
      </c>
      <c r="T561" s="69">
        <v>2010</v>
      </c>
      <c r="U561" s="70">
        <v>2010</v>
      </c>
      <c r="V561" s="69">
        <v>7</v>
      </c>
      <c r="W561" s="69" t="s">
        <v>32</v>
      </c>
      <c r="X561" s="44">
        <v>1</v>
      </c>
      <c r="Y561" s="44"/>
      <c r="Z561" s="71" t="s">
        <v>987</v>
      </c>
      <c r="AA561" s="44"/>
      <c r="AB561" s="51"/>
    </row>
    <row r="562" spans="1:28" s="125" customFormat="1" ht="30" x14ac:dyDescent="0.25">
      <c r="A562" s="44" t="s">
        <v>858</v>
      </c>
      <c r="B562" s="44" t="s">
        <v>971</v>
      </c>
      <c r="C562" s="44"/>
      <c r="D562" s="44"/>
      <c r="E562" s="45">
        <v>1200</v>
      </c>
      <c r="F562" s="45">
        <v>1200</v>
      </c>
      <c r="G562" s="46"/>
      <c r="H562" s="55">
        <f>VLOOKUP(U562,[1]Inflation!$G$16:$H$26,2,FALSE)</f>
        <v>1.118306895992371</v>
      </c>
      <c r="I562" s="56">
        <f t="shared" si="44"/>
        <v>1341.9682751908451</v>
      </c>
      <c r="J562" s="45"/>
      <c r="K562" s="45"/>
      <c r="L562" s="46"/>
      <c r="M562" s="56">
        <f t="shared" si="45"/>
        <v>0</v>
      </c>
      <c r="N562" s="45"/>
      <c r="O562" s="46"/>
      <c r="P562" s="56">
        <f t="shared" si="46"/>
        <v>0</v>
      </c>
      <c r="Q562" s="69" t="s">
        <v>27</v>
      </c>
      <c r="R562" s="44" t="s">
        <v>83</v>
      </c>
      <c r="S562" s="44" t="s">
        <v>100</v>
      </c>
      <c r="T562" s="69">
        <v>2007</v>
      </c>
      <c r="U562" s="70">
        <v>2007</v>
      </c>
      <c r="V562" s="69">
        <v>15</v>
      </c>
      <c r="W562" s="69" t="s">
        <v>32</v>
      </c>
      <c r="X562" s="44">
        <v>400</v>
      </c>
      <c r="Y562" s="44"/>
      <c r="Z562" s="71" t="s">
        <v>101</v>
      </c>
      <c r="AA562" s="44" t="s">
        <v>32</v>
      </c>
      <c r="AB562" s="51"/>
    </row>
    <row r="563" spans="1:28" s="125" customFormat="1" ht="30" x14ac:dyDescent="0.25">
      <c r="A563" s="44" t="s">
        <v>858</v>
      </c>
      <c r="B563" s="44" t="s">
        <v>971</v>
      </c>
      <c r="C563" s="44" t="s">
        <v>988</v>
      </c>
      <c r="D563" s="44"/>
      <c r="E563" s="45">
        <v>1600</v>
      </c>
      <c r="F563" s="45">
        <v>1600</v>
      </c>
      <c r="G563" s="46"/>
      <c r="H563" s="55">
        <f>VLOOKUP(U563,[1]Inflation!$G$16:$H$26,2,FALSE)</f>
        <v>1.0292667257822254</v>
      </c>
      <c r="I563" s="56">
        <f t="shared" si="44"/>
        <v>1646.8267612515608</v>
      </c>
      <c r="J563" s="45"/>
      <c r="K563" s="45"/>
      <c r="L563" s="46"/>
      <c r="M563" s="56">
        <f t="shared" si="45"/>
        <v>0</v>
      </c>
      <c r="N563" s="45"/>
      <c r="O563" s="46"/>
      <c r="P563" s="56">
        <f t="shared" si="46"/>
        <v>0</v>
      </c>
      <c r="Q563" s="69" t="s">
        <v>27</v>
      </c>
      <c r="R563" s="44" t="s">
        <v>71</v>
      </c>
      <c r="S563" s="44" t="s">
        <v>93</v>
      </c>
      <c r="T563" s="69">
        <v>2011</v>
      </c>
      <c r="U563" s="70">
        <v>2011</v>
      </c>
      <c r="V563" s="69" t="s">
        <v>989</v>
      </c>
      <c r="W563" s="69" t="s">
        <v>32</v>
      </c>
      <c r="X563" s="44">
        <v>42</v>
      </c>
      <c r="Y563" s="44"/>
      <c r="Z563" s="71" t="s">
        <v>94</v>
      </c>
      <c r="AA563" s="44" t="s">
        <v>95</v>
      </c>
      <c r="AB563" s="51"/>
    </row>
    <row r="564" spans="1:28" s="125" customFormat="1" ht="30" x14ac:dyDescent="0.25">
      <c r="A564" s="44" t="s">
        <v>858</v>
      </c>
      <c r="B564" s="44" t="s">
        <v>971</v>
      </c>
      <c r="C564" s="44"/>
      <c r="D564" s="44"/>
      <c r="E564" s="45">
        <v>1068</v>
      </c>
      <c r="F564" s="45">
        <v>1068</v>
      </c>
      <c r="G564" s="46"/>
      <c r="H564" s="55">
        <f>VLOOKUP(U564,[1]Inflation!$G$16:$H$26,2,FALSE)</f>
        <v>1.280275745638717</v>
      </c>
      <c r="I564" s="56">
        <f t="shared" si="44"/>
        <v>1367.3344963421498</v>
      </c>
      <c r="J564" s="45"/>
      <c r="K564" s="45"/>
      <c r="L564" s="46"/>
      <c r="M564" s="56">
        <f t="shared" si="45"/>
        <v>0</v>
      </c>
      <c r="N564" s="45"/>
      <c r="O564" s="46"/>
      <c r="P564" s="56">
        <f t="shared" si="46"/>
        <v>0</v>
      </c>
      <c r="Q564" s="69" t="s">
        <v>27</v>
      </c>
      <c r="R564" s="44" t="s">
        <v>36</v>
      </c>
      <c r="S564" s="44" t="s">
        <v>37</v>
      </c>
      <c r="T564" s="69" t="s">
        <v>38</v>
      </c>
      <c r="U564" s="70">
        <v>2002</v>
      </c>
      <c r="V564" s="69">
        <v>11</v>
      </c>
      <c r="W564" s="69" t="s">
        <v>32</v>
      </c>
      <c r="X564" s="44" t="s">
        <v>32</v>
      </c>
      <c r="Y564" s="44"/>
      <c r="Z564" s="71" t="s">
        <v>39</v>
      </c>
      <c r="AA564" s="44"/>
      <c r="AB564" s="51"/>
    </row>
    <row r="565" spans="1:28" s="125" customFormat="1" ht="15" x14ac:dyDescent="0.25">
      <c r="A565" s="44" t="s">
        <v>858</v>
      </c>
      <c r="B565" s="44" t="s">
        <v>971</v>
      </c>
      <c r="C565" s="44"/>
      <c r="D565" s="44"/>
      <c r="E565" s="45">
        <v>3750</v>
      </c>
      <c r="F565" s="45">
        <v>3750</v>
      </c>
      <c r="G565" s="46"/>
      <c r="H565" s="55">
        <f>VLOOKUP(U565,[1]Inflation!$G$16:$H$26,2,FALSE)</f>
        <v>1.0721304058925818</v>
      </c>
      <c r="I565" s="56">
        <f t="shared" si="44"/>
        <v>4020.4890220971815</v>
      </c>
      <c r="J565" s="45"/>
      <c r="K565" s="45"/>
      <c r="L565" s="46"/>
      <c r="M565" s="56">
        <f t="shared" si="45"/>
        <v>0</v>
      </c>
      <c r="N565" s="45"/>
      <c r="O565" s="46"/>
      <c r="P565" s="56">
        <f t="shared" si="46"/>
        <v>0</v>
      </c>
      <c r="Q565" s="69" t="s">
        <v>27</v>
      </c>
      <c r="R565" s="44" t="s">
        <v>28</v>
      </c>
      <c r="S565" s="44" t="s">
        <v>41</v>
      </c>
      <c r="T565" s="69">
        <v>2008</v>
      </c>
      <c r="U565" s="70">
        <v>2008</v>
      </c>
      <c r="V565" s="69">
        <v>144</v>
      </c>
      <c r="W565" s="69" t="s">
        <v>32</v>
      </c>
      <c r="X565" s="44" t="s">
        <v>32</v>
      </c>
      <c r="Y565" s="44"/>
      <c r="Z565" s="71" t="s">
        <v>42</v>
      </c>
      <c r="AA565" s="44"/>
      <c r="AB565" s="51"/>
    </row>
    <row r="566" spans="1:28" s="125" customFormat="1" ht="15" x14ac:dyDescent="0.25">
      <c r="A566" s="96" t="s">
        <v>858</v>
      </c>
      <c r="B566" s="44" t="s">
        <v>971</v>
      </c>
      <c r="C566" s="63" t="s">
        <v>990</v>
      </c>
      <c r="D566" s="162"/>
      <c r="E566" s="181">
        <v>124.34</v>
      </c>
      <c r="F566" s="182">
        <f t="shared" ref="F566:F575" si="47">E566/9</f>
        <v>13.815555555555555</v>
      </c>
      <c r="G566" s="182" t="s">
        <v>148</v>
      </c>
      <c r="H566" s="55">
        <f>VLOOKUP(U566,[1]Inflation!$G$16:$H$26,2,FALSE)</f>
        <v>1.0461491063094051</v>
      </c>
      <c r="I566" s="56">
        <f t="shared" si="44"/>
        <v>14.453131097612379</v>
      </c>
      <c r="J566" s="181"/>
      <c r="K566" s="181">
        <v>98</v>
      </c>
      <c r="L566" s="182">
        <v>98</v>
      </c>
      <c r="M566" s="56">
        <f t="shared" si="45"/>
        <v>102.5226124183217</v>
      </c>
      <c r="N566" s="181">
        <v>145</v>
      </c>
      <c r="O566" s="182">
        <v>145</v>
      </c>
      <c r="P566" s="56">
        <f t="shared" si="46"/>
        <v>151.69162041486373</v>
      </c>
      <c r="Q566" s="183" t="s">
        <v>991</v>
      </c>
      <c r="R566" s="96" t="s">
        <v>658</v>
      </c>
      <c r="S566" s="85" t="s">
        <v>66</v>
      </c>
      <c r="T566" s="86">
        <v>2010</v>
      </c>
      <c r="U566" s="87">
        <v>2010</v>
      </c>
      <c r="V566" s="183"/>
      <c r="W566" s="183"/>
      <c r="X566" s="96">
        <v>23</v>
      </c>
      <c r="Y566" s="165" t="s">
        <v>281</v>
      </c>
      <c r="Z566" s="89" t="s">
        <v>69</v>
      </c>
      <c r="AA566" s="165"/>
    </row>
    <row r="567" spans="1:28" s="126" customFormat="1" ht="15" x14ac:dyDescent="0.25">
      <c r="A567" s="96" t="s">
        <v>858</v>
      </c>
      <c r="B567" s="44" t="s">
        <v>971</v>
      </c>
      <c r="C567" s="162" t="s">
        <v>992</v>
      </c>
      <c r="D567" s="162"/>
      <c r="E567" s="181">
        <v>111.37</v>
      </c>
      <c r="F567" s="182">
        <f t="shared" si="47"/>
        <v>12.374444444444444</v>
      </c>
      <c r="G567" s="182" t="s">
        <v>148</v>
      </c>
      <c r="H567" s="55">
        <f>VLOOKUP(U567,[1]Inflation!$G$16:$H$26,2,FALSE)</f>
        <v>1.0461491063094051</v>
      </c>
      <c r="I567" s="56">
        <f t="shared" si="44"/>
        <v>12.945513996630938</v>
      </c>
      <c r="J567" s="181"/>
      <c r="K567" s="181">
        <v>40.700000000000003</v>
      </c>
      <c r="L567" s="182">
        <v>40.700000000000003</v>
      </c>
      <c r="M567" s="56">
        <f t="shared" si="45"/>
        <v>42.578268626792791</v>
      </c>
      <c r="N567" s="181">
        <v>176.97</v>
      </c>
      <c r="O567" s="182">
        <v>176.97</v>
      </c>
      <c r="P567" s="56">
        <f t="shared" si="46"/>
        <v>185.13700734357542</v>
      </c>
      <c r="Q567" s="183" t="s">
        <v>991</v>
      </c>
      <c r="R567" s="96" t="s">
        <v>658</v>
      </c>
      <c r="S567" s="85" t="s">
        <v>66</v>
      </c>
      <c r="T567" s="86">
        <v>2010</v>
      </c>
      <c r="U567" s="87">
        <v>2010</v>
      </c>
      <c r="V567" s="183"/>
      <c r="W567" s="183"/>
      <c r="X567" s="96">
        <v>200</v>
      </c>
      <c r="Y567" s="165" t="s">
        <v>363</v>
      </c>
      <c r="Z567" s="89" t="s">
        <v>69</v>
      </c>
      <c r="AA567" s="165"/>
      <c r="AB567" s="125"/>
    </row>
    <row r="568" spans="1:28" s="126" customFormat="1" ht="15" x14ac:dyDescent="0.25">
      <c r="A568" s="96" t="s">
        <v>858</v>
      </c>
      <c r="B568" s="44" t="s">
        <v>971</v>
      </c>
      <c r="C568" s="162" t="s">
        <v>993</v>
      </c>
      <c r="D568" s="162"/>
      <c r="E568" s="181">
        <v>133.54</v>
      </c>
      <c r="F568" s="182">
        <f t="shared" si="47"/>
        <v>14.837777777777777</v>
      </c>
      <c r="G568" s="182" t="s">
        <v>148</v>
      </c>
      <c r="H568" s="55">
        <f>VLOOKUP(U568,[1]Inflation!$G$16:$H$26,2,FALSE)</f>
        <v>1.0461491063094051</v>
      </c>
      <c r="I568" s="56">
        <f t="shared" si="44"/>
        <v>15.522527961839772</v>
      </c>
      <c r="J568" s="181"/>
      <c r="K568" s="181">
        <v>43.46</v>
      </c>
      <c r="L568" s="182">
        <v>43.46</v>
      </c>
      <c r="M568" s="56">
        <f t="shared" si="45"/>
        <v>45.465640160206746</v>
      </c>
      <c r="N568" s="181">
        <v>400</v>
      </c>
      <c r="O568" s="182">
        <v>400</v>
      </c>
      <c r="P568" s="56">
        <f t="shared" si="46"/>
        <v>418.459642523762</v>
      </c>
      <c r="Q568" s="183" t="s">
        <v>991</v>
      </c>
      <c r="R568" s="96" t="s">
        <v>658</v>
      </c>
      <c r="S568" s="85" t="s">
        <v>66</v>
      </c>
      <c r="T568" s="86">
        <v>2010</v>
      </c>
      <c r="U568" s="87">
        <v>2010</v>
      </c>
      <c r="V568" s="183"/>
      <c r="W568" s="183"/>
      <c r="X568" s="96">
        <v>1574</v>
      </c>
      <c r="Y568" s="165" t="s">
        <v>994</v>
      </c>
      <c r="Z568" s="89" t="s">
        <v>69</v>
      </c>
      <c r="AA568" s="165"/>
      <c r="AB568" s="125"/>
    </row>
    <row r="569" spans="1:28" s="125" customFormat="1" ht="15" x14ac:dyDescent="0.25">
      <c r="A569" s="96" t="s">
        <v>858</v>
      </c>
      <c r="B569" s="44" t="s">
        <v>971</v>
      </c>
      <c r="C569" s="162" t="s">
        <v>995</v>
      </c>
      <c r="D569" s="162"/>
      <c r="E569" s="181">
        <v>125.07</v>
      </c>
      <c r="F569" s="182">
        <f t="shared" si="47"/>
        <v>13.896666666666667</v>
      </c>
      <c r="G569" s="182" t="s">
        <v>148</v>
      </c>
      <c r="H569" s="55">
        <f>VLOOKUP(U569,[1]Inflation!$G$16:$H$26,2,FALSE)</f>
        <v>1.0461491063094051</v>
      </c>
      <c r="I569" s="56">
        <f t="shared" si="44"/>
        <v>14.537985414013033</v>
      </c>
      <c r="J569" s="181"/>
      <c r="K569" s="181">
        <v>43.46</v>
      </c>
      <c r="L569" s="182">
        <v>43.46</v>
      </c>
      <c r="M569" s="56">
        <f t="shared" si="45"/>
        <v>45.465640160206746</v>
      </c>
      <c r="N569" s="181">
        <v>220</v>
      </c>
      <c r="O569" s="182">
        <v>220</v>
      </c>
      <c r="P569" s="56">
        <f t="shared" si="46"/>
        <v>230.15280338806912</v>
      </c>
      <c r="Q569" s="183" t="s">
        <v>991</v>
      </c>
      <c r="R569" s="96" t="s">
        <v>658</v>
      </c>
      <c r="S569" s="85" t="s">
        <v>66</v>
      </c>
      <c r="T569" s="86">
        <v>2010</v>
      </c>
      <c r="U569" s="87">
        <v>2010</v>
      </c>
      <c r="V569" s="183"/>
      <c r="W569" s="183"/>
      <c r="X569" s="96">
        <v>357</v>
      </c>
      <c r="Y569" s="165" t="s">
        <v>527</v>
      </c>
      <c r="Z569" s="89" t="s">
        <v>69</v>
      </c>
      <c r="AA569" s="165"/>
    </row>
    <row r="570" spans="1:28" s="125" customFormat="1" ht="15" x14ac:dyDescent="0.25">
      <c r="A570" s="96" t="s">
        <v>858</v>
      </c>
      <c r="B570" s="44" t="s">
        <v>971</v>
      </c>
      <c r="C570" s="162" t="s">
        <v>996</v>
      </c>
      <c r="D570" s="162"/>
      <c r="E570" s="181">
        <v>144.13</v>
      </c>
      <c r="F570" s="182">
        <f t="shared" si="47"/>
        <v>16.014444444444443</v>
      </c>
      <c r="G570" s="182" t="s">
        <v>148</v>
      </c>
      <c r="H570" s="55">
        <f>VLOOKUP(U570,[1]Inflation!$G$16:$H$26,2,FALSE)</f>
        <v>1.0461491063094051</v>
      </c>
      <c r="I570" s="56">
        <f t="shared" si="44"/>
        <v>16.753496743597172</v>
      </c>
      <c r="J570" s="181"/>
      <c r="K570" s="181">
        <v>75</v>
      </c>
      <c r="L570" s="182">
        <v>75</v>
      </c>
      <c r="M570" s="56">
        <f t="shared" si="45"/>
        <v>78.461182973205382</v>
      </c>
      <c r="N570" s="181">
        <v>235</v>
      </c>
      <c r="O570" s="182">
        <v>235</v>
      </c>
      <c r="P570" s="56">
        <f t="shared" si="46"/>
        <v>245.84503998271018</v>
      </c>
      <c r="Q570" s="183" t="s">
        <v>991</v>
      </c>
      <c r="R570" s="96" t="s">
        <v>658</v>
      </c>
      <c r="S570" s="85" t="s">
        <v>66</v>
      </c>
      <c r="T570" s="86">
        <v>2010</v>
      </c>
      <c r="U570" s="87">
        <v>2010</v>
      </c>
      <c r="V570" s="183"/>
      <c r="W570" s="183"/>
      <c r="X570" s="96">
        <v>31</v>
      </c>
      <c r="Y570" s="165" t="s">
        <v>80</v>
      </c>
      <c r="Z570" s="89" t="s">
        <v>69</v>
      </c>
      <c r="AA570" s="165"/>
    </row>
    <row r="571" spans="1:28" s="125" customFormat="1" ht="15" x14ac:dyDescent="0.25">
      <c r="A571" s="96" t="s">
        <v>858</v>
      </c>
      <c r="B571" s="44" t="s">
        <v>971</v>
      </c>
      <c r="C571" s="162" t="s">
        <v>997</v>
      </c>
      <c r="D571" s="162"/>
      <c r="E571" s="181">
        <v>100.81</v>
      </c>
      <c r="F571" s="182">
        <f t="shared" si="47"/>
        <v>11.201111111111111</v>
      </c>
      <c r="G571" s="182" t="s">
        <v>148</v>
      </c>
      <c r="H571" s="55">
        <f>VLOOKUP(U571,[1]Inflation!$G$16:$H$26,2,FALSE)</f>
        <v>1.0461491063094051</v>
      </c>
      <c r="I571" s="56">
        <f t="shared" si="44"/>
        <v>11.718032378561235</v>
      </c>
      <c r="J571" s="181"/>
      <c r="K571" s="181">
        <v>65.12</v>
      </c>
      <c r="L571" s="182">
        <v>65.12</v>
      </c>
      <c r="M571" s="56">
        <f t="shared" si="45"/>
        <v>68.125229802868461</v>
      </c>
      <c r="N571" s="181">
        <v>121.84</v>
      </c>
      <c r="O571" s="182">
        <v>121.84</v>
      </c>
      <c r="P571" s="56">
        <f t="shared" si="46"/>
        <v>127.46280711273792</v>
      </c>
      <c r="Q571" s="183" t="s">
        <v>991</v>
      </c>
      <c r="R571" s="96" t="s">
        <v>658</v>
      </c>
      <c r="S571" s="85" t="s">
        <v>66</v>
      </c>
      <c r="T571" s="86">
        <v>2010</v>
      </c>
      <c r="U571" s="87">
        <v>2010</v>
      </c>
      <c r="V571" s="183"/>
      <c r="W571" s="183"/>
      <c r="X571" s="96">
        <v>32</v>
      </c>
      <c r="Y571" s="165" t="s">
        <v>281</v>
      </c>
      <c r="Z571" s="89" t="s">
        <v>69</v>
      </c>
      <c r="AA571" s="165"/>
    </row>
    <row r="572" spans="1:28" s="125" customFormat="1" ht="15" x14ac:dyDescent="0.25">
      <c r="A572" s="96" t="s">
        <v>858</v>
      </c>
      <c r="B572" s="44" t="s">
        <v>971</v>
      </c>
      <c r="C572" s="82"/>
      <c r="D572" s="82"/>
      <c r="E572" s="83">
        <v>92.18</v>
      </c>
      <c r="F572" s="182">
        <f t="shared" si="47"/>
        <v>10.242222222222223</v>
      </c>
      <c r="G572" s="182" t="s">
        <v>148</v>
      </c>
      <c r="H572" s="55">
        <f>VLOOKUP(U572,[1]Inflation!$G$16:$H$26,2,FALSE)</f>
        <v>1.0461491063094051</v>
      </c>
      <c r="I572" s="56">
        <f t="shared" si="44"/>
        <v>10.714891624400106</v>
      </c>
      <c r="J572" s="83"/>
      <c r="K572" s="83">
        <v>29</v>
      </c>
      <c r="L572" s="173">
        <v>29</v>
      </c>
      <c r="M572" s="56">
        <f t="shared" si="45"/>
        <v>30.338324082972747</v>
      </c>
      <c r="N572" s="83">
        <v>650</v>
      </c>
      <c r="O572" s="173">
        <v>650</v>
      </c>
      <c r="P572" s="56">
        <f t="shared" si="46"/>
        <v>679.99691910111324</v>
      </c>
      <c r="Q572" s="184" t="s">
        <v>149</v>
      </c>
      <c r="R572" s="96" t="s">
        <v>71</v>
      </c>
      <c r="S572" s="85" t="s">
        <v>66</v>
      </c>
      <c r="T572" s="86">
        <v>2010</v>
      </c>
      <c r="U572" s="87">
        <v>2010</v>
      </c>
      <c r="V572" s="184"/>
      <c r="W572" s="184"/>
      <c r="X572" s="82" t="s">
        <v>998</v>
      </c>
      <c r="Y572" s="88" t="s">
        <v>999</v>
      </c>
      <c r="Z572" s="89" t="s">
        <v>69</v>
      </c>
      <c r="AA572" s="88"/>
    </row>
    <row r="573" spans="1:28" s="126" customFormat="1" ht="15" x14ac:dyDescent="0.25">
      <c r="A573" s="96" t="s">
        <v>858</v>
      </c>
      <c r="B573" s="44" t="s">
        <v>971</v>
      </c>
      <c r="C573" s="82" t="s">
        <v>978</v>
      </c>
      <c r="D573" s="82"/>
      <c r="E573" s="83">
        <v>92.02</v>
      </c>
      <c r="F573" s="182">
        <f t="shared" si="47"/>
        <v>10.224444444444444</v>
      </c>
      <c r="G573" s="182" t="s">
        <v>148</v>
      </c>
      <c r="H573" s="55">
        <f>VLOOKUP(U573,[1]Inflation!$G$16:$H$26,2,FALSE)</f>
        <v>1.0461491063094051</v>
      </c>
      <c r="I573" s="56">
        <f t="shared" si="44"/>
        <v>10.696293418065716</v>
      </c>
      <c r="J573" s="83"/>
      <c r="K573" s="83">
        <v>90</v>
      </c>
      <c r="L573" s="173">
        <v>90</v>
      </c>
      <c r="M573" s="56">
        <f t="shared" si="45"/>
        <v>94.153419567846456</v>
      </c>
      <c r="N573" s="83">
        <v>94.1</v>
      </c>
      <c r="O573" s="173">
        <v>94.1</v>
      </c>
      <c r="P573" s="56">
        <f t="shared" si="46"/>
        <v>98.442630903715013</v>
      </c>
      <c r="Q573" s="184" t="s">
        <v>149</v>
      </c>
      <c r="R573" s="96" t="s">
        <v>71</v>
      </c>
      <c r="S573" s="85" t="s">
        <v>66</v>
      </c>
      <c r="T573" s="86">
        <v>2010</v>
      </c>
      <c r="U573" s="87">
        <v>2010</v>
      </c>
      <c r="V573" s="184"/>
      <c r="W573" s="184"/>
      <c r="X573" s="82" t="s">
        <v>1000</v>
      </c>
      <c r="Y573" s="88" t="s">
        <v>679</v>
      </c>
      <c r="Z573" s="89" t="s">
        <v>69</v>
      </c>
      <c r="AA573" s="88"/>
      <c r="AB573" s="125"/>
    </row>
    <row r="574" spans="1:28" s="51" customFormat="1" ht="15" x14ac:dyDescent="0.25">
      <c r="A574" s="96" t="s">
        <v>858</v>
      </c>
      <c r="B574" s="44" t="s">
        <v>971</v>
      </c>
      <c r="C574" s="82" t="s">
        <v>82</v>
      </c>
      <c r="D574" s="82"/>
      <c r="E574" s="83">
        <v>113.14</v>
      </c>
      <c r="F574" s="182">
        <f t="shared" si="47"/>
        <v>12.571111111111112</v>
      </c>
      <c r="G574" s="182" t="s">
        <v>148</v>
      </c>
      <c r="H574" s="55">
        <f>VLOOKUP(U574,[1]Inflation!$G$16:$H$26,2,FALSE)</f>
        <v>1.0461491063094051</v>
      </c>
      <c r="I574" s="56">
        <f t="shared" si="44"/>
        <v>13.151256654205122</v>
      </c>
      <c r="J574" s="83"/>
      <c r="K574" s="83">
        <v>86.5</v>
      </c>
      <c r="L574" s="173">
        <v>86.5</v>
      </c>
      <c r="M574" s="56">
        <f t="shared" si="45"/>
        <v>90.491897695763541</v>
      </c>
      <c r="N574" s="83">
        <v>230</v>
      </c>
      <c r="O574" s="173">
        <v>230</v>
      </c>
      <c r="P574" s="56">
        <f t="shared" si="46"/>
        <v>240.61429445116318</v>
      </c>
      <c r="Q574" s="82" t="s">
        <v>149</v>
      </c>
      <c r="R574" s="96" t="s">
        <v>71</v>
      </c>
      <c r="S574" s="85" t="s">
        <v>66</v>
      </c>
      <c r="T574" s="86">
        <v>2010</v>
      </c>
      <c r="U574" s="87">
        <v>2010</v>
      </c>
      <c r="V574" s="82"/>
      <c r="W574" s="82"/>
      <c r="X574" s="82" t="s">
        <v>1001</v>
      </c>
      <c r="Y574" s="88" t="s">
        <v>1002</v>
      </c>
      <c r="Z574" s="89" t="s">
        <v>69</v>
      </c>
      <c r="AA574" s="88"/>
      <c r="AB574" s="125"/>
    </row>
    <row r="575" spans="1:28" s="51" customFormat="1" ht="15" x14ac:dyDescent="0.25">
      <c r="A575" s="57" t="s">
        <v>858</v>
      </c>
      <c r="B575" s="44" t="s">
        <v>971</v>
      </c>
      <c r="C575" s="85"/>
      <c r="D575" s="85"/>
      <c r="E575" s="93">
        <v>171.74</v>
      </c>
      <c r="F575" s="93">
        <f t="shared" si="47"/>
        <v>19.082222222222224</v>
      </c>
      <c r="G575" s="134" t="s">
        <v>148</v>
      </c>
      <c r="H575" s="55">
        <f>VLOOKUP(U575,[1]Inflation!$G$16:$H$26,2,FALSE)</f>
        <v>1.0461491063094051</v>
      </c>
      <c r="I575" s="56">
        <f t="shared" si="44"/>
        <v>19.96284972417525</v>
      </c>
      <c r="J575" s="93"/>
      <c r="K575" s="93">
        <v>60</v>
      </c>
      <c r="L575" s="134">
        <v>60</v>
      </c>
      <c r="M575" s="56">
        <f t="shared" si="45"/>
        <v>62.768946378564301</v>
      </c>
      <c r="N575" s="93">
        <v>500</v>
      </c>
      <c r="O575" s="134">
        <v>500</v>
      </c>
      <c r="P575" s="56">
        <f t="shared" si="46"/>
        <v>523.07455315470247</v>
      </c>
      <c r="Q575" s="85" t="s">
        <v>991</v>
      </c>
      <c r="R575" s="96" t="s">
        <v>254</v>
      </c>
      <c r="S575" s="85" t="s">
        <v>66</v>
      </c>
      <c r="T575" s="86">
        <v>2010</v>
      </c>
      <c r="U575" s="87">
        <v>2010</v>
      </c>
      <c r="V575" s="85"/>
      <c r="W575" s="85"/>
      <c r="X575" s="57"/>
      <c r="Y575" s="95" t="s">
        <v>1003</v>
      </c>
      <c r="Z575" s="89" t="s">
        <v>69</v>
      </c>
      <c r="AA575" s="95"/>
      <c r="AB575" s="125"/>
    </row>
    <row r="576" spans="1:28" s="51" customFormat="1" ht="15" x14ac:dyDescent="0.25">
      <c r="A576" s="57" t="s">
        <v>858</v>
      </c>
      <c r="B576" s="44" t="s">
        <v>971</v>
      </c>
      <c r="C576" s="85" t="s">
        <v>990</v>
      </c>
      <c r="D576" s="85"/>
      <c r="E576" s="93">
        <v>1057.4000000000001</v>
      </c>
      <c r="F576" s="93">
        <v>1057.4000000000001</v>
      </c>
      <c r="G576" s="134"/>
      <c r="H576" s="55">
        <f>VLOOKUP(U576,[1]Inflation!$G$16:$H$26,2,FALSE)</f>
        <v>1.0461491063094051</v>
      </c>
      <c r="I576" s="56">
        <f t="shared" si="44"/>
        <v>1106.1980650115649</v>
      </c>
      <c r="J576" s="93"/>
      <c r="K576" s="93">
        <v>200</v>
      </c>
      <c r="L576" s="134">
        <v>200</v>
      </c>
      <c r="M576" s="56">
        <f t="shared" si="45"/>
        <v>209.229821261881</v>
      </c>
      <c r="N576" s="93">
        <v>2200</v>
      </c>
      <c r="O576" s="134">
        <v>2200</v>
      </c>
      <c r="P576" s="56">
        <f t="shared" si="46"/>
        <v>2301.5280338806911</v>
      </c>
      <c r="Q576" s="85" t="s">
        <v>431</v>
      </c>
      <c r="R576" s="96" t="s">
        <v>205</v>
      </c>
      <c r="S576" s="85" t="s">
        <v>66</v>
      </c>
      <c r="T576" s="86">
        <v>2010</v>
      </c>
      <c r="U576" s="87">
        <v>2010</v>
      </c>
      <c r="V576" s="85"/>
      <c r="W576" s="85"/>
      <c r="X576" s="57"/>
      <c r="Y576" s="95" t="s">
        <v>278</v>
      </c>
      <c r="Z576" s="89" t="s">
        <v>69</v>
      </c>
      <c r="AA576" s="95"/>
      <c r="AB576" s="125"/>
    </row>
    <row r="577" spans="1:28" s="51" customFormat="1" ht="15" x14ac:dyDescent="0.25">
      <c r="A577" s="57" t="s">
        <v>858</v>
      </c>
      <c r="B577" s="44" t="s">
        <v>971</v>
      </c>
      <c r="C577" s="85" t="s">
        <v>993</v>
      </c>
      <c r="D577" s="85"/>
      <c r="E577" s="93">
        <v>1642.16</v>
      </c>
      <c r="F577" s="93">
        <v>1642.16</v>
      </c>
      <c r="G577" s="134"/>
      <c r="H577" s="55">
        <f>VLOOKUP(U577,[1]Inflation!$G$16:$H$26,2,FALSE)</f>
        <v>1.0461491063094051</v>
      </c>
      <c r="I577" s="56">
        <f t="shared" si="44"/>
        <v>1717.9442164170528</v>
      </c>
      <c r="J577" s="93"/>
      <c r="K577" s="93">
        <v>950</v>
      </c>
      <c r="L577" s="134">
        <v>950</v>
      </c>
      <c r="M577" s="56">
        <f t="shared" si="45"/>
        <v>993.84165099393476</v>
      </c>
      <c r="N577" s="93">
        <v>2688.49</v>
      </c>
      <c r="O577" s="134">
        <v>2688.49</v>
      </c>
      <c r="P577" s="56">
        <f t="shared" si="46"/>
        <v>2812.5614108217724</v>
      </c>
      <c r="Q577" s="85" t="s">
        <v>431</v>
      </c>
      <c r="R577" s="96" t="s">
        <v>205</v>
      </c>
      <c r="S577" s="85" t="s">
        <v>66</v>
      </c>
      <c r="T577" s="86">
        <v>2010</v>
      </c>
      <c r="U577" s="87">
        <v>2010</v>
      </c>
      <c r="V577" s="85"/>
      <c r="W577" s="85"/>
      <c r="X577" s="57"/>
      <c r="Y577" s="95" t="s">
        <v>68</v>
      </c>
      <c r="Z577" s="89" t="s">
        <v>69</v>
      </c>
      <c r="AA577" s="95"/>
      <c r="AB577" s="125"/>
    </row>
    <row r="578" spans="1:28" s="51" customFormat="1" ht="15" x14ac:dyDescent="0.25">
      <c r="A578" s="57" t="s">
        <v>858</v>
      </c>
      <c r="B578" s="44" t="s">
        <v>971</v>
      </c>
      <c r="C578" s="85" t="s">
        <v>995</v>
      </c>
      <c r="D578" s="85"/>
      <c r="E578" s="93">
        <v>703.43</v>
      </c>
      <c r="F578" s="93">
        <v>703.43</v>
      </c>
      <c r="G578" s="134"/>
      <c r="H578" s="55">
        <f>VLOOKUP(U578,[1]Inflation!$G$16:$H$26,2,FALSE)</f>
        <v>1.0461491063094051</v>
      </c>
      <c r="I578" s="56">
        <f t="shared" si="44"/>
        <v>735.89266585122471</v>
      </c>
      <c r="J578" s="93"/>
      <c r="K578" s="93">
        <v>200</v>
      </c>
      <c r="L578" s="134">
        <v>200</v>
      </c>
      <c r="M578" s="56">
        <f t="shared" si="45"/>
        <v>209.229821261881</v>
      </c>
      <c r="N578" s="93">
        <v>1750</v>
      </c>
      <c r="O578" s="134">
        <v>1750</v>
      </c>
      <c r="P578" s="56">
        <f t="shared" si="46"/>
        <v>1830.7609360414588</v>
      </c>
      <c r="Q578" s="85" t="s">
        <v>431</v>
      </c>
      <c r="R578" s="96" t="s">
        <v>205</v>
      </c>
      <c r="S578" s="85" t="s">
        <v>66</v>
      </c>
      <c r="T578" s="86">
        <v>2010</v>
      </c>
      <c r="U578" s="87">
        <v>2010</v>
      </c>
      <c r="V578" s="85"/>
      <c r="W578" s="85"/>
      <c r="X578" s="57"/>
      <c r="Y578" s="95" t="s">
        <v>80</v>
      </c>
      <c r="Z578" s="89" t="s">
        <v>69</v>
      </c>
      <c r="AA578" s="95"/>
      <c r="AB578" s="125"/>
    </row>
    <row r="579" spans="1:28" s="51" customFormat="1" ht="15" x14ac:dyDescent="0.25">
      <c r="A579" s="57" t="s">
        <v>858</v>
      </c>
      <c r="B579" s="57" t="s">
        <v>971</v>
      </c>
      <c r="C579" s="85" t="s">
        <v>1004</v>
      </c>
      <c r="D579" s="85"/>
      <c r="E579" s="93">
        <v>94.45</v>
      </c>
      <c r="F579" s="134">
        <f>E579/10.7639</f>
        <v>8.7747006196638768</v>
      </c>
      <c r="G579" s="134" t="s">
        <v>148</v>
      </c>
      <c r="H579" s="55">
        <f>VLOOKUP(U579,[1]Inflation!$G$16:$H$26,2,FALSE)</f>
        <v>1.0461491063094051</v>
      </c>
      <c r="I579" s="56">
        <f t="shared" si="44"/>
        <v>9.1796452113939466</v>
      </c>
      <c r="J579" s="93"/>
      <c r="K579" s="93">
        <v>50</v>
      </c>
      <c r="L579" s="134">
        <v>50</v>
      </c>
      <c r="M579" s="56">
        <f t="shared" si="45"/>
        <v>52.30745531547025</v>
      </c>
      <c r="N579" s="93">
        <v>372</v>
      </c>
      <c r="O579" s="134">
        <v>372</v>
      </c>
      <c r="P579" s="56">
        <f t="shared" si="46"/>
        <v>389.16746754709868</v>
      </c>
      <c r="Q579" s="85" t="s">
        <v>362</v>
      </c>
      <c r="R579" s="96" t="s">
        <v>36</v>
      </c>
      <c r="S579" s="85" t="s">
        <v>66</v>
      </c>
      <c r="T579" s="86">
        <v>2010</v>
      </c>
      <c r="U579" s="87">
        <v>2010</v>
      </c>
      <c r="V579" s="85"/>
      <c r="W579" s="85"/>
      <c r="X579" s="57"/>
      <c r="Y579" s="95" t="s">
        <v>468</v>
      </c>
      <c r="Z579" s="89" t="s">
        <v>69</v>
      </c>
      <c r="AA579" s="95"/>
      <c r="AB579" s="125"/>
    </row>
    <row r="580" spans="1:28" s="51" customFormat="1" ht="15" x14ac:dyDescent="0.25">
      <c r="A580" s="57" t="s">
        <v>858</v>
      </c>
      <c r="B580" s="57" t="s">
        <v>971</v>
      </c>
      <c r="C580" s="85" t="s">
        <v>1004</v>
      </c>
      <c r="D580" s="85"/>
      <c r="E580" s="93">
        <v>78.400000000000006</v>
      </c>
      <c r="F580" s="134">
        <f>E580/9</f>
        <v>8.7111111111111121</v>
      </c>
      <c r="G580" s="134" t="s">
        <v>148</v>
      </c>
      <c r="H580" s="55">
        <f>VLOOKUP(U580,[1]Inflation!$G$16:$H$26,2,FALSE)</f>
        <v>1.0461491063094051</v>
      </c>
      <c r="I580" s="56">
        <f t="shared" si="44"/>
        <v>9.1131211038508191</v>
      </c>
      <c r="J580" s="93"/>
      <c r="K580" s="93">
        <v>1</v>
      </c>
      <c r="L580" s="134">
        <v>1</v>
      </c>
      <c r="M580" s="56">
        <f t="shared" si="45"/>
        <v>1.0461491063094051</v>
      </c>
      <c r="N580" s="93">
        <v>300</v>
      </c>
      <c r="O580" s="134">
        <v>300</v>
      </c>
      <c r="P580" s="56">
        <f t="shared" si="46"/>
        <v>313.84473189282153</v>
      </c>
      <c r="Q580" s="85" t="s">
        <v>149</v>
      </c>
      <c r="R580" s="96" t="s">
        <v>36</v>
      </c>
      <c r="S580" s="85" t="s">
        <v>66</v>
      </c>
      <c r="T580" s="86">
        <v>2010</v>
      </c>
      <c r="U580" s="87">
        <v>2010</v>
      </c>
      <c r="V580" s="85"/>
      <c r="W580" s="85"/>
      <c r="X580" s="57"/>
      <c r="Y580" s="95" t="s">
        <v>1005</v>
      </c>
      <c r="Z580" s="89" t="s">
        <v>69</v>
      </c>
      <c r="AA580" s="95"/>
      <c r="AB580" s="125"/>
    </row>
    <row r="581" spans="1:28" s="51" customFormat="1" ht="15" x14ac:dyDescent="0.25">
      <c r="A581" s="57" t="s">
        <v>858</v>
      </c>
      <c r="B581" s="57" t="s">
        <v>971</v>
      </c>
      <c r="C581" s="85" t="s">
        <v>1006</v>
      </c>
      <c r="D581" s="85"/>
      <c r="E581" s="93">
        <v>89.34</v>
      </c>
      <c r="F581" s="134">
        <f>E581/9</f>
        <v>9.9266666666666676</v>
      </c>
      <c r="G581" s="134" t="s">
        <v>148</v>
      </c>
      <c r="H581" s="55">
        <f>VLOOKUP(U581,[1]Inflation!$G$16:$H$26,2,FALSE)</f>
        <v>1.0461491063094051</v>
      </c>
      <c r="I581" s="56">
        <f t="shared" ref="I581:I617" si="48">H581*F581</f>
        <v>10.384773461964695</v>
      </c>
      <c r="J581" s="93"/>
      <c r="K581" s="93">
        <v>60</v>
      </c>
      <c r="L581" s="134">
        <v>60</v>
      </c>
      <c r="M581" s="56">
        <f t="shared" ref="M581:M617" si="49">L581*H581</f>
        <v>62.768946378564301</v>
      </c>
      <c r="N581" s="93">
        <v>120</v>
      </c>
      <c r="O581" s="134">
        <v>120</v>
      </c>
      <c r="P581" s="56">
        <f t="shared" ref="P581:P617" si="50">O581*H581</f>
        <v>125.5378927571286</v>
      </c>
      <c r="Q581" s="85" t="s">
        <v>149</v>
      </c>
      <c r="R581" s="96" t="s">
        <v>36</v>
      </c>
      <c r="S581" s="85" t="s">
        <v>66</v>
      </c>
      <c r="T581" s="86">
        <v>2010</v>
      </c>
      <c r="U581" s="87">
        <v>2010</v>
      </c>
      <c r="V581" s="85"/>
      <c r="W581" s="85"/>
      <c r="X581" s="57"/>
      <c r="Y581" s="95" t="s">
        <v>68</v>
      </c>
      <c r="Z581" s="89" t="s">
        <v>69</v>
      </c>
      <c r="AA581" s="95"/>
      <c r="AB581" s="125"/>
    </row>
    <row r="582" spans="1:28" s="51" customFormat="1" ht="15" x14ac:dyDescent="0.25">
      <c r="A582" s="185" t="s">
        <v>858</v>
      </c>
      <c r="B582" s="57" t="s">
        <v>971</v>
      </c>
      <c r="C582" s="85" t="s">
        <v>1007</v>
      </c>
      <c r="D582" s="85"/>
      <c r="E582" s="93">
        <v>127.98</v>
      </c>
      <c r="F582" s="134">
        <f>E582/9</f>
        <v>14.22</v>
      </c>
      <c r="G582" s="134" t="s">
        <v>148</v>
      </c>
      <c r="H582" s="55">
        <f>VLOOKUP(U582,[1]Inflation!$G$16:$H$26,2,FALSE)</f>
        <v>1.0461491063094051</v>
      </c>
      <c r="I582" s="56">
        <f t="shared" si="48"/>
        <v>14.876240291719741</v>
      </c>
      <c r="J582" s="93"/>
      <c r="K582" s="93">
        <v>108.81</v>
      </c>
      <c r="L582" s="134">
        <v>108.81</v>
      </c>
      <c r="M582" s="56">
        <f t="shared" si="49"/>
        <v>113.83148425752637</v>
      </c>
      <c r="N582" s="93">
        <v>160</v>
      </c>
      <c r="O582" s="134">
        <v>160</v>
      </c>
      <c r="P582" s="56">
        <f t="shared" si="50"/>
        <v>167.38385700950482</v>
      </c>
      <c r="Q582" s="85" t="s">
        <v>149</v>
      </c>
      <c r="R582" s="96" t="s">
        <v>36</v>
      </c>
      <c r="S582" s="85" t="s">
        <v>66</v>
      </c>
      <c r="T582" s="86">
        <v>2010</v>
      </c>
      <c r="U582" s="87">
        <v>2010</v>
      </c>
      <c r="V582" s="85"/>
      <c r="W582" s="85"/>
      <c r="X582" s="57"/>
      <c r="Y582" s="95" t="s">
        <v>68</v>
      </c>
      <c r="Z582" s="89" t="s">
        <v>69</v>
      </c>
      <c r="AA582" s="95"/>
      <c r="AB582" s="125"/>
    </row>
    <row r="583" spans="1:28" s="51" customFormat="1" ht="15" x14ac:dyDescent="0.25">
      <c r="A583" s="186" t="s">
        <v>858</v>
      </c>
      <c r="B583" s="57" t="s">
        <v>971</v>
      </c>
      <c r="C583" s="187" t="s">
        <v>1008</v>
      </c>
      <c r="D583" s="187"/>
      <c r="E583" s="188">
        <v>421.13</v>
      </c>
      <c r="F583" s="188">
        <v>421.13</v>
      </c>
      <c r="G583" s="189"/>
      <c r="H583" s="55">
        <f>VLOOKUP(U583,[1]Inflation!$G$16:$H$26,2,FALSE)</f>
        <v>1.0461491063094051</v>
      </c>
      <c r="I583" s="56">
        <f t="shared" si="48"/>
        <v>440.56477314007975</v>
      </c>
      <c r="J583" s="188"/>
      <c r="K583" s="188">
        <v>175</v>
      </c>
      <c r="L583" s="189">
        <v>175</v>
      </c>
      <c r="M583" s="56">
        <f t="shared" si="49"/>
        <v>183.07609360414588</v>
      </c>
      <c r="N583" s="188">
        <v>1049.48</v>
      </c>
      <c r="O583" s="189">
        <v>1049.48</v>
      </c>
      <c r="P583" s="56">
        <f t="shared" si="50"/>
        <v>1097.9125640895945</v>
      </c>
      <c r="Q583" s="187" t="s">
        <v>431</v>
      </c>
      <c r="R583" s="96" t="s">
        <v>83</v>
      </c>
      <c r="S583" s="85" t="s">
        <v>66</v>
      </c>
      <c r="T583" s="86">
        <v>2010</v>
      </c>
      <c r="U583" s="87">
        <v>2010</v>
      </c>
      <c r="V583" s="187"/>
      <c r="W583" s="187"/>
      <c r="X583" s="185"/>
      <c r="Y583" s="190" t="s">
        <v>265</v>
      </c>
      <c r="Z583" s="97" t="s">
        <v>69</v>
      </c>
      <c r="AA583" s="190"/>
    </row>
    <row r="584" spans="1:28" s="51" customFormat="1" ht="15" x14ac:dyDescent="0.25">
      <c r="A584" s="186" t="s">
        <v>858</v>
      </c>
      <c r="B584" s="57" t="s">
        <v>971</v>
      </c>
      <c r="C584" s="187" t="s">
        <v>1009</v>
      </c>
      <c r="D584" s="187"/>
      <c r="E584" s="188">
        <v>406.6</v>
      </c>
      <c r="F584" s="188">
        <v>406.6</v>
      </c>
      <c r="G584" s="189"/>
      <c r="H584" s="55">
        <f>VLOOKUP(U584,[1]Inflation!$G$16:$H$26,2,FALSE)</f>
        <v>1.0461491063094051</v>
      </c>
      <c r="I584" s="56">
        <f t="shared" si="48"/>
        <v>425.36422662540411</v>
      </c>
      <c r="J584" s="188"/>
      <c r="K584" s="188">
        <v>85</v>
      </c>
      <c r="L584" s="189">
        <v>85</v>
      </c>
      <c r="M584" s="56">
        <f t="shared" si="49"/>
        <v>88.922674036299426</v>
      </c>
      <c r="N584" s="188">
        <v>1279.81</v>
      </c>
      <c r="O584" s="189">
        <v>1279.81</v>
      </c>
      <c r="P584" s="56">
        <f t="shared" si="50"/>
        <v>1338.8720877458397</v>
      </c>
      <c r="Q584" s="187" t="s">
        <v>431</v>
      </c>
      <c r="R584" s="96" t="s">
        <v>83</v>
      </c>
      <c r="S584" s="85" t="s">
        <v>66</v>
      </c>
      <c r="T584" s="86">
        <v>2010</v>
      </c>
      <c r="U584" s="87">
        <v>2010</v>
      </c>
      <c r="V584" s="187"/>
      <c r="W584" s="187"/>
      <c r="X584" s="185"/>
      <c r="Y584" s="190" t="s">
        <v>537</v>
      </c>
      <c r="Z584" s="97" t="s">
        <v>69</v>
      </c>
      <c r="AA584" s="190"/>
    </row>
    <row r="585" spans="1:28" s="51" customFormat="1" ht="15" x14ac:dyDescent="0.25">
      <c r="A585" s="186" t="s">
        <v>858</v>
      </c>
      <c r="B585" s="57" t="s">
        <v>971</v>
      </c>
      <c r="C585" s="187" t="s">
        <v>1008</v>
      </c>
      <c r="D585" s="187"/>
      <c r="E585" s="188">
        <v>16.07</v>
      </c>
      <c r="F585" s="188">
        <v>16.07</v>
      </c>
      <c r="G585" s="189"/>
      <c r="H585" s="55">
        <f>VLOOKUP(U585,[1]Inflation!$G$16:$H$26,2,FALSE)</f>
        <v>1.0461491063094051</v>
      </c>
      <c r="I585" s="56">
        <f t="shared" si="48"/>
        <v>16.811616138392139</v>
      </c>
      <c r="J585" s="188"/>
      <c r="K585" s="188">
        <v>0</v>
      </c>
      <c r="L585" s="189">
        <v>0</v>
      </c>
      <c r="M585" s="56">
        <f t="shared" si="49"/>
        <v>0</v>
      </c>
      <c r="N585" s="188">
        <v>63</v>
      </c>
      <c r="O585" s="189">
        <v>63</v>
      </c>
      <c r="P585" s="56">
        <f t="shared" si="50"/>
        <v>65.907393697492523</v>
      </c>
      <c r="Q585" s="187" t="s">
        <v>365</v>
      </c>
      <c r="R585" s="96" t="s">
        <v>83</v>
      </c>
      <c r="S585" s="85" t="s">
        <v>66</v>
      </c>
      <c r="T585" s="86">
        <v>2010</v>
      </c>
      <c r="U585" s="87">
        <v>2010</v>
      </c>
      <c r="V585" s="187"/>
      <c r="W585" s="187"/>
      <c r="X585" s="185"/>
      <c r="Y585" s="190" t="s">
        <v>1010</v>
      </c>
      <c r="Z585" s="97" t="s">
        <v>69</v>
      </c>
      <c r="AA585" s="190"/>
    </row>
    <row r="586" spans="1:28" s="51" customFormat="1" ht="15" x14ac:dyDescent="0.25">
      <c r="A586" s="186" t="s">
        <v>858</v>
      </c>
      <c r="B586" s="57" t="s">
        <v>971</v>
      </c>
      <c r="C586" s="187" t="s">
        <v>1011</v>
      </c>
      <c r="D586" s="187"/>
      <c r="E586" s="188">
        <v>12.46</v>
      </c>
      <c r="F586" s="188">
        <v>12.46</v>
      </c>
      <c r="G586" s="189"/>
      <c r="H586" s="55">
        <f>VLOOKUP(U586,[1]Inflation!$G$16:$H$26,2,FALSE)</f>
        <v>1.0461491063094051</v>
      </c>
      <c r="I586" s="56">
        <f t="shared" si="48"/>
        <v>13.035017864615188</v>
      </c>
      <c r="J586" s="188"/>
      <c r="K586" s="188">
        <v>6.5</v>
      </c>
      <c r="L586" s="189">
        <v>6.5</v>
      </c>
      <c r="M586" s="56">
        <f t="shared" si="49"/>
        <v>6.7999691910111331</v>
      </c>
      <c r="N586" s="188">
        <v>25.43</v>
      </c>
      <c r="O586" s="189">
        <v>25.43</v>
      </c>
      <c r="P586" s="56">
        <f t="shared" si="50"/>
        <v>26.60357177344817</v>
      </c>
      <c r="Q586" s="187" t="s">
        <v>365</v>
      </c>
      <c r="R586" s="96" t="s">
        <v>83</v>
      </c>
      <c r="S586" s="85" t="s">
        <v>66</v>
      </c>
      <c r="T586" s="86">
        <v>2010</v>
      </c>
      <c r="U586" s="87">
        <v>2010</v>
      </c>
      <c r="V586" s="187"/>
      <c r="W586" s="187"/>
      <c r="X586" s="185"/>
      <c r="Y586" s="190" t="s">
        <v>265</v>
      </c>
      <c r="Z586" s="97" t="s">
        <v>69</v>
      </c>
      <c r="AA586" s="190"/>
    </row>
    <row r="587" spans="1:28" s="51" customFormat="1" ht="15" x14ac:dyDescent="0.25">
      <c r="A587" s="186" t="s">
        <v>858</v>
      </c>
      <c r="B587" s="57" t="s">
        <v>971</v>
      </c>
      <c r="C587" s="187" t="s">
        <v>1008</v>
      </c>
      <c r="D587" s="187"/>
      <c r="E587" s="188">
        <v>11.33</v>
      </c>
      <c r="F587" s="188">
        <v>11.33</v>
      </c>
      <c r="G587" s="189"/>
      <c r="H587" s="55">
        <f>VLOOKUP(U587,[1]Inflation!$G$16:$H$26,2,FALSE)</f>
        <v>1.0461491063094051</v>
      </c>
      <c r="I587" s="56">
        <f t="shared" si="48"/>
        <v>11.852869374485559</v>
      </c>
      <c r="J587" s="188"/>
      <c r="K587" s="188">
        <v>6</v>
      </c>
      <c r="L587" s="189">
        <v>6</v>
      </c>
      <c r="M587" s="56">
        <f t="shared" si="49"/>
        <v>6.2768946378564303</v>
      </c>
      <c r="N587" s="188">
        <v>20</v>
      </c>
      <c r="O587" s="189">
        <v>20</v>
      </c>
      <c r="P587" s="56">
        <f t="shared" si="50"/>
        <v>20.922982126188103</v>
      </c>
      <c r="Q587" s="187" t="s">
        <v>365</v>
      </c>
      <c r="R587" s="96" t="s">
        <v>83</v>
      </c>
      <c r="S587" s="85" t="s">
        <v>66</v>
      </c>
      <c r="T587" s="86">
        <v>2010</v>
      </c>
      <c r="U587" s="87">
        <v>2010</v>
      </c>
      <c r="V587" s="187"/>
      <c r="W587" s="187"/>
      <c r="X587" s="185"/>
      <c r="Y587" s="190" t="s">
        <v>387</v>
      </c>
      <c r="Z587" s="97" t="s">
        <v>69</v>
      </c>
      <c r="AA587" s="190"/>
    </row>
    <row r="588" spans="1:28" s="51" customFormat="1" ht="15" x14ac:dyDescent="0.25">
      <c r="A588" s="186" t="s">
        <v>858</v>
      </c>
      <c r="B588" s="57" t="s">
        <v>971</v>
      </c>
      <c r="C588" s="187" t="s">
        <v>1011</v>
      </c>
      <c r="D588" s="187"/>
      <c r="E588" s="188">
        <v>9.07</v>
      </c>
      <c r="F588" s="188">
        <v>9.07</v>
      </c>
      <c r="G588" s="189"/>
      <c r="H588" s="55">
        <f>VLOOKUP(U588,[1]Inflation!$G$16:$H$26,2,FALSE)</f>
        <v>1.0461491063094051</v>
      </c>
      <c r="I588" s="56">
        <f t="shared" si="48"/>
        <v>9.4885723942263045</v>
      </c>
      <c r="J588" s="188"/>
      <c r="K588" s="188">
        <v>6.75</v>
      </c>
      <c r="L588" s="189">
        <v>6.75</v>
      </c>
      <c r="M588" s="56">
        <f t="shared" si="49"/>
        <v>7.061506467588484</v>
      </c>
      <c r="N588" s="188">
        <v>10.6</v>
      </c>
      <c r="O588" s="189">
        <v>10.6</v>
      </c>
      <c r="P588" s="56">
        <f t="shared" si="50"/>
        <v>11.089180526879693</v>
      </c>
      <c r="Q588" s="187" t="s">
        <v>365</v>
      </c>
      <c r="R588" s="96" t="s">
        <v>83</v>
      </c>
      <c r="S588" s="85" t="s">
        <v>66</v>
      </c>
      <c r="T588" s="86">
        <v>2010</v>
      </c>
      <c r="U588" s="87">
        <v>2010</v>
      </c>
      <c r="V588" s="187"/>
      <c r="W588" s="187"/>
      <c r="X588" s="185"/>
      <c r="Y588" s="190" t="s">
        <v>92</v>
      </c>
      <c r="Z588" s="97" t="s">
        <v>69</v>
      </c>
      <c r="AA588" s="190"/>
    </row>
    <row r="589" spans="1:28" s="51" customFormat="1" ht="15" x14ac:dyDescent="0.25">
      <c r="A589" s="186" t="s">
        <v>858</v>
      </c>
      <c r="B589" s="57" t="s">
        <v>971</v>
      </c>
      <c r="C589" s="187" t="s">
        <v>1012</v>
      </c>
      <c r="D589" s="187"/>
      <c r="E589" s="188">
        <v>10.97</v>
      </c>
      <c r="F589" s="188">
        <v>10.97</v>
      </c>
      <c r="G589" s="189"/>
      <c r="H589" s="55">
        <f>VLOOKUP(U589,[1]Inflation!$G$16:$H$26,2,FALSE)</f>
        <v>1.0461491063094051</v>
      </c>
      <c r="I589" s="56">
        <f t="shared" si="48"/>
        <v>11.476255696214174</v>
      </c>
      <c r="J589" s="188"/>
      <c r="K589" s="188">
        <v>5.4</v>
      </c>
      <c r="L589" s="189">
        <v>5.4</v>
      </c>
      <c r="M589" s="56">
        <f t="shared" si="49"/>
        <v>5.6492051740707874</v>
      </c>
      <c r="N589" s="188">
        <v>22</v>
      </c>
      <c r="O589" s="189">
        <v>22</v>
      </c>
      <c r="P589" s="56">
        <f t="shared" si="50"/>
        <v>23.01528033880691</v>
      </c>
      <c r="Q589" s="187" t="s">
        <v>365</v>
      </c>
      <c r="R589" s="96" t="s">
        <v>83</v>
      </c>
      <c r="S589" s="85" t="s">
        <v>66</v>
      </c>
      <c r="T589" s="86">
        <v>2010</v>
      </c>
      <c r="U589" s="87">
        <v>2010</v>
      </c>
      <c r="V589" s="187"/>
      <c r="W589" s="187"/>
      <c r="X589" s="185"/>
      <c r="Y589" s="190" t="s">
        <v>257</v>
      </c>
      <c r="Z589" s="97" t="s">
        <v>69</v>
      </c>
      <c r="AA589" s="190"/>
    </row>
    <row r="590" spans="1:28" s="51" customFormat="1" ht="15" x14ac:dyDescent="0.25">
      <c r="A590" s="186" t="s">
        <v>858</v>
      </c>
      <c r="B590" s="57" t="s">
        <v>971</v>
      </c>
      <c r="C590" s="187" t="s">
        <v>1013</v>
      </c>
      <c r="D590" s="187"/>
      <c r="E590" s="188">
        <v>8.44</v>
      </c>
      <c r="F590" s="188">
        <v>8.44</v>
      </c>
      <c r="G590" s="189"/>
      <c r="H590" s="55">
        <f>VLOOKUP(U590,[1]Inflation!$G$16:$H$26,2,FALSE)</f>
        <v>1.0461491063094051</v>
      </c>
      <c r="I590" s="56">
        <f t="shared" si="48"/>
        <v>8.8294984572513773</v>
      </c>
      <c r="J590" s="188"/>
      <c r="K590" s="188">
        <v>3.5</v>
      </c>
      <c r="L590" s="189">
        <v>3.5</v>
      </c>
      <c r="M590" s="56">
        <f t="shared" si="49"/>
        <v>3.6615218720829175</v>
      </c>
      <c r="N590" s="188">
        <v>16</v>
      </c>
      <c r="O590" s="189">
        <v>16</v>
      </c>
      <c r="P590" s="56">
        <f t="shared" si="50"/>
        <v>16.738385700950481</v>
      </c>
      <c r="Q590" s="187" t="s">
        <v>365</v>
      </c>
      <c r="R590" s="96" t="s">
        <v>83</v>
      </c>
      <c r="S590" s="85" t="s">
        <v>66</v>
      </c>
      <c r="T590" s="86">
        <v>2010</v>
      </c>
      <c r="U590" s="87">
        <v>2010</v>
      </c>
      <c r="V590" s="187"/>
      <c r="W590" s="187"/>
      <c r="X590" s="185"/>
      <c r="Y590" s="190" t="s">
        <v>157</v>
      </c>
      <c r="Z590" s="97" t="s">
        <v>69</v>
      </c>
      <c r="AA590" s="190"/>
    </row>
    <row r="591" spans="1:28" s="51" customFormat="1" ht="15" x14ac:dyDescent="0.25">
      <c r="A591" s="57" t="s">
        <v>858</v>
      </c>
      <c r="B591" s="57" t="s">
        <v>971</v>
      </c>
      <c r="C591" s="187" t="s">
        <v>1014</v>
      </c>
      <c r="D591" s="85"/>
      <c r="E591" s="93">
        <v>13.05</v>
      </c>
      <c r="F591" s="93">
        <v>13.05</v>
      </c>
      <c r="G591" s="134"/>
      <c r="H591" s="55">
        <f>VLOOKUP(U591,[1]Inflation!$G$16:$H$26,2,FALSE)</f>
        <v>1.0461491063094051</v>
      </c>
      <c r="I591" s="56">
        <f t="shared" si="48"/>
        <v>13.652245837337738</v>
      </c>
      <c r="J591" s="93"/>
      <c r="K591" s="93">
        <v>5.95</v>
      </c>
      <c r="L591" s="134">
        <v>5.95</v>
      </c>
      <c r="M591" s="56">
        <f t="shared" si="49"/>
        <v>6.2245871825409607</v>
      </c>
      <c r="N591" s="93">
        <v>30</v>
      </c>
      <c r="O591" s="134">
        <v>30</v>
      </c>
      <c r="P591" s="56">
        <f t="shared" si="50"/>
        <v>31.384473189282151</v>
      </c>
      <c r="Q591" s="86" t="s">
        <v>365</v>
      </c>
      <c r="R591" s="96" t="s">
        <v>83</v>
      </c>
      <c r="S591" s="85" t="s">
        <v>66</v>
      </c>
      <c r="T591" s="86">
        <v>2010</v>
      </c>
      <c r="U591" s="87">
        <v>2010</v>
      </c>
      <c r="V591" s="86"/>
      <c r="W591" s="86"/>
      <c r="X591" s="57"/>
      <c r="Y591" s="95" t="s">
        <v>751</v>
      </c>
      <c r="Z591" s="97" t="s">
        <v>69</v>
      </c>
      <c r="AA591" s="95"/>
    </row>
    <row r="592" spans="1:28" s="51" customFormat="1" ht="15" x14ac:dyDescent="0.25">
      <c r="A592" s="57" t="s">
        <v>858</v>
      </c>
      <c r="B592" s="57" t="s">
        <v>971</v>
      </c>
      <c r="C592" s="85" t="s">
        <v>1015</v>
      </c>
      <c r="D592" s="85"/>
      <c r="E592" s="93">
        <v>11.28</v>
      </c>
      <c r="F592" s="93">
        <v>11.28</v>
      </c>
      <c r="G592" s="134"/>
      <c r="H592" s="55">
        <f>VLOOKUP(U592,[1]Inflation!$G$16:$H$26,2,FALSE)</f>
        <v>1.0461491063094051</v>
      </c>
      <c r="I592" s="56">
        <f t="shared" si="48"/>
        <v>11.800561919170088</v>
      </c>
      <c r="J592" s="93"/>
      <c r="K592" s="93">
        <v>4.5</v>
      </c>
      <c r="L592" s="134">
        <v>4.5</v>
      </c>
      <c r="M592" s="56">
        <f t="shared" si="49"/>
        <v>4.707670978392323</v>
      </c>
      <c r="N592" s="93">
        <v>20</v>
      </c>
      <c r="O592" s="134">
        <v>20</v>
      </c>
      <c r="P592" s="56">
        <f t="shared" si="50"/>
        <v>20.922982126188103</v>
      </c>
      <c r="Q592" s="86" t="s">
        <v>365</v>
      </c>
      <c r="R592" s="96" t="s">
        <v>83</v>
      </c>
      <c r="S592" s="85" t="s">
        <v>66</v>
      </c>
      <c r="T592" s="86">
        <v>2010</v>
      </c>
      <c r="U592" s="87">
        <v>2010</v>
      </c>
      <c r="V592" s="86"/>
      <c r="W592" s="86"/>
      <c r="X592" s="57"/>
      <c r="Y592" s="95" t="s">
        <v>155</v>
      </c>
      <c r="Z592" s="97" t="s">
        <v>69</v>
      </c>
      <c r="AA592" s="95"/>
    </row>
    <row r="593" spans="1:28" s="51" customFormat="1" ht="15" x14ac:dyDescent="0.25">
      <c r="A593" s="57" t="s">
        <v>858</v>
      </c>
      <c r="B593" s="57" t="s">
        <v>971</v>
      </c>
      <c r="C593" s="85" t="s">
        <v>1016</v>
      </c>
      <c r="D593" s="85"/>
      <c r="E593" s="93">
        <v>12.97</v>
      </c>
      <c r="F593" s="93">
        <v>12.97</v>
      </c>
      <c r="G593" s="134"/>
      <c r="H593" s="55">
        <f>VLOOKUP(U593,[1]Inflation!$G$16:$H$26,2,FALSE)</f>
        <v>1.0461491063094051</v>
      </c>
      <c r="I593" s="56">
        <f t="shared" si="48"/>
        <v>13.568553908832984</v>
      </c>
      <c r="J593" s="93"/>
      <c r="K593" s="93">
        <v>7</v>
      </c>
      <c r="L593" s="134">
        <v>7</v>
      </c>
      <c r="M593" s="56">
        <f t="shared" si="49"/>
        <v>7.3230437441658349</v>
      </c>
      <c r="N593" s="93">
        <v>19</v>
      </c>
      <c r="O593" s="134">
        <v>19</v>
      </c>
      <c r="P593" s="56">
        <f t="shared" si="50"/>
        <v>19.876833019878696</v>
      </c>
      <c r="Q593" s="86" t="s">
        <v>365</v>
      </c>
      <c r="R593" s="96" t="s">
        <v>83</v>
      </c>
      <c r="S593" s="85" t="s">
        <v>66</v>
      </c>
      <c r="T593" s="86">
        <v>2010</v>
      </c>
      <c r="U593" s="87">
        <v>2010</v>
      </c>
      <c r="V593" s="86"/>
      <c r="W593" s="86"/>
      <c r="X593" s="57"/>
      <c r="Y593" s="95" t="s">
        <v>70</v>
      </c>
      <c r="Z593" s="97" t="s">
        <v>69</v>
      </c>
      <c r="AA593" s="95"/>
    </row>
    <row r="594" spans="1:28" s="51" customFormat="1" ht="15" x14ac:dyDescent="0.25">
      <c r="A594" s="57" t="s">
        <v>858</v>
      </c>
      <c r="B594" s="57" t="s">
        <v>971</v>
      </c>
      <c r="C594" s="85" t="s">
        <v>1017</v>
      </c>
      <c r="D594" s="85"/>
      <c r="E594" s="93">
        <v>14.08</v>
      </c>
      <c r="F594" s="93">
        <v>14.08</v>
      </c>
      <c r="G594" s="134"/>
      <c r="H594" s="55">
        <f>VLOOKUP(U594,[1]Inflation!$G$16:$H$26,2,FALSE)</f>
        <v>1.0461491063094051</v>
      </c>
      <c r="I594" s="56">
        <f t="shared" si="48"/>
        <v>14.729779416836424</v>
      </c>
      <c r="J594" s="93"/>
      <c r="K594" s="93">
        <v>11.2</v>
      </c>
      <c r="L594" s="134">
        <v>11.2</v>
      </c>
      <c r="M594" s="56">
        <f t="shared" si="49"/>
        <v>11.716869990665336</v>
      </c>
      <c r="N594" s="93">
        <v>16.96</v>
      </c>
      <c r="O594" s="134">
        <v>16.96</v>
      </c>
      <c r="P594" s="56">
        <f t="shared" si="50"/>
        <v>17.74268884300751</v>
      </c>
      <c r="Q594" s="86" t="s">
        <v>365</v>
      </c>
      <c r="R594" s="96" t="s">
        <v>83</v>
      </c>
      <c r="S594" s="85" t="s">
        <v>66</v>
      </c>
      <c r="T594" s="86">
        <v>2010</v>
      </c>
      <c r="U594" s="87">
        <v>2010</v>
      </c>
      <c r="V594" s="86"/>
      <c r="W594" s="86"/>
      <c r="X594" s="57"/>
      <c r="Y594" s="95" t="s">
        <v>89</v>
      </c>
      <c r="Z594" s="97" t="s">
        <v>69</v>
      </c>
      <c r="AA594" s="95"/>
    </row>
    <row r="595" spans="1:28" s="51" customFormat="1" ht="15" x14ac:dyDescent="0.25">
      <c r="A595" s="57" t="s">
        <v>858</v>
      </c>
      <c r="B595" s="57" t="s">
        <v>971</v>
      </c>
      <c r="C595" s="85" t="s">
        <v>1018</v>
      </c>
      <c r="D595" s="85"/>
      <c r="E595" s="93">
        <v>11.7</v>
      </c>
      <c r="F595" s="93">
        <v>11.7</v>
      </c>
      <c r="G595" s="134"/>
      <c r="H595" s="55">
        <f>VLOOKUP(U595,[1]Inflation!$G$16:$H$26,2,FALSE)</f>
        <v>1.0461491063094051</v>
      </c>
      <c r="I595" s="56">
        <f t="shared" si="48"/>
        <v>12.239944543820039</v>
      </c>
      <c r="J595" s="93"/>
      <c r="K595" s="93">
        <v>3.5</v>
      </c>
      <c r="L595" s="134">
        <v>3.5</v>
      </c>
      <c r="M595" s="56">
        <f t="shared" si="49"/>
        <v>3.6615218720829175</v>
      </c>
      <c r="N595" s="93">
        <v>28</v>
      </c>
      <c r="O595" s="134">
        <v>28</v>
      </c>
      <c r="P595" s="56">
        <f t="shared" si="50"/>
        <v>29.29217497666334</v>
      </c>
      <c r="Q595" s="86" t="s">
        <v>365</v>
      </c>
      <c r="R595" s="96" t="s">
        <v>83</v>
      </c>
      <c r="S595" s="85" t="s">
        <v>66</v>
      </c>
      <c r="T595" s="86">
        <v>2010</v>
      </c>
      <c r="U595" s="87">
        <v>2010</v>
      </c>
      <c r="V595" s="86"/>
      <c r="W595" s="86"/>
      <c r="X595" s="57"/>
      <c r="Y595" s="95" t="s">
        <v>772</v>
      </c>
      <c r="Z595" s="97" t="s">
        <v>69</v>
      </c>
      <c r="AA595" s="95"/>
    </row>
    <row r="596" spans="1:28" s="51" customFormat="1" ht="15" x14ac:dyDescent="0.25">
      <c r="A596" s="57" t="s">
        <v>858</v>
      </c>
      <c r="B596" s="57" t="s">
        <v>971</v>
      </c>
      <c r="C596" s="187" t="s">
        <v>1019</v>
      </c>
      <c r="D596" s="85"/>
      <c r="E596" s="93">
        <v>6.06</v>
      </c>
      <c r="F596" s="93">
        <v>6.06</v>
      </c>
      <c r="G596" s="134"/>
      <c r="H596" s="55">
        <f>VLOOKUP(U596,[1]Inflation!$G$16:$H$26,2,FALSE)</f>
        <v>1.0461491063094051</v>
      </c>
      <c r="I596" s="56">
        <f t="shared" si="48"/>
        <v>6.3396635842349944</v>
      </c>
      <c r="J596" s="93"/>
      <c r="K596" s="93">
        <v>3.5</v>
      </c>
      <c r="L596" s="134">
        <v>3.5</v>
      </c>
      <c r="M596" s="56">
        <f t="shared" si="49"/>
        <v>3.6615218720829175</v>
      </c>
      <c r="N596" s="93">
        <v>7.67</v>
      </c>
      <c r="O596" s="134">
        <v>7.67</v>
      </c>
      <c r="P596" s="56">
        <f t="shared" si="50"/>
        <v>8.0239636453931364</v>
      </c>
      <c r="Q596" s="86" t="s">
        <v>365</v>
      </c>
      <c r="R596" s="96" t="s">
        <v>83</v>
      </c>
      <c r="S596" s="85" t="s">
        <v>66</v>
      </c>
      <c r="T596" s="86">
        <v>2010</v>
      </c>
      <c r="U596" s="87">
        <v>2010</v>
      </c>
      <c r="V596" s="86"/>
      <c r="W596" s="86"/>
      <c r="X596" s="57"/>
      <c r="Y596" s="95" t="s">
        <v>92</v>
      </c>
      <c r="Z596" s="97" t="s">
        <v>69</v>
      </c>
      <c r="AA596" s="95"/>
    </row>
    <row r="597" spans="1:28" s="51" customFormat="1" ht="15" x14ac:dyDescent="0.25">
      <c r="A597" s="57" t="s">
        <v>858</v>
      </c>
      <c r="B597" s="57" t="s">
        <v>971</v>
      </c>
      <c r="C597" s="187" t="s">
        <v>1020</v>
      </c>
      <c r="D597" s="85"/>
      <c r="E597" s="93">
        <v>12.04</v>
      </c>
      <c r="F597" s="93">
        <v>12.04</v>
      </c>
      <c r="G597" s="134"/>
      <c r="H597" s="55">
        <f>VLOOKUP(U597,[1]Inflation!$G$16:$H$26,2,FALSE)</f>
        <v>1.0461491063094051</v>
      </c>
      <c r="I597" s="56">
        <f t="shared" si="48"/>
        <v>12.595635239965237</v>
      </c>
      <c r="J597" s="93"/>
      <c r="K597" s="93">
        <v>7</v>
      </c>
      <c r="L597" s="134">
        <v>7</v>
      </c>
      <c r="M597" s="56">
        <f t="shared" si="49"/>
        <v>7.3230437441658349</v>
      </c>
      <c r="N597" s="93">
        <v>22.26</v>
      </c>
      <c r="O597" s="134">
        <v>22.26</v>
      </c>
      <c r="P597" s="56">
        <f t="shared" si="50"/>
        <v>23.287279106447357</v>
      </c>
      <c r="Q597" s="86" t="s">
        <v>365</v>
      </c>
      <c r="R597" s="96" t="s">
        <v>83</v>
      </c>
      <c r="S597" s="85" t="s">
        <v>66</v>
      </c>
      <c r="T597" s="86">
        <v>2010</v>
      </c>
      <c r="U597" s="87">
        <v>2010</v>
      </c>
      <c r="V597" s="86"/>
      <c r="W597" s="86"/>
      <c r="X597" s="57"/>
      <c r="Y597" s="95" t="s">
        <v>537</v>
      </c>
      <c r="Z597" s="97" t="s">
        <v>69</v>
      </c>
      <c r="AA597" s="95"/>
    </row>
    <row r="598" spans="1:28" s="51" customFormat="1" ht="15" x14ac:dyDescent="0.25">
      <c r="A598" s="57" t="s">
        <v>858</v>
      </c>
      <c r="B598" s="57" t="s">
        <v>971</v>
      </c>
      <c r="C598" s="187" t="s">
        <v>1021</v>
      </c>
      <c r="D598" s="85"/>
      <c r="E598" s="93">
        <v>3.5</v>
      </c>
      <c r="F598" s="93">
        <v>3.5</v>
      </c>
      <c r="G598" s="134"/>
      <c r="H598" s="55">
        <f>VLOOKUP(U598,[1]Inflation!$G$16:$H$26,2,FALSE)</f>
        <v>1.0461491063094051</v>
      </c>
      <c r="I598" s="56">
        <f t="shared" si="48"/>
        <v>3.6615218720829175</v>
      </c>
      <c r="J598" s="93"/>
      <c r="K598" s="93">
        <v>3.5</v>
      </c>
      <c r="L598" s="134">
        <v>3.5</v>
      </c>
      <c r="M598" s="56">
        <f t="shared" si="49"/>
        <v>3.6615218720829175</v>
      </c>
      <c r="N598" s="93">
        <v>3.5</v>
      </c>
      <c r="O598" s="134">
        <v>3.5</v>
      </c>
      <c r="P598" s="56">
        <f t="shared" si="50"/>
        <v>3.6615218720829175</v>
      </c>
      <c r="Q598" s="86" t="s">
        <v>365</v>
      </c>
      <c r="R598" s="96" t="s">
        <v>83</v>
      </c>
      <c r="S598" s="85" t="s">
        <v>66</v>
      </c>
      <c r="T598" s="86">
        <v>2010</v>
      </c>
      <c r="U598" s="87">
        <v>2010</v>
      </c>
      <c r="V598" s="86"/>
      <c r="W598" s="86"/>
      <c r="X598" s="57"/>
      <c r="Y598" s="95" t="s">
        <v>267</v>
      </c>
      <c r="Z598" s="97" t="s">
        <v>69</v>
      </c>
      <c r="AA598" s="95"/>
    </row>
    <row r="599" spans="1:28" s="51" customFormat="1" ht="15" x14ac:dyDescent="0.25">
      <c r="A599" s="57" t="s">
        <v>858</v>
      </c>
      <c r="B599" s="57" t="s">
        <v>971</v>
      </c>
      <c r="C599" s="187" t="s">
        <v>1022</v>
      </c>
      <c r="D599" s="85"/>
      <c r="E599" s="93">
        <v>11.8</v>
      </c>
      <c r="F599" s="93">
        <v>11.8</v>
      </c>
      <c r="G599" s="134"/>
      <c r="H599" s="55">
        <f>VLOOKUP(U599,[1]Inflation!$G$16:$H$26,2,FALSE)</f>
        <v>1.0461491063094051</v>
      </c>
      <c r="I599" s="56">
        <f t="shared" si="48"/>
        <v>12.34455945445098</v>
      </c>
      <c r="J599" s="93"/>
      <c r="K599" s="93">
        <v>5.95</v>
      </c>
      <c r="L599" s="134">
        <v>5.95</v>
      </c>
      <c r="M599" s="56">
        <f t="shared" si="49"/>
        <v>6.2245871825409607</v>
      </c>
      <c r="N599" s="93">
        <v>16.5</v>
      </c>
      <c r="O599" s="134">
        <v>16.5</v>
      </c>
      <c r="P599" s="56">
        <f t="shared" si="50"/>
        <v>17.261460254105184</v>
      </c>
      <c r="Q599" s="86" t="s">
        <v>365</v>
      </c>
      <c r="R599" s="96" t="s">
        <v>83</v>
      </c>
      <c r="S599" s="85" t="s">
        <v>66</v>
      </c>
      <c r="T599" s="86">
        <v>2010</v>
      </c>
      <c r="U599" s="87">
        <v>2010</v>
      </c>
      <c r="V599" s="86"/>
      <c r="W599" s="86"/>
      <c r="X599" s="57"/>
      <c r="Y599" s="95" t="s">
        <v>78</v>
      </c>
      <c r="Z599" s="97" t="s">
        <v>69</v>
      </c>
      <c r="AA599" s="95"/>
    </row>
    <row r="600" spans="1:28" s="51" customFormat="1" ht="15" x14ac:dyDescent="0.25">
      <c r="A600" s="57" t="s">
        <v>858</v>
      </c>
      <c r="B600" s="57" t="s">
        <v>971</v>
      </c>
      <c r="C600" s="187" t="s">
        <v>1023</v>
      </c>
      <c r="D600" s="85"/>
      <c r="E600" s="93">
        <v>10.93</v>
      </c>
      <c r="F600" s="93">
        <v>10.93</v>
      </c>
      <c r="G600" s="134"/>
      <c r="H600" s="55">
        <f>VLOOKUP(U600,[1]Inflation!$G$16:$H$26,2,FALSE)</f>
        <v>1.0461491063094051</v>
      </c>
      <c r="I600" s="56">
        <f t="shared" si="48"/>
        <v>11.434409731961797</v>
      </c>
      <c r="J600" s="93"/>
      <c r="K600" s="93">
        <v>6.15</v>
      </c>
      <c r="L600" s="134">
        <v>6.15</v>
      </c>
      <c r="M600" s="56">
        <f t="shared" si="49"/>
        <v>6.4338170038028411</v>
      </c>
      <c r="N600" s="93">
        <v>22</v>
      </c>
      <c r="O600" s="134">
        <v>22</v>
      </c>
      <c r="P600" s="56">
        <f t="shared" si="50"/>
        <v>23.01528033880691</v>
      </c>
      <c r="Q600" s="86" t="s">
        <v>365</v>
      </c>
      <c r="R600" s="96" t="s">
        <v>83</v>
      </c>
      <c r="S600" s="85" t="s">
        <v>66</v>
      </c>
      <c r="T600" s="86">
        <v>2010</v>
      </c>
      <c r="U600" s="87">
        <v>2010</v>
      </c>
      <c r="V600" s="86"/>
      <c r="W600" s="86"/>
      <c r="X600" s="57"/>
      <c r="Y600" s="95" t="s">
        <v>260</v>
      </c>
      <c r="Z600" s="97" t="s">
        <v>69</v>
      </c>
      <c r="AA600" s="95"/>
    </row>
    <row r="601" spans="1:28" s="51" customFormat="1" ht="15" x14ac:dyDescent="0.25">
      <c r="A601" s="57" t="s">
        <v>858</v>
      </c>
      <c r="B601" s="57" t="s">
        <v>971</v>
      </c>
      <c r="C601" s="85" t="s">
        <v>1024</v>
      </c>
      <c r="D601" s="85"/>
      <c r="E601" s="93">
        <v>9.9499999999999993</v>
      </c>
      <c r="F601" s="93">
        <v>9.9499999999999993</v>
      </c>
      <c r="G601" s="134"/>
      <c r="H601" s="55">
        <f>VLOOKUP(U601,[1]Inflation!$G$16:$H$26,2,FALSE)</f>
        <v>1.0461491063094051</v>
      </c>
      <c r="I601" s="56">
        <f t="shared" si="48"/>
        <v>10.40918360777858</v>
      </c>
      <c r="J601" s="93"/>
      <c r="K601" s="93">
        <v>3.5</v>
      </c>
      <c r="L601" s="134">
        <v>3.5</v>
      </c>
      <c r="M601" s="56">
        <f t="shared" si="49"/>
        <v>3.6615218720829175</v>
      </c>
      <c r="N601" s="93">
        <v>20</v>
      </c>
      <c r="O601" s="134">
        <v>20</v>
      </c>
      <c r="P601" s="56">
        <f t="shared" si="50"/>
        <v>20.922982126188103</v>
      </c>
      <c r="Q601" s="86" t="s">
        <v>365</v>
      </c>
      <c r="R601" s="96" t="s">
        <v>83</v>
      </c>
      <c r="S601" s="85" t="s">
        <v>66</v>
      </c>
      <c r="T601" s="86">
        <v>2010</v>
      </c>
      <c r="U601" s="87">
        <v>2010</v>
      </c>
      <c r="V601" s="86"/>
      <c r="W601" s="86"/>
      <c r="X601" s="57"/>
      <c r="Y601" s="95" t="s">
        <v>157</v>
      </c>
      <c r="Z601" s="97" t="s">
        <v>69</v>
      </c>
      <c r="AA601" s="95"/>
    </row>
    <row r="602" spans="1:28" s="51" customFormat="1" ht="15" x14ac:dyDescent="0.25">
      <c r="A602" s="57" t="s">
        <v>858</v>
      </c>
      <c r="B602" s="57" t="s">
        <v>971</v>
      </c>
      <c r="C602" s="85" t="s">
        <v>1025</v>
      </c>
      <c r="D602" s="85"/>
      <c r="E602" s="93">
        <v>13.84</v>
      </c>
      <c r="F602" s="93">
        <v>13.84</v>
      </c>
      <c r="G602" s="134"/>
      <c r="H602" s="55">
        <f>VLOOKUP(U602,[1]Inflation!$G$16:$H$26,2,FALSE)</f>
        <v>1.0461491063094051</v>
      </c>
      <c r="I602" s="56">
        <f t="shared" si="48"/>
        <v>14.478703631322166</v>
      </c>
      <c r="J602" s="93"/>
      <c r="K602" s="93">
        <v>7</v>
      </c>
      <c r="L602" s="134">
        <v>7</v>
      </c>
      <c r="M602" s="56">
        <f t="shared" si="49"/>
        <v>7.3230437441658349</v>
      </c>
      <c r="N602" s="93">
        <v>30</v>
      </c>
      <c r="O602" s="134">
        <v>30</v>
      </c>
      <c r="P602" s="56">
        <f t="shared" si="50"/>
        <v>31.384473189282151</v>
      </c>
      <c r="Q602" s="86" t="s">
        <v>365</v>
      </c>
      <c r="R602" s="96" t="s">
        <v>83</v>
      </c>
      <c r="S602" s="85" t="s">
        <v>66</v>
      </c>
      <c r="T602" s="86">
        <v>2010</v>
      </c>
      <c r="U602" s="87">
        <v>2010</v>
      </c>
      <c r="V602" s="86"/>
      <c r="W602" s="86"/>
      <c r="X602" s="57"/>
      <c r="Y602" s="95" t="s">
        <v>108</v>
      </c>
      <c r="Z602" s="97" t="s">
        <v>69</v>
      </c>
      <c r="AA602" s="95"/>
    </row>
    <row r="603" spans="1:28" s="51" customFormat="1" ht="15" x14ac:dyDescent="0.25">
      <c r="A603" s="57" t="s">
        <v>858</v>
      </c>
      <c r="B603" s="57" t="s">
        <v>971</v>
      </c>
      <c r="C603" s="85" t="s">
        <v>1026</v>
      </c>
      <c r="D603" s="85"/>
      <c r="E603" s="93">
        <v>9.15</v>
      </c>
      <c r="F603" s="93">
        <v>9.15</v>
      </c>
      <c r="G603" s="134"/>
      <c r="H603" s="55">
        <f>VLOOKUP(U603,[1]Inflation!$G$16:$H$26,2,FALSE)</f>
        <v>1.0461491063094051</v>
      </c>
      <c r="I603" s="56">
        <f t="shared" si="48"/>
        <v>9.5722643227310567</v>
      </c>
      <c r="J603" s="93"/>
      <c r="K603" s="93">
        <v>3.5</v>
      </c>
      <c r="L603" s="134">
        <v>3.5</v>
      </c>
      <c r="M603" s="56">
        <f t="shared" si="49"/>
        <v>3.6615218720829175</v>
      </c>
      <c r="N603" s="93">
        <v>20</v>
      </c>
      <c r="O603" s="134">
        <v>20</v>
      </c>
      <c r="P603" s="56">
        <f t="shared" si="50"/>
        <v>20.922982126188103</v>
      </c>
      <c r="Q603" s="86" t="s">
        <v>365</v>
      </c>
      <c r="R603" s="96" t="s">
        <v>83</v>
      </c>
      <c r="S603" s="85" t="s">
        <v>66</v>
      </c>
      <c r="T603" s="86">
        <v>2010</v>
      </c>
      <c r="U603" s="87">
        <v>2010</v>
      </c>
      <c r="V603" s="86"/>
      <c r="W603" s="86"/>
      <c r="X603" s="57"/>
      <c r="Y603" s="95" t="s">
        <v>108</v>
      </c>
      <c r="Z603" s="97" t="s">
        <v>69</v>
      </c>
      <c r="AA603" s="95"/>
    </row>
    <row r="604" spans="1:28" s="51" customFormat="1" ht="15" x14ac:dyDescent="0.25">
      <c r="A604" s="57" t="s">
        <v>858</v>
      </c>
      <c r="B604" s="57" t="s">
        <v>971</v>
      </c>
      <c r="C604" s="85" t="s">
        <v>1012</v>
      </c>
      <c r="D604" s="85"/>
      <c r="E604" s="93">
        <v>390.82</v>
      </c>
      <c r="F604" s="93">
        <v>390.82</v>
      </c>
      <c r="G604" s="134"/>
      <c r="H604" s="55">
        <f>VLOOKUP(U604,[1]Inflation!$G$16:$H$26,2,FALSE)</f>
        <v>1.0461491063094051</v>
      </c>
      <c r="I604" s="56">
        <f t="shared" si="48"/>
        <v>408.85599372784168</v>
      </c>
      <c r="J604" s="93"/>
      <c r="K604" s="93">
        <v>150</v>
      </c>
      <c r="L604" s="134">
        <v>150</v>
      </c>
      <c r="M604" s="56">
        <f t="shared" si="49"/>
        <v>156.92236594641076</v>
      </c>
      <c r="N604" s="93">
        <v>1158.32</v>
      </c>
      <c r="O604" s="134">
        <v>1158.32</v>
      </c>
      <c r="P604" s="56">
        <f t="shared" si="50"/>
        <v>1211.77543282031</v>
      </c>
      <c r="Q604" s="86" t="s">
        <v>431</v>
      </c>
      <c r="R604" s="96" t="s">
        <v>83</v>
      </c>
      <c r="S604" s="85" t="s">
        <v>66</v>
      </c>
      <c r="T604" s="86">
        <v>2010</v>
      </c>
      <c r="U604" s="87">
        <v>2010</v>
      </c>
      <c r="V604" s="86"/>
      <c r="W604" s="86"/>
      <c r="X604" s="57"/>
      <c r="Y604" s="95" t="s">
        <v>527</v>
      </c>
      <c r="Z604" s="97" t="s">
        <v>69</v>
      </c>
      <c r="AA604" s="95"/>
    </row>
    <row r="605" spans="1:28" s="125" customFormat="1" ht="15" x14ac:dyDescent="0.25">
      <c r="A605" s="57" t="s">
        <v>858</v>
      </c>
      <c r="B605" s="57" t="s">
        <v>971</v>
      </c>
      <c r="C605" s="85" t="s">
        <v>1014</v>
      </c>
      <c r="D605" s="85"/>
      <c r="E605" s="93">
        <v>384.35</v>
      </c>
      <c r="F605" s="93">
        <v>384.35</v>
      </c>
      <c r="G605" s="134"/>
      <c r="H605" s="55">
        <f>VLOOKUP(U605,[1]Inflation!$G$16:$H$26,2,FALSE)</f>
        <v>1.0461491063094051</v>
      </c>
      <c r="I605" s="56">
        <f t="shared" si="48"/>
        <v>402.08740901001988</v>
      </c>
      <c r="J605" s="93"/>
      <c r="K605" s="93">
        <v>255</v>
      </c>
      <c r="L605" s="134">
        <v>255</v>
      </c>
      <c r="M605" s="56">
        <f t="shared" si="49"/>
        <v>266.76802210889826</v>
      </c>
      <c r="N605" s="93">
        <v>814</v>
      </c>
      <c r="O605" s="134">
        <v>814</v>
      </c>
      <c r="P605" s="56">
        <f t="shared" si="50"/>
        <v>851.56537253585566</v>
      </c>
      <c r="Q605" s="86" t="s">
        <v>431</v>
      </c>
      <c r="R605" s="96" t="s">
        <v>83</v>
      </c>
      <c r="S605" s="85" t="s">
        <v>66</v>
      </c>
      <c r="T605" s="86">
        <v>2010</v>
      </c>
      <c r="U605" s="87">
        <v>2010</v>
      </c>
      <c r="V605" s="86"/>
      <c r="W605" s="86"/>
      <c r="X605" s="57"/>
      <c r="Y605" s="95" t="s">
        <v>155</v>
      </c>
      <c r="Z605" s="97" t="s">
        <v>69</v>
      </c>
      <c r="AA605" s="95"/>
      <c r="AB605" s="51"/>
    </row>
    <row r="606" spans="1:28" s="125" customFormat="1" ht="15" x14ac:dyDescent="0.25">
      <c r="A606" s="57" t="s">
        <v>858</v>
      </c>
      <c r="B606" s="57" t="s">
        <v>971</v>
      </c>
      <c r="C606" s="85" t="s">
        <v>1016</v>
      </c>
      <c r="D606" s="85"/>
      <c r="E606" s="93">
        <v>324.89999999999998</v>
      </c>
      <c r="F606" s="93">
        <v>324.89999999999998</v>
      </c>
      <c r="G606" s="134"/>
      <c r="H606" s="55">
        <f>VLOOKUP(U606,[1]Inflation!$G$16:$H$26,2,FALSE)</f>
        <v>1.0461491063094051</v>
      </c>
      <c r="I606" s="56">
        <f t="shared" si="48"/>
        <v>339.8938446399257</v>
      </c>
      <c r="J606" s="93"/>
      <c r="K606" s="93">
        <v>255</v>
      </c>
      <c r="L606" s="134">
        <v>255</v>
      </c>
      <c r="M606" s="56">
        <f t="shared" si="49"/>
        <v>266.76802210889826</v>
      </c>
      <c r="N606" s="93">
        <v>500</v>
      </c>
      <c r="O606" s="134">
        <v>500</v>
      </c>
      <c r="P606" s="56">
        <f t="shared" si="50"/>
        <v>523.07455315470247</v>
      </c>
      <c r="Q606" s="86" t="s">
        <v>431</v>
      </c>
      <c r="R606" s="96" t="s">
        <v>83</v>
      </c>
      <c r="S606" s="85" t="s">
        <v>66</v>
      </c>
      <c r="T606" s="86">
        <v>2010</v>
      </c>
      <c r="U606" s="87">
        <v>2010</v>
      </c>
      <c r="V606" s="86"/>
      <c r="W606" s="86"/>
      <c r="X606" s="57"/>
      <c r="Y606" s="95" t="s">
        <v>155</v>
      </c>
      <c r="Z606" s="97" t="s">
        <v>69</v>
      </c>
      <c r="AA606" s="95"/>
      <c r="AB606" s="51"/>
    </row>
    <row r="607" spans="1:28" s="125" customFormat="1" ht="15" x14ac:dyDescent="0.25">
      <c r="A607" s="57" t="s">
        <v>858</v>
      </c>
      <c r="B607" s="57" t="s">
        <v>971</v>
      </c>
      <c r="C607" s="85" t="s">
        <v>1018</v>
      </c>
      <c r="D607" s="85"/>
      <c r="E607" s="93">
        <v>372.52</v>
      </c>
      <c r="F607" s="93">
        <v>372.52</v>
      </c>
      <c r="G607" s="134"/>
      <c r="H607" s="55">
        <f>VLOOKUP(U607,[1]Inflation!$G$16:$H$26,2,FALSE)</f>
        <v>1.0461491063094051</v>
      </c>
      <c r="I607" s="56">
        <f t="shared" si="48"/>
        <v>389.71146508237956</v>
      </c>
      <c r="J607" s="93"/>
      <c r="K607" s="93">
        <v>210</v>
      </c>
      <c r="L607" s="134">
        <v>210</v>
      </c>
      <c r="M607" s="56">
        <f t="shared" si="49"/>
        <v>219.69131232497506</v>
      </c>
      <c r="N607" s="93">
        <v>814</v>
      </c>
      <c r="O607" s="134">
        <v>814</v>
      </c>
      <c r="P607" s="56">
        <f t="shared" si="50"/>
        <v>851.56537253585566</v>
      </c>
      <c r="Q607" s="86" t="s">
        <v>431</v>
      </c>
      <c r="R607" s="96" t="s">
        <v>83</v>
      </c>
      <c r="S607" s="85" t="s">
        <v>66</v>
      </c>
      <c r="T607" s="86">
        <v>2010</v>
      </c>
      <c r="U607" s="87">
        <v>2010</v>
      </c>
      <c r="V607" s="86"/>
      <c r="W607" s="86"/>
      <c r="X607" s="57"/>
      <c r="Y607" s="95" t="s">
        <v>363</v>
      </c>
      <c r="Z607" s="97" t="s">
        <v>69</v>
      </c>
      <c r="AA607" s="95"/>
      <c r="AB607" s="51"/>
    </row>
    <row r="608" spans="1:28" s="125" customFormat="1" ht="15" x14ac:dyDescent="0.25">
      <c r="A608" s="57" t="s">
        <v>858</v>
      </c>
      <c r="B608" s="57" t="s">
        <v>971</v>
      </c>
      <c r="C608" s="85" t="s">
        <v>1020</v>
      </c>
      <c r="D608" s="85"/>
      <c r="E608" s="93">
        <v>900</v>
      </c>
      <c r="F608" s="93">
        <v>900</v>
      </c>
      <c r="G608" s="134"/>
      <c r="H608" s="55">
        <f>VLOOKUP(U608,[1]Inflation!$G$16:$H$26,2,FALSE)</f>
        <v>1.0461491063094051</v>
      </c>
      <c r="I608" s="56">
        <f t="shared" si="48"/>
        <v>941.53419567846458</v>
      </c>
      <c r="J608" s="93"/>
      <c r="K608" s="93">
        <v>900</v>
      </c>
      <c r="L608" s="134">
        <v>900</v>
      </c>
      <c r="M608" s="56">
        <f t="shared" si="49"/>
        <v>941.53419567846458</v>
      </c>
      <c r="N608" s="93">
        <v>900</v>
      </c>
      <c r="O608" s="134">
        <v>900</v>
      </c>
      <c r="P608" s="56">
        <f t="shared" si="50"/>
        <v>941.53419567846458</v>
      </c>
      <c r="Q608" s="85" t="s">
        <v>431</v>
      </c>
      <c r="R608" s="96" t="s">
        <v>83</v>
      </c>
      <c r="S608" s="85" t="s">
        <v>66</v>
      </c>
      <c r="T608" s="86">
        <v>2010</v>
      </c>
      <c r="U608" s="135">
        <v>2010</v>
      </c>
      <c r="V608" s="85"/>
      <c r="W608" s="85"/>
      <c r="X608" s="57"/>
      <c r="Y608" s="95" t="s">
        <v>267</v>
      </c>
      <c r="Z608" s="137" t="s">
        <v>69</v>
      </c>
      <c r="AA608" s="95"/>
      <c r="AB608" s="51"/>
    </row>
    <row r="609" spans="1:28" s="112" customFormat="1" ht="15" x14ac:dyDescent="0.25">
      <c r="A609" s="57" t="s">
        <v>858</v>
      </c>
      <c r="B609" s="57" t="s">
        <v>971</v>
      </c>
      <c r="C609" s="85" t="s">
        <v>1022</v>
      </c>
      <c r="D609" s="85"/>
      <c r="E609" s="93">
        <v>534.45000000000005</v>
      </c>
      <c r="F609" s="93">
        <v>534.45000000000005</v>
      </c>
      <c r="G609" s="134"/>
      <c r="H609" s="55">
        <f>VLOOKUP(U609,[1]Inflation!$G$16:$H$26,2,FALSE)</f>
        <v>1.0461491063094051</v>
      </c>
      <c r="I609" s="56">
        <f t="shared" si="48"/>
        <v>559.11438986706162</v>
      </c>
      <c r="J609" s="93"/>
      <c r="K609" s="93">
        <v>275</v>
      </c>
      <c r="L609" s="134">
        <v>275</v>
      </c>
      <c r="M609" s="56">
        <f t="shared" si="49"/>
        <v>287.69100423508638</v>
      </c>
      <c r="N609" s="93">
        <v>814</v>
      </c>
      <c r="O609" s="134">
        <v>814</v>
      </c>
      <c r="P609" s="56">
        <f t="shared" si="50"/>
        <v>851.56537253585566</v>
      </c>
      <c r="Q609" s="85" t="s">
        <v>431</v>
      </c>
      <c r="R609" s="96" t="s">
        <v>83</v>
      </c>
      <c r="S609" s="85" t="s">
        <v>66</v>
      </c>
      <c r="T609" s="86">
        <v>2010</v>
      </c>
      <c r="U609" s="135">
        <v>2010</v>
      </c>
      <c r="V609" s="85"/>
      <c r="W609" s="85"/>
      <c r="X609" s="57"/>
      <c r="Y609" s="95" t="s">
        <v>92</v>
      </c>
      <c r="Z609" s="137" t="s">
        <v>69</v>
      </c>
      <c r="AA609" s="95"/>
      <c r="AB609" s="51"/>
    </row>
    <row r="610" spans="1:28" s="51" customFormat="1" ht="15" x14ac:dyDescent="0.25">
      <c r="A610" s="57" t="s">
        <v>858</v>
      </c>
      <c r="B610" s="57" t="s">
        <v>971</v>
      </c>
      <c r="C610" s="85" t="s">
        <v>1023</v>
      </c>
      <c r="D610" s="85"/>
      <c r="E610" s="93">
        <v>402.8</v>
      </c>
      <c r="F610" s="93">
        <v>402.8</v>
      </c>
      <c r="G610" s="134"/>
      <c r="H610" s="55">
        <f>VLOOKUP(U610,[1]Inflation!$G$16:$H$26,2,FALSE)</f>
        <v>1.0461491063094051</v>
      </c>
      <c r="I610" s="56">
        <f t="shared" si="48"/>
        <v>421.38886002142834</v>
      </c>
      <c r="J610" s="93"/>
      <c r="K610" s="93">
        <v>150</v>
      </c>
      <c r="L610" s="134">
        <v>150</v>
      </c>
      <c r="M610" s="56">
        <f t="shared" si="49"/>
        <v>156.92236594641076</v>
      </c>
      <c r="N610" s="93">
        <v>814</v>
      </c>
      <c r="O610" s="134">
        <v>814</v>
      </c>
      <c r="P610" s="56">
        <f t="shared" si="50"/>
        <v>851.56537253585566</v>
      </c>
      <c r="Q610" s="85" t="s">
        <v>431</v>
      </c>
      <c r="R610" s="96" t="s">
        <v>83</v>
      </c>
      <c r="S610" s="85" t="s">
        <v>66</v>
      </c>
      <c r="T610" s="86">
        <v>2010</v>
      </c>
      <c r="U610" s="135">
        <v>2010</v>
      </c>
      <c r="V610" s="85"/>
      <c r="W610" s="85"/>
      <c r="X610" s="57"/>
      <c r="Y610" s="95" t="s">
        <v>281</v>
      </c>
      <c r="Z610" s="137" t="s">
        <v>69</v>
      </c>
      <c r="AA610" s="95"/>
    </row>
    <row r="611" spans="1:28" s="51" customFormat="1" ht="15" x14ac:dyDescent="0.25">
      <c r="A611" s="57" t="s">
        <v>858</v>
      </c>
      <c r="B611" s="57" t="s">
        <v>971</v>
      </c>
      <c r="C611" s="85" t="s">
        <v>1025</v>
      </c>
      <c r="D611" s="85"/>
      <c r="E611" s="93">
        <v>458</v>
      </c>
      <c r="F611" s="93">
        <v>458</v>
      </c>
      <c r="G611" s="134"/>
      <c r="H611" s="55">
        <f>VLOOKUP(U611,[1]Inflation!$G$16:$H$26,2,FALSE)</f>
        <v>1.0461491063094051</v>
      </c>
      <c r="I611" s="56">
        <f t="shared" si="48"/>
        <v>479.13629068970749</v>
      </c>
      <c r="J611" s="93"/>
      <c r="K611" s="93">
        <v>255</v>
      </c>
      <c r="L611" s="134">
        <v>255</v>
      </c>
      <c r="M611" s="56">
        <f t="shared" si="49"/>
        <v>266.76802210889826</v>
      </c>
      <c r="N611" s="93">
        <v>814</v>
      </c>
      <c r="O611" s="134">
        <v>814</v>
      </c>
      <c r="P611" s="56">
        <f t="shared" si="50"/>
        <v>851.56537253585566</v>
      </c>
      <c r="Q611" s="85" t="s">
        <v>431</v>
      </c>
      <c r="R611" s="96" t="s">
        <v>83</v>
      </c>
      <c r="S611" s="85" t="s">
        <v>66</v>
      </c>
      <c r="T611" s="86">
        <v>2010</v>
      </c>
      <c r="U611" s="135">
        <v>2010</v>
      </c>
      <c r="V611" s="85"/>
      <c r="W611" s="85"/>
      <c r="X611" s="57"/>
      <c r="Y611" s="95" t="s">
        <v>92</v>
      </c>
      <c r="Z611" s="137" t="s">
        <v>69</v>
      </c>
      <c r="AA611" s="95"/>
    </row>
    <row r="612" spans="1:28" s="125" customFormat="1" ht="15" x14ac:dyDescent="0.25">
      <c r="A612" s="57" t="s">
        <v>858</v>
      </c>
      <c r="B612" s="57" t="s">
        <v>971</v>
      </c>
      <c r="C612" s="85" t="s">
        <v>1026</v>
      </c>
      <c r="D612" s="85"/>
      <c r="E612" s="93">
        <v>375</v>
      </c>
      <c r="F612" s="93">
        <v>375</v>
      </c>
      <c r="G612" s="134"/>
      <c r="H612" s="55">
        <f>VLOOKUP(U612,[1]Inflation!$G$16:$H$26,2,FALSE)</f>
        <v>1.0461491063094051</v>
      </c>
      <c r="I612" s="56">
        <f t="shared" si="48"/>
        <v>392.30591486602691</v>
      </c>
      <c r="J612" s="93"/>
      <c r="K612" s="93">
        <v>375</v>
      </c>
      <c r="L612" s="134">
        <v>375</v>
      </c>
      <c r="M612" s="56">
        <f t="shared" si="49"/>
        <v>392.30591486602691</v>
      </c>
      <c r="N612" s="93">
        <v>375</v>
      </c>
      <c r="O612" s="134">
        <v>375</v>
      </c>
      <c r="P612" s="56">
        <f t="shared" si="50"/>
        <v>392.30591486602691</v>
      </c>
      <c r="Q612" s="85" t="s">
        <v>431</v>
      </c>
      <c r="R612" s="96" t="s">
        <v>83</v>
      </c>
      <c r="S612" s="85" t="s">
        <v>66</v>
      </c>
      <c r="T612" s="86">
        <v>2010</v>
      </c>
      <c r="U612" s="135">
        <v>2010</v>
      </c>
      <c r="V612" s="85"/>
      <c r="W612" s="85"/>
      <c r="X612" s="57"/>
      <c r="Y612" s="95" t="s">
        <v>267</v>
      </c>
      <c r="Z612" s="137" t="s">
        <v>69</v>
      </c>
      <c r="AA612" s="95"/>
      <c r="AB612" s="51"/>
    </row>
    <row r="613" spans="1:28" s="112" customFormat="1" ht="15" x14ac:dyDescent="0.25">
      <c r="A613" s="57" t="s">
        <v>858</v>
      </c>
      <c r="B613" s="57" t="s">
        <v>971</v>
      </c>
      <c r="C613" s="90"/>
      <c r="D613" s="90"/>
      <c r="E613" s="91">
        <v>1118.04</v>
      </c>
      <c r="F613" s="91">
        <v>1118.04</v>
      </c>
      <c r="G613" s="141"/>
      <c r="H613" s="55">
        <f>VLOOKUP(U613,[1]Inflation!$G$16:$H$26,2,FALSE)</f>
        <v>1.0461491063094051</v>
      </c>
      <c r="I613" s="56">
        <f t="shared" si="48"/>
        <v>1169.6365468181673</v>
      </c>
      <c r="J613" s="91"/>
      <c r="K613" s="91">
        <v>300</v>
      </c>
      <c r="L613" s="141">
        <v>300</v>
      </c>
      <c r="M613" s="56">
        <f t="shared" si="49"/>
        <v>313.84473189282153</v>
      </c>
      <c r="N613" s="91">
        <v>2500</v>
      </c>
      <c r="O613" s="141">
        <v>2500</v>
      </c>
      <c r="P613" s="56">
        <f t="shared" si="50"/>
        <v>2615.3727657735126</v>
      </c>
      <c r="Q613" s="90" t="s">
        <v>431</v>
      </c>
      <c r="R613" s="96" t="s">
        <v>84</v>
      </c>
      <c r="S613" s="85" t="s">
        <v>66</v>
      </c>
      <c r="T613" s="86">
        <v>2010</v>
      </c>
      <c r="U613" s="135">
        <v>2010</v>
      </c>
      <c r="V613" s="90"/>
      <c r="W613" s="90"/>
      <c r="X613" s="90" t="s">
        <v>1027</v>
      </c>
      <c r="Y613" s="92" t="s">
        <v>1028</v>
      </c>
      <c r="Z613" s="137" t="s">
        <v>69</v>
      </c>
      <c r="AA613" s="92"/>
      <c r="AB613" s="51"/>
    </row>
    <row r="614" spans="1:28" s="112" customFormat="1" ht="15" x14ac:dyDescent="0.25">
      <c r="A614" s="39" t="s">
        <v>858</v>
      </c>
      <c r="B614" s="57" t="s">
        <v>971</v>
      </c>
      <c r="C614" s="39" t="s">
        <v>1029</v>
      </c>
      <c r="D614" s="63"/>
      <c r="E614" s="64">
        <v>500</v>
      </c>
      <c r="F614" s="64">
        <v>500</v>
      </c>
      <c r="G614" s="134"/>
      <c r="H614" s="55">
        <f>VLOOKUP(U614,[1]Inflation!$G$16:$H$26,2,FALSE)</f>
        <v>1.0461491063094051</v>
      </c>
      <c r="I614" s="56">
        <f t="shared" si="48"/>
        <v>523.07455315470247</v>
      </c>
      <c r="J614" s="64"/>
      <c r="K614" s="64">
        <v>500</v>
      </c>
      <c r="L614" s="134">
        <v>500</v>
      </c>
      <c r="M614" s="56">
        <f t="shared" si="49"/>
        <v>523.07455315470247</v>
      </c>
      <c r="N614" s="64">
        <v>500</v>
      </c>
      <c r="O614" s="134">
        <v>500</v>
      </c>
      <c r="P614" s="56">
        <f t="shared" si="50"/>
        <v>523.07455315470247</v>
      </c>
      <c r="Q614" s="63" t="s">
        <v>431</v>
      </c>
      <c r="R614" s="191" t="s">
        <v>83</v>
      </c>
      <c r="S614" s="63" t="s">
        <v>66</v>
      </c>
      <c r="T614" s="86">
        <v>2010</v>
      </c>
      <c r="U614" s="63">
        <v>2010</v>
      </c>
      <c r="V614" s="63"/>
      <c r="W614" s="63"/>
      <c r="X614" s="39"/>
      <c r="Y614" s="67" t="s">
        <v>89</v>
      </c>
      <c r="Z614" s="42" t="s">
        <v>69</v>
      </c>
      <c r="AA614" s="67"/>
      <c r="AB614" s="43"/>
    </row>
    <row r="615" spans="1:28" s="51" customFormat="1" ht="15" x14ac:dyDescent="0.25">
      <c r="A615" s="57" t="s">
        <v>858</v>
      </c>
      <c r="B615" s="57" t="s">
        <v>971</v>
      </c>
      <c r="C615" s="57" t="s">
        <v>1030</v>
      </c>
      <c r="D615" s="85"/>
      <c r="E615" s="151">
        <v>34.520000000000003</v>
      </c>
      <c r="F615" s="151">
        <v>34.520000000000003</v>
      </c>
      <c r="G615" s="146"/>
      <c r="H615" s="47">
        <f>VLOOKUP(U615,[1]Inflation!$G$16:$H$26,2,FALSE)</f>
        <v>1.0461491063094051</v>
      </c>
      <c r="I615" s="56">
        <f t="shared" si="48"/>
        <v>36.113067149800663</v>
      </c>
      <c r="J615" s="151"/>
      <c r="K615" s="151">
        <v>8.1</v>
      </c>
      <c r="L615" s="146">
        <v>8.1</v>
      </c>
      <c r="M615" s="192">
        <f t="shared" si="49"/>
        <v>8.4738077611061797</v>
      </c>
      <c r="N615" s="151">
        <v>80</v>
      </c>
      <c r="O615" s="146">
        <v>80</v>
      </c>
      <c r="P615" s="193">
        <f t="shared" si="50"/>
        <v>83.691928504752411</v>
      </c>
      <c r="Q615" s="85" t="s">
        <v>365</v>
      </c>
      <c r="R615" s="57" t="s">
        <v>2714</v>
      </c>
      <c r="S615" s="85" t="s">
        <v>66</v>
      </c>
      <c r="T615" s="85">
        <v>2010</v>
      </c>
      <c r="U615" s="85">
        <v>2010</v>
      </c>
      <c r="V615" s="85"/>
      <c r="W615" s="85"/>
      <c r="X615" s="57"/>
      <c r="Y615" s="95" t="s">
        <v>1031</v>
      </c>
      <c r="Z615" s="136" t="s">
        <v>69</v>
      </c>
      <c r="AA615" s="95"/>
      <c r="AB615" s="194"/>
    </row>
    <row r="616" spans="1:28" s="51" customFormat="1" ht="15" x14ac:dyDescent="0.25">
      <c r="A616" s="57" t="s">
        <v>858</v>
      </c>
      <c r="B616" s="57" t="s">
        <v>971</v>
      </c>
      <c r="C616" s="57" t="s">
        <v>1032</v>
      </c>
      <c r="D616" s="85"/>
      <c r="E616" s="151">
        <v>34.08</v>
      </c>
      <c r="F616" s="151">
        <v>34.08</v>
      </c>
      <c r="G616" s="146"/>
      <c r="H616" s="47">
        <f>VLOOKUP(U616,[1]Inflation!$G$16:$H$26,2,FALSE)</f>
        <v>1.0461491063094051</v>
      </c>
      <c r="I616" s="56">
        <f t="shared" si="48"/>
        <v>35.652761543024525</v>
      </c>
      <c r="J616" s="151"/>
      <c r="K616" s="151">
        <v>8</v>
      </c>
      <c r="L616" s="146">
        <v>8</v>
      </c>
      <c r="M616" s="192">
        <f t="shared" si="49"/>
        <v>8.3691928504752404</v>
      </c>
      <c r="N616" s="151">
        <v>60</v>
      </c>
      <c r="O616" s="146">
        <v>60</v>
      </c>
      <c r="P616" s="193">
        <f t="shared" si="50"/>
        <v>62.768946378564301</v>
      </c>
      <c r="Q616" s="85" t="s">
        <v>365</v>
      </c>
      <c r="R616" s="57" t="s">
        <v>2714</v>
      </c>
      <c r="S616" s="85" t="s">
        <v>66</v>
      </c>
      <c r="T616" s="85">
        <v>2010</v>
      </c>
      <c r="U616" s="85">
        <v>2010</v>
      </c>
      <c r="V616" s="85"/>
      <c r="W616" s="85"/>
      <c r="X616" s="57"/>
      <c r="Y616" s="95" t="s">
        <v>537</v>
      </c>
      <c r="Z616" s="136" t="s">
        <v>69</v>
      </c>
      <c r="AA616" s="95"/>
      <c r="AB616" s="194"/>
    </row>
    <row r="617" spans="1:28" s="43" customFormat="1" ht="15" x14ac:dyDescent="0.25">
      <c r="A617" s="57" t="s">
        <v>858</v>
      </c>
      <c r="B617" s="57" t="s">
        <v>971</v>
      </c>
      <c r="C617" s="57" t="s">
        <v>1033</v>
      </c>
      <c r="D617" s="85"/>
      <c r="E617" s="151">
        <v>33.119999999999997</v>
      </c>
      <c r="F617" s="151">
        <v>33.119999999999997</v>
      </c>
      <c r="G617" s="146"/>
      <c r="H617" s="47">
        <f>VLOOKUP(U617,[1]Inflation!$G$16:$H$26,2,FALSE)</f>
        <v>1.0461491063094051</v>
      </c>
      <c r="I617" s="56">
        <f t="shared" si="48"/>
        <v>34.648458400967492</v>
      </c>
      <c r="J617" s="151"/>
      <c r="K617" s="151">
        <v>3.5</v>
      </c>
      <c r="L617" s="146">
        <v>3.5</v>
      </c>
      <c r="M617" s="192">
        <f t="shared" si="49"/>
        <v>3.6615218720829175</v>
      </c>
      <c r="N617" s="151">
        <v>40</v>
      </c>
      <c r="O617" s="146">
        <v>40</v>
      </c>
      <c r="P617" s="193">
        <f t="shared" si="50"/>
        <v>41.845964252376206</v>
      </c>
      <c r="Q617" s="85" t="s">
        <v>365</v>
      </c>
      <c r="R617" s="57" t="s">
        <v>2714</v>
      </c>
      <c r="S617" s="85" t="s">
        <v>66</v>
      </c>
      <c r="T617" s="85">
        <v>2010</v>
      </c>
      <c r="U617" s="85">
        <v>2010</v>
      </c>
      <c r="V617" s="85"/>
      <c r="W617" s="85"/>
      <c r="X617" s="57"/>
      <c r="Y617" s="95" t="s">
        <v>451</v>
      </c>
      <c r="Z617" s="136" t="s">
        <v>69</v>
      </c>
      <c r="AA617" s="95"/>
      <c r="AB617" s="194"/>
    </row>
    <row r="618" spans="1:28" s="51" customFormat="1" ht="30" x14ac:dyDescent="0.25">
      <c r="A618" s="44" t="s">
        <v>1034</v>
      </c>
      <c r="B618" s="44" t="s">
        <v>1034</v>
      </c>
      <c r="C618" s="44" t="s">
        <v>1035</v>
      </c>
      <c r="D618" s="44"/>
      <c r="E618" s="45">
        <v>50000</v>
      </c>
      <c r="F618" s="45"/>
      <c r="G618" s="45"/>
      <c r="H618" s="55">
        <f>VLOOKUP(T618,[1]Inflation!$G$16:$H$26,2,FALSE)</f>
        <v>1.0292667257822254</v>
      </c>
      <c r="I618" s="56">
        <f t="shared" ref="I618:I641" si="51">H618*E618</f>
        <v>51463.33628911127</v>
      </c>
      <c r="J618" s="45"/>
      <c r="K618" s="45"/>
      <c r="L618" s="45"/>
      <c r="M618" s="56">
        <f t="shared" ref="M618:M641" si="52">K618*H618</f>
        <v>0</v>
      </c>
      <c r="N618" s="45"/>
      <c r="O618" s="45"/>
      <c r="P618" s="56">
        <f t="shared" ref="P618:P641" si="53">N618*H618</f>
        <v>0</v>
      </c>
      <c r="Q618" s="44" t="s">
        <v>27</v>
      </c>
      <c r="R618" s="44" t="s">
        <v>44</v>
      </c>
      <c r="S618" s="44" t="s">
        <v>45</v>
      </c>
      <c r="T618" s="44">
        <v>2011</v>
      </c>
      <c r="U618" s="44"/>
      <c r="V618" s="44">
        <v>20</v>
      </c>
      <c r="W618" s="44" t="s">
        <v>32</v>
      </c>
      <c r="X618" s="44" t="s">
        <v>32</v>
      </c>
      <c r="Y618" s="44"/>
      <c r="Z618" s="48" t="s">
        <v>46</v>
      </c>
      <c r="AA618" s="44"/>
    </row>
    <row r="619" spans="1:28" s="51" customFormat="1" ht="15" x14ac:dyDescent="0.25">
      <c r="A619" s="44" t="s">
        <v>1034</v>
      </c>
      <c r="B619" s="44" t="s">
        <v>1034</v>
      </c>
      <c r="C619" s="44" t="s">
        <v>1036</v>
      </c>
      <c r="D619" s="44"/>
      <c r="E619" s="45"/>
      <c r="F619" s="45"/>
      <c r="G619" s="45"/>
      <c r="H619" s="55">
        <f>VLOOKUP(T619,[1]Inflation!$G$16:$H$26,2,FALSE)</f>
        <v>1</v>
      </c>
      <c r="I619" s="56">
        <f t="shared" si="51"/>
        <v>0</v>
      </c>
      <c r="J619" s="45"/>
      <c r="K619" s="45">
        <v>10000</v>
      </c>
      <c r="L619" s="45"/>
      <c r="M619" s="56">
        <f t="shared" si="52"/>
        <v>10000</v>
      </c>
      <c r="N619" s="45">
        <v>20000</v>
      </c>
      <c r="O619" s="45"/>
      <c r="P619" s="56">
        <f t="shared" si="53"/>
        <v>20000</v>
      </c>
      <c r="Q619" s="44" t="s">
        <v>27</v>
      </c>
      <c r="R619" s="44" t="s">
        <v>28</v>
      </c>
      <c r="S619" s="44" t="s">
        <v>295</v>
      </c>
      <c r="T619" s="44">
        <v>2012</v>
      </c>
      <c r="U619" s="44"/>
      <c r="V619" s="44" t="s">
        <v>1037</v>
      </c>
      <c r="W619" s="44" t="s">
        <v>32</v>
      </c>
      <c r="X619" s="44" t="s">
        <v>32</v>
      </c>
      <c r="Y619" s="44"/>
      <c r="Z619" s="72" t="s">
        <v>297</v>
      </c>
      <c r="AA619" s="44"/>
    </row>
    <row r="620" spans="1:28" s="51" customFormat="1" ht="30" x14ac:dyDescent="0.25">
      <c r="A620" s="44" t="s">
        <v>1034</v>
      </c>
      <c r="B620" s="44" t="s">
        <v>1034</v>
      </c>
      <c r="C620" s="44" t="s">
        <v>1038</v>
      </c>
      <c r="D620" s="44"/>
      <c r="E620" s="45"/>
      <c r="F620" s="45"/>
      <c r="G620" s="45"/>
      <c r="H620" s="55">
        <f>VLOOKUP(T620,[1]Inflation!$G$16:$H$26,2,FALSE)</f>
        <v>1</v>
      </c>
      <c r="I620" s="56">
        <f t="shared" si="51"/>
        <v>0</v>
      </c>
      <c r="J620" s="45"/>
      <c r="K620" s="45">
        <v>15000</v>
      </c>
      <c r="L620" s="45"/>
      <c r="M620" s="56">
        <f t="shared" si="52"/>
        <v>15000</v>
      </c>
      <c r="N620" s="45">
        <v>35000</v>
      </c>
      <c r="O620" s="45"/>
      <c r="P620" s="56">
        <f t="shared" si="53"/>
        <v>35000</v>
      </c>
      <c r="Q620" s="44" t="s">
        <v>27</v>
      </c>
      <c r="R620" s="44" t="s">
        <v>84</v>
      </c>
      <c r="S620" s="44" t="s">
        <v>287</v>
      </c>
      <c r="T620" s="44">
        <v>2012</v>
      </c>
      <c r="U620" s="44"/>
      <c r="V620" s="44" t="s">
        <v>32</v>
      </c>
      <c r="W620" s="44" t="s">
        <v>32</v>
      </c>
      <c r="X620" s="44" t="s">
        <v>32</v>
      </c>
      <c r="Y620" s="44"/>
      <c r="Z620" s="72" t="s">
        <v>1039</v>
      </c>
      <c r="AA620" s="44"/>
    </row>
    <row r="621" spans="1:28" s="51" customFormat="1" ht="15" x14ac:dyDescent="0.25">
      <c r="A621" s="44" t="s">
        <v>1034</v>
      </c>
      <c r="B621" s="195" t="s">
        <v>1034</v>
      </c>
      <c r="C621" s="44"/>
      <c r="D621" s="44"/>
      <c r="E621" s="45"/>
      <c r="F621" s="45"/>
      <c r="G621" s="45"/>
      <c r="H621" s="55">
        <f>VLOOKUP(T621,[1]Inflation!$G$16:$H$26,2,FALSE)</f>
        <v>1.280275745638717</v>
      </c>
      <c r="I621" s="56">
        <f t="shared" si="51"/>
        <v>0</v>
      </c>
      <c r="J621" s="45"/>
      <c r="K621" s="45">
        <v>10000</v>
      </c>
      <c r="L621" s="45"/>
      <c r="M621" s="56">
        <f t="shared" si="52"/>
        <v>12802.757456387171</v>
      </c>
      <c r="N621" s="45">
        <v>20000</v>
      </c>
      <c r="O621" s="45"/>
      <c r="P621" s="56">
        <f t="shared" si="53"/>
        <v>25605.514912774343</v>
      </c>
      <c r="Q621" s="44" t="s">
        <v>27</v>
      </c>
      <c r="R621" s="44" t="s">
        <v>83</v>
      </c>
      <c r="S621" s="44" t="s">
        <v>289</v>
      </c>
      <c r="T621" s="44">
        <v>2002</v>
      </c>
      <c r="U621" s="44"/>
      <c r="V621" s="44" t="s">
        <v>32</v>
      </c>
      <c r="W621" s="44" t="s">
        <v>32</v>
      </c>
      <c r="X621" s="44" t="s">
        <v>32</v>
      </c>
      <c r="Y621" s="44"/>
      <c r="Z621" s="48" t="s">
        <v>1040</v>
      </c>
      <c r="AA621" s="44"/>
    </row>
    <row r="622" spans="1:28" s="51" customFormat="1" ht="15" x14ac:dyDescent="0.25">
      <c r="A622" s="44" t="s">
        <v>1034</v>
      </c>
      <c r="B622" s="44" t="s">
        <v>1034</v>
      </c>
      <c r="C622" s="44" t="s">
        <v>1038</v>
      </c>
      <c r="D622" s="44"/>
      <c r="E622" s="45" t="s">
        <v>963</v>
      </c>
      <c r="F622" s="45"/>
      <c r="G622" s="45"/>
      <c r="H622" s="55">
        <f>VLOOKUP(T622,[1]Inflation!$G$16:$H$26,2,FALSE)</f>
        <v>1</v>
      </c>
      <c r="I622" s="56" t="e">
        <f t="shared" si="51"/>
        <v>#VALUE!</v>
      </c>
      <c r="J622" s="45"/>
      <c r="K622" s="45">
        <v>15000</v>
      </c>
      <c r="L622" s="45"/>
      <c r="M622" s="56">
        <f t="shared" si="52"/>
        <v>15000</v>
      </c>
      <c r="N622" s="45">
        <v>35000</v>
      </c>
      <c r="O622" s="45"/>
      <c r="P622" s="56">
        <f t="shared" si="53"/>
        <v>35000</v>
      </c>
      <c r="Q622" s="44" t="s">
        <v>27</v>
      </c>
      <c r="R622" s="44" t="s">
        <v>28</v>
      </c>
      <c r="S622" s="44" t="s">
        <v>295</v>
      </c>
      <c r="T622" s="44">
        <v>2012</v>
      </c>
      <c r="U622" s="44"/>
      <c r="V622" s="44" t="s">
        <v>1041</v>
      </c>
      <c r="W622" s="44" t="s">
        <v>32</v>
      </c>
      <c r="X622" s="44" t="s">
        <v>32</v>
      </c>
      <c r="Y622" s="44"/>
      <c r="Z622" s="48" t="s">
        <v>297</v>
      </c>
      <c r="AA622" s="44"/>
    </row>
    <row r="623" spans="1:28" s="51" customFormat="1" ht="15" x14ac:dyDescent="0.25">
      <c r="A623" s="44" t="s">
        <v>1034</v>
      </c>
      <c r="B623" s="44" t="s">
        <v>1034</v>
      </c>
      <c r="C623" s="44" t="s">
        <v>1038</v>
      </c>
      <c r="D623" s="44"/>
      <c r="E623" s="45" t="s">
        <v>963</v>
      </c>
      <c r="F623" s="45"/>
      <c r="G623" s="45"/>
      <c r="H623" s="55">
        <f>VLOOKUP(T623,[1]Inflation!$G$16:$H$26,2,FALSE)</f>
        <v>1.0292667257822254</v>
      </c>
      <c r="I623" s="56" t="e">
        <f t="shared" si="51"/>
        <v>#VALUE!</v>
      </c>
      <c r="J623" s="45"/>
      <c r="K623" s="45">
        <v>10000</v>
      </c>
      <c r="L623" s="45"/>
      <c r="M623" s="56">
        <f t="shared" si="52"/>
        <v>10292.667257822255</v>
      </c>
      <c r="N623" s="45">
        <v>30000</v>
      </c>
      <c r="O623" s="45"/>
      <c r="P623" s="56">
        <f t="shared" si="53"/>
        <v>30878.001773466764</v>
      </c>
      <c r="Q623" s="44" t="s">
        <v>27</v>
      </c>
      <c r="R623" s="44" t="s">
        <v>115</v>
      </c>
      <c r="S623" s="44" t="s">
        <v>116</v>
      </c>
      <c r="T623" s="44">
        <v>2011</v>
      </c>
      <c r="U623" s="44"/>
      <c r="V623" s="44">
        <v>33</v>
      </c>
      <c r="W623" s="44" t="s">
        <v>32</v>
      </c>
      <c r="X623" s="44" t="s">
        <v>32</v>
      </c>
      <c r="Y623" s="44"/>
      <c r="Z623" s="48" t="s">
        <v>117</v>
      </c>
      <c r="AA623" s="44"/>
    </row>
    <row r="624" spans="1:28" s="51" customFormat="1" ht="15" x14ac:dyDescent="0.25">
      <c r="A624" s="44" t="s">
        <v>1034</v>
      </c>
      <c r="B624" s="44" t="s">
        <v>1034</v>
      </c>
      <c r="C624" s="44" t="s">
        <v>1038</v>
      </c>
      <c r="D624" s="44"/>
      <c r="E624" s="45">
        <v>85000</v>
      </c>
      <c r="F624" s="45"/>
      <c r="G624" s="45"/>
      <c r="H624" s="55">
        <f>VLOOKUP(T624,[1]Inflation!$G$16:$H$26,2,FALSE)</f>
        <v>1</v>
      </c>
      <c r="I624" s="56">
        <f t="shared" si="51"/>
        <v>85000</v>
      </c>
      <c r="J624" s="45"/>
      <c r="K624" s="45"/>
      <c r="L624" s="45"/>
      <c r="M624" s="56">
        <f t="shared" si="52"/>
        <v>0</v>
      </c>
      <c r="N624" s="45"/>
      <c r="O624" s="45"/>
      <c r="P624" s="56">
        <f t="shared" si="53"/>
        <v>0</v>
      </c>
      <c r="Q624" s="44" t="s">
        <v>27</v>
      </c>
      <c r="R624" s="44" t="s">
        <v>284</v>
      </c>
      <c r="S624" s="44" t="s">
        <v>300</v>
      </c>
      <c r="T624" s="44">
        <v>2012</v>
      </c>
      <c r="U624" s="44"/>
      <c r="V624" s="44" t="s">
        <v>210</v>
      </c>
      <c r="W624" s="44" t="s">
        <v>32</v>
      </c>
      <c r="X624" s="44" t="s">
        <v>32</v>
      </c>
      <c r="Y624" s="44"/>
      <c r="Z624" s="48" t="s">
        <v>1042</v>
      </c>
      <c r="AA624" s="44"/>
    </row>
    <row r="625" spans="1:27" s="51" customFormat="1" ht="30" x14ac:dyDescent="0.25">
      <c r="A625" s="44" t="s">
        <v>1034</v>
      </c>
      <c r="B625" s="195" t="s">
        <v>1043</v>
      </c>
      <c r="C625" s="44"/>
      <c r="D625" s="44"/>
      <c r="E625" s="45"/>
      <c r="F625" s="45"/>
      <c r="G625" s="45"/>
      <c r="H625" s="55">
        <f>VLOOKUP(T625,[1]Inflation!$G$16:$H$26,2,FALSE)</f>
        <v>1</v>
      </c>
      <c r="I625" s="56">
        <f t="shared" si="51"/>
        <v>0</v>
      </c>
      <c r="J625" s="45"/>
      <c r="K625" s="45">
        <v>5000</v>
      </c>
      <c r="L625" s="45"/>
      <c r="M625" s="56">
        <f t="shared" si="52"/>
        <v>5000</v>
      </c>
      <c r="N625" s="45">
        <v>20000</v>
      </c>
      <c r="O625" s="45"/>
      <c r="P625" s="56">
        <f t="shared" si="53"/>
        <v>20000</v>
      </c>
      <c r="Q625" s="44" t="s">
        <v>27</v>
      </c>
      <c r="R625" s="44" t="s">
        <v>84</v>
      </c>
      <c r="S625" s="44" t="s">
        <v>287</v>
      </c>
      <c r="T625" s="44">
        <v>2012</v>
      </c>
      <c r="U625" s="44"/>
      <c r="V625" s="44" t="s">
        <v>32</v>
      </c>
      <c r="W625" s="44" t="s">
        <v>32</v>
      </c>
      <c r="X625" s="44" t="s">
        <v>32</v>
      </c>
      <c r="Y625" s="44"/>
      <c r="Z625" s="48" t="s">
        <v>1044</v>
      </c>
      <c r="AA625" s="44"/>
    </row>
    <row r="626" spans="1:27" s="51" customFormat="1" ht="15" x14ac:dyDescent="0.25">
      <c r="A626" s="44" t="s">
        <v>1034</v>
      </c>
      <c r="B626" s="195" t="s">
        <v>1043</v>
      </c>
      <c r="C626" s="44"/>
      <c r="D626" s="44"/>
      <c r="E626" s="45" t="s">
        <v>963</v>
      </c>
      <c r="F626" s="45"/>
      <c r="G626" s="45"/>
      <c r="H626" s="55">
        <f>VLOOKUP(T626,[1]Inflation!$G$16:$H$26,2,FALSE)</f>
        <v>1</v>
      </c>
      <c r="I626" s="56" t="e">
        <f t="shared" si="51"/>
        <v>#VALUE!</v>
      </c>
      <c r="J626" s="45"/>
      <c r="K626" s="45">
        <v>15000</v>
      </c>
      <c r="L626" s="45"/>
      <c r="M626" s="56">
        <f t="shared" si="52"/>
        <v>15000</v>
      </c>
      <c r="N626" s="45">
        <v>20000</v>
      </c>
      <c r="O626" s="45"/>
      <c r="P626" s="56">
        <f t="shared" si="53"/>
        <v>20000</v>
      </c>
      <c r="Q626" s="44" t="s">
        <v>27</v>
      </c>
      <c r="R626" s="44" t="s">
        <v>28</v>
      </c>
      <c r="S626" s="44" t="s">
        <v>295</v>
      </c>
      <c r="T626" s="44">
        <v>2012</v>
      </c>
      <c r="U626" s="44"/>
      <c r="V626" s="44" t="s">
        <v>1045</v>
      </c>
      <c r="W626" s="44" t="s">
        <v>32</v>
      </c>
      <c r="X626" s="44" t="s">
        <v>32</v>
      </c>
      <c r="Y626" s="44"/>
      <c r="Z626" s="48" t="s">
        <v>297</v>
      </c>
      <c r="AA626" s="44"/>
    </row>
    <row r="627" spans="1:27" s="51" customFormat="1" ht="15" x14ac:dyDescent="0.25">
      <c r="A627" s="44" t="s">
        <v>1034</v>
      </c>
      <c r="B627" s="195" t="s">
        <v>1043</v>
      </c>
      <c r="C627" s="44"/>
      <c r="D627" s="44"/>
      <c r="E627" s="45" t="s">
        <v>963</v>
      </c>
      <c r="F627" s="45"/>
      <c r="G627" s="45"/>
      <c r="H627" s="55">
        <f>VLOOKUP(T627,[1]Inflation!$G$16:$H$26,2,FALSE)</f>
        <v>1</v>
      </c>
      <c r="I627" s="56" t="e">
        <f t="shared" si="51"/>
        <v>#VALUE!</v>
      </c>
      <c r="J627" s="45"/>
      <c r="K627" s="45">
        <v>15000</v>
      </c>
      <c r="L627" s="45"/>
      <c r="M627" s="56">
        <f t="shared" si="52"/>
        <v>15000</v>
      </c>
      <c r="N627" s="45">
        <v>35000</v>
      </c>
      <c r="O627" s="45"/>
      <c r="P627" s="56">
        <f t="shared" si="53"/>
        <v>35000</v>
      </c>
      <c r="Q627" s="44" t="s">
        <v>27</v>
      </c>
      <c r="R627" s="44" t="s">
        <v>28</v>
      </c>
      <c r="S627" s="44" t="s">
        <v>295</v>
      </c>
      <c r="T627" s="44">
        <v>2012</v>
      </c>
      <c r="U627" s="44"/>
      <c r="V627" s="44" t="s">
        <v>1046</v>
      </c>
      <c r="W627" s="44" t="s">
        <v>32</v>
      </c>
      <c r="X627" s="44" t="s">
        <v>32</v>
      </c>
      <c r="Y627" s="44"/>
      <c r="Z627" s="48" t="s">
        <v>297</v>
      </c>
      <c r="AA627" s="44"/>
    </row>
    <row r="628" spans="1:27" s="51" customFormat="1" ht="30" x14ac:dyDescent="0.25">
      <c r="A628" s="44" t="s">
        <v>1034</v>
      </c>
      <c r="B628" s="195" t="s">
        <v>1043</v>
      </c>
      <c r="C628" s="44" t="s">
        <v>1047</v>
      </c>
      <c r="D628" s="44"/>
      <c r="E628" s="45">
        <v>5000</v>
      </c>
      <c r="F628" s="45"/>
      <c r="G628" s="45"/>
      <c r="H628" s="55">
        <f>VLOOKUP(T628,[1]Inflation!$G$16:$H$26,2,FALSE)</f>
        <v>1.0461491063094051</v>
      </c>
      <c r="I628" s="56">
        <f t="shared" si="51"/>
        <v>5230.7455315470252</v>
      </c>
      <c r="J628" s="45"/>
      <c r="K628" s="45"/>
      <c r="L628" s="45"/>
      <c r="M628" s="56">
        <f t="shared" si="52"/>
        <v>0</v>
      </c>
      <c r="N628" s="45"/>
      <c r="O628" s="45"/>
      <c r="P628" s="56">
        <f t="shared" si="53"/>
        <v>0</v>
      </c>
      <c r="Q628" s="44" t="s">
        <v>27</v>
      </c>
      <c r="R628" s="44" t="s">
        <v>84</v>
      </c>
      <c r="S628" s="44" t="s">
        <v>986</v>
      </c>
      <c r="T628" s="44">
        <v>2010</v>
      </c>
      <c r="U628" s="44"/>
      <c r="V628" s="44">
        <v>9</v>
      </c>
      <c r="W628" s="44" t="s">
        <v>32</v>
      </c>
      <c r="X628" s="44">
        <v>1</v>
      </c>
      <c r="Y628" s="44"/>
      <c r="Z628" s="48" t="s">
        <v>987</v>
      </c>
      <c r="AA628" s="44"/>
    </row>
    <row r="629" spans="1:27" s="51" customFormat="1" ht="15" x14ac:dyDescent="0.25">
      <c r="A629" s="44" t="s">
        <v>1048</v>
      </c>
      <c r="B629" s="44" t="s">
        <v>1049</v>
      </c>
      <c r="C629" s="44"/>
      <c r="D629" s="44"/>
      <c r="E629" s="45">
        <v>51</v>
      </c>
      <c r="F629" s="45"/>
      <c r="G629" s="45"/>
      <c r="H629" s="196">
        <f>VLOOKUP(U629,[1]Inflation!$G$16:$H$26,2,FALSE)</f>
        <v>1.0292667257822254</v>
      </c>
      <c r="I629" s="56">
        <f t="shared" si="51"/>
        <v>52.492603014893497</v>
      </c>
      <c r="J629" s="45"/>
      <c r="K629" s="45"/>
      <c r="L629" s="45"/>
      <c r="M629" s="56">
        <f t="shared" si="52"/>
        <v>0</v>
      </c>
      <c r="N629" s="45"/>
      <c r="O629" s="45"/>
      <c r="P629" s="56">
        <f t="shared" si="53"/>
        <v>0</v>
      </c>
      <c r="Q629" s="44" t="s">
        <v>113</v>
      </c>
      <c r="R629" s="44" t="s">
        <v>946</v>
      </c>
      <c r="S629" s="44" t="s">
        <v>947</v>
      </c>
      <c r="T629" s="44">
        <v>2011</v>
      </c>
      <c r="U629" s="41">
        <v>2011</v>
      </c>
      <c r="V629" s="44" t="s">
        <v>1050</v>
      </c>
      <c r="W629" s="44" t="s">
        <v>32</v>
      </c>
      <c r="X629" s="44">
        <v>1</v>
      </c>
      <c r="Y629" s="44"/>
      <c r="Z629" s="48" t="s">
        <v>949</v>
      </c>
      <c r="AA629" s="44"/>
    </row>
    <row r="630" spans="1:27" s="51" customFormat="1" ht="15" x14ac:dyDescent="0.25">
      <c r="A630" s="44" t="s">
        <v>1048</v>
      </c>
      <c r="B630" s="44" t="s">
        <v>1049</v>
      </c>
      <c r="C630" s="44" t="s">
        <v>1051</v>
      </c>
      <c r="D630" s="44"/>
      <c r="E630" s="45"/>
      <c r="F630" s="45"/>
      <c r="G630" s="45"/>
      <c r="H630" s="196">
        <f>VLOOKUP(U630,[1]Inflation!$G$16:$H$26,2,FALSE)</f>
        <v>1.0292667257822254</v>
      </c>
      <c r="I630" s="56">
        <f t="shared" si="51"/>
        <v>0</v>
      </c>
      <c r="J630" s="45"/>
      <c r="K630" s="45">
        <v>92.5</v>
      </c>
      <c r="L630" s="45"/>
      <c r="M630" s="56">
        <f t="shared" si="52"/>
        <v>95.207172134855853</v>
      </c>
      <c r="N630" s="45">
        <v>142</v>
      </c>
      <c r="O630" s="45"/>
      <c r="P630" s="56">
        <f t="shared" si="53"/>
        <v>146.15587506107602</v>
      </c>
      <c r="Q630" s="44" t="s">
        <v>113</v>
      </c>
      <c r="R630" s="44" t="s">
        <v>964</v>
      </c>
      <c r="S630" s="44" t="s">
        <v>965</v>
      </c>
      <c r="T630" s="44">
        <v>2011</v>
      </c>
      <c r="U630" s="41">
        <v>2011</v>
      </c>
      <c r="V630" s="44" t="s">
        <v>32</v>
      </c>
      <c r="W630" s="44" t="s">
        <v>32</v>
      </c>
      <c r="X630" s="44">
        <v>364</v>
      </c>
      <c r="Y630" s="44"/>
      <c r="Z630" s="48" t="s">
        <v>1052</v>
      </c>
      <c r="AA630" s="44"/>
    </row>
    <row r="631" spans="1:27" s="51" customFormat="1" ht="15" x14ac:dyDescent="0.25">
      <c r="A631" s="44" t="s">
        <v>1048</v>
      </c>
      <c r="B631" s="44" t="s">
        <v>1049</v>
      </c>
      <c r="C631" s="44" t="s">
        <v>1053</v>
      </c>
      <c r="D631" s="44"/>
      <c r="E631" s="45">
        <v>363</v>
      </c>
      <c r="F631" s="45"/>
      <c r="G631" s="45"/>
      <c r="H631" s="196">
        <f>VLOOKUP(U631,[1]Inflation!$G$16:$H$26,2,FALSE)</f>
        <v>1.0292667257822254</v>
      </c>
      <c r="I631" s="56">
        <f t="shared" si="51"/>
        <v>373.62382145894782</v>
      </c>
      <c r="J631" s="45"/>
      <c r="K631" s="45"/>
      <c r="L631" s="45"/>
      <c r="M631" s="56">
        <f t="shared" si="52"/>
        <v>0</v>
      </c>
      <c r="N631" s="45"/>
      <c r="O631" s="45"/>
      <c r="P631" s="56">
        <f t="shared" si="53"/>
        <v>0</v>
      </c>
      <c r="Q631" s="44" t="s">
        <v>113</v>
      </c>
      <c r="R631" s="44" t="s">
        <v>399</v>
      </c>
      <c r="S631" s="44" t="s">
        <v>1054</v>
      </c>
      <c r="T631" s="44">
        <v>2011</v>
      </c>
      <c r="U631" s="41">
        <v>2011</v>
      </c>
      <c r="V631" s="44" t="s">
        <v>32</v>
      </c>
      <c r="W631" s="44" t="s">
        <v>32</v>
      </c>
      <c r="X631" s="44">
        <v>180</v>
      </c>
      <c r="Y631" s="44"/>
      <c r="Z631" s="48" t="s">
        <v>1055</v>
      </c>
      <c r="AA631" s="44"/>
    </row>
    <row r="632" spans="1:27" s="51" customFormat="1" ht="15" x14ac:dyDescent="0.25">
      <c r="A632" s="44" t="s">
        <v>1048</v>
      </c>
      <c r="B632" s="44" t="s">
        <v>1049</v>
      </c>
      <c r="C632" s="44"/>
      <c r="D632" s="44"/>
      <c r="E632" s="45">
        <v>99.22</v>
      </c>
      <c r="F632" s="45"/>
      <c r="G632" s="45"/>
      <c r="H632" s="196">
        <f>VLOOKUP(U632,[1]Inflation!$G$16:$H$26,2,FALSE)</f>
        <v>1.0292667257822254</v>
      </c>
      <c r="I632" s="56">
        <f t="shared" si="51"/>
        <v>102.1238445321124</v>
      </c>
      <c r="J632" s="45"/>
      <c r="K632" s="45">
        <v>99</v>
      </c>
      <c r="L632" s="45"/>
      <c r="M632" s="56">
        <f t="shared" si="52"/>
        <v>101.89740585244031</v>
      </c>
      <c r="N632" s="45">
        <v>100</v>
      </c>
      <c r="O632" s="45"/>
      <c r="P632" s="56">
        <f t="shared" si="53"/>
        <v>102.92667257822255</v>
      </c>
      <c r="Q632" s="44" t="s">
        <v>113</v>
      </c>
      <c r="R632" s="44" t="s">
        <v>208</v>
      </c>
      <c r="S632" s="77" t="s">
        <v>209</v>
      </c>
      <c r="T632" s="44">
        <v>2011</v>
      </c>
      <c r="U632" s="41">
        <v>2011</v>
      </c>
      <c r="V632" s="44" t="s">
        <v>210</v>
      </c>
      <c r="W632" s="44" t="s">
        <v>32</v>
      </c>
      <c r="X632" s="44">
        <v>924</v>
      </c>
      <c r="Y632" s="44"/>
      <c r="Z632" s="48" t="s">
        <v>211</v>
      </c>
      <c r="AA632" s="44"/>
    </row>
    <row r="633" spans="1:27" s="51" customFormat="1" ht="15" x14ac:dyDescent="0.25">
      <c r="A633" s="44" t="s">
        <v>1048</v>
      </c>
      <c r="B633" s="44" t="s">
        <v>1049</v>
      </c>
      <c r="C633" s="44" t="s">
        <v>1056</v>
      </c>
      <c r="D633" s="44"/>
      <c r="E633" s="45">
        <v>116</v>
      </c>
      <c r="F633" s="45"/>
      <c r="G633" s="45"/>
      <c r="H633" s="196">
        <f>VLOOKUP(U633,[1]Inflation!$G$16:$H$26,2,FALSE)</f>
        <v>1.0461491063094051</v>
      </c>
      <c r="I633" s="56">
        <f t="shared" si="51"/>
        <v>121.35329633189099</v>
      </c>
      <c r="J633" s="45"/>
      <c r="K633" s="45"/>
      <c r="L633" s="45"/>
      <c r="M633" s="56">
        <f t="shared" si="52"/>
        <v>0</v>
      </c>
      <c r="N633" s="45"/>
      <c r="O633" s="45"/>
      <c r="P633" s="56">
        <f t="shared" si="53"/>
        <v>0</v>
      </c>
      <c r="Q633" s="44" t="s">
        <v>113</v>
      </c>
      <c r="R633" s="44" t="s">
        <v>1057</v>
      </c>
      <c r="S633" s="77" t="s">
        <v>197</v>
      </c>
      <c r="T633" s="44">
        <v>2010</v>
      </c>
      <c r="U633" s="41">
        <v>2010</v>
      </c>
      <c r="V633" s="44" t="s">
        <v>1058</v>
      </c>
      <c r="W633" s="44" t="s">
        <v>32</v>
      </c>
      <c r="X633" s="44">
        <v>258</v>
      </c>
      <c r="Y633" s="44"/>
      <c r="Z633" s="48" t="s">
        <v>199</v>
      </c>
      <c r="AA633" s="44"/>
    </row>
    <row r="634" spans="1:27" s="51" customFormat="1" ht="30" x14ac:dyDescent="0.25">
      <c r="A634" s="44" t="s">
        <v>1048</v>
      </c>
      <c r="B634" s="44" t="s">
        <v>1049</v>
      </c>
      <c r="C634" s="44"/>
      <c r="D634" s="44"/>
      <c r="E634" s="45">
        <v>13</v>
      </c>
      <c r="F634" s="45"/>
      <c r="G634" s="45"/>
      <c r="H634" s="196">
        <f>VLOOKUP(U634,[1]Inflation!$G$16:$H$26,2,FALSE)</f>
        <v>1.280275745638717</v>
      </c>
      <c r="I634" s="56">
        <f t="shared" si="51"/>
        <v>16.643584693303321</v>
      </c>
      <c r="J634" s="45"/>
      <c r="K634" s="45"/>
      <c r="L634" s="45"/>
      <c r="M634" s="56">
        <f t="shared" si="52"/>
        <v>0</v>
      </c>
      <c r="N634" s="45"/>
      <c r="O634" s="45"/>
      <c r="P634" s="56">
        <f t="shared" si="53"/>
        <v>0</v>
      </c>
      <c r="Q634" s="44" t="s">
        <v>113</v>
      </c>
      <c r="R634" s="44" t="s">
        <v>36</v>
      </c>
      <c r="S634" s="44" t="s">
        <v>37</v>
      </c>
      <c r="T634" s="44" t="s">
        <v>38</v>
      </c>
      <c r="U634" s="41">
        <v>2002</v>
      </c>
      <c r="V634" s="44">
        <v>12</v>
      </c>
      <c r="W634" s="44" t="s">
        <v>32</v>
      </c>
      <c r="X634" s="44" t="s">
        <v>32</v>
      </c>
      <c r="Y634" s="44"/>
      <c r="Z634" s="48" t="s">
        <v>39</v>
      </c>
      <c r="AA634" s="44"/>
    </row>
    <row r="635" spans="1:27" s="51" customFormat="1" ht="15" x14ac:dyDescent="0.25">
      <c r="A635" s="44" t="s">
        <v>1048</v>
      </c>
      <c r="B635" s="44" t="s">
        <v>1049</v>
      </c>
      <c r="C635" s="85" t="s">
        <v>992</v>
      </c>
      <c r="D635" s="85"/>
      <c r="E635" s="93">
        <v>115.25</v>
      </c>
      <c r="F635" s="93"/>
      <c r="G635" s="93"/>
      <c r="H635" s="196">
        <f>VLOOKUP(U635,[1]Inflation!$G$16:$H$26,2,FALSE)</f>
        <v>1.0461491063094051</v>
      </c>
      <c r="I635" s="56">
        <f t="shared" si="51"/>
        <v>120.56868450215893</v>
      </c>
      <c r="J635" s="93"/>
      <c r="K635" s="93">
        <v>110</v>
      </c>
      <c r="L635" s="93"/>
      <c r="M635" s="56">
        <f t="shared" si="52"/>
        <v>115.07640169403456</v>
      </c>
      <c r="N635" s="93">
        <v>119.99</v>
      </c>
      <c r="O635" s="93"/>
      <c r="P635" s="56">
        <f t="shared" si="53"/>
        <v>125.52743126606551</v>
      </c>
      <c r="Q635" s="44" t="s">
        <v>113</v>
      </c>
      <c r="R635" s="96" t="s">
        <v>196</v>
      </c>
      <c r="S635" s="85" t="s">
        <v>66</v>
      </c>
      <c r="T635" s="85" t="s">
        <v>67</v>
      </c>
      <c r="U635" s="135">
        <v>2010</v>
      </c>
      <c r="V635" s="85"/>
      <c r="W635" s="85"/>
      <c r="X635" s="57"/>
      <c r="Y635" s="95" t="s">
        <v>343</v>
      </c>
      <c r="Z635" s="137" t="s">
        <v>69</v>
      </c>
      <c r="AA635" s="95"/>
    </row>
    <row r="636" spans="1:27" s="112" customFormat="1" ht="15" x14ac:dyDescent="0.25">
      <c r="A636" s="111" t="s">
        <v>1048</v>
      </c>
      <c r="B636" s="111" t="s">
        <v>1049</v>
      </c>
      <c r="C636" s="120" t="s">
        <v>1059</v>
      </c>
      <c r="D636" s="120"/>
      <c r="E636" s="127">
        <v>552.16999999999996</v>
      </c>
      <c r="F636" s="127"/>
      <c r="G636" s="127"/>
      <c r="H636" s="197">
        <f>VLOOKUP(U636,[1]Inflation!$G$16:$H$26,2,FALSE)</f>
        <v>1.0461491063094051</v>
      </c>
      <c r="I636" s="121">
        <f t="shared" si="51"/>
        <v>577.65215203086416</v>
      </c>
      <c r="J636" s="127"/>
      <c r="K636" s="127">
        <v>250</v>
      </c>
      <c r="L636" s="127"/>
      <c r="M636" s="121">
        <f t="shared" si="52"/>
        <v>261.53727657735124</v>
      </c>
      <c r="N636" s="127">
        <v>1250</v>
      </c>
      <c r="O636" s="127"/>
      <c r="P636" s="121">
        <f t="shared" si="53"/>
        <v>1307.6863828867563</v>
      </c>
      <c r="Q636" s="120" t="s">
        <v>27</v>
      </c>
      <c r="R636" s="160" t="s">
        <v>88</v>
      </c>
      <c r="S636" s="120" t="s">
        <v>66</v>
      </c>
      <c r="T636" s="120" t="s">
        <v>67</v>
      </c>
      <c r="U636" s="120">
        <v>2010</v>
      </c>
      <c r="V636" s="120"/>
      <c r="W636" s="120"/>
      <c r="X636" s="111"/>
      <c r="Y636" s="129" t="s">
        <v>387</v>
      </c>
      <c r="Z636" s="123" t="s">
        <v>69</v>
      </c>
      <c r="AA636" s="129"/>
    </row>
    <row r="637" spans="1:27" s="51" customFormat="1" ht="15" x14ac:dyDescent="0.25">
      <c r="A637" s="44" t="s">
        <v>1048</v>
      </c>
      <c r="B637" s="44" t="s">
        <v>1060</v>
      </c>
      <c r="C637" s="44"/>
      <c r="D637" s="44"/>
      <c r="E637" s="45">
        <v>500</v>
      </c>
      <c r="F637" s="45"/>
      <c r="G637" s="45"/>
      <c r="H637" s="196">
        <f>VLOOKUP(U637,[1]Inflation!$G$16:$H$26,2,FALSE)</f>
        <v>1.0292667257822254</v>
      </c>
      <c r="I637" s="56">
        <f t="shared" si="51"/>
        <v>514.63336289111271</v>
      </c>
      <c r="J637" s="45"/>
      <c r="K637" s="45"/>
      <c r="L637" s="45"/>
      <c r="M637" s="56">
        <f t="shared" si="52"/>
        <v>0</v>
      </c>
      <c r="N637" s="45"/>
      <c r="O637" s="45"/>
      <c r="P637" s="56">
        <f t="shared" si="53"/>
        <v>0</v>
      </c>
      <c r="Q637" s="44" t="s">
        <v>27</v>
      </c>
      <c r="R637" s="44" t="s">
        <v>71</v>
      </c>
      <c r="S637" s="44" t="s">
        <v>216</v>
      </c>
      <c r="T637" s="44">
        <v>2011</v>
      </c>
      <c r="U637" s="41">
        <v>2011</v>
      </c>
      <c r="V637" s="44">
        <v>21</v>
      </c>
      <c r="W637" s="44" t="s">
        <v>32</v>
      </c>
      <c r="X637" s="44">
        <v>11</v>
      </c>
      <c r="Y637" s="44"/>
      <c r="Z637" s="48" t="s">
        <v>217</v>
      </c>
      <c r="AA637" s="44"/>
    </row>
    <row r="638" spans="1:27" s="51" customFormat="1" ht="30" x14ac:dyDescent="0.25">
      <c r="A638" s="44" t="s">
        <v>1048</v>
      </c>
      <c r="B638" s="44" t="s">
        <v>1060</v>
      </c>
      <c r="C638" s="44" t="s">
        <v>1061</v>
      </c>
      <c r="D638" s="44"/>
      <c r="E638" s="45">
        <v>1303</v>
      </c>
      <c r="F638" s="45"/>
      <c r="G638" s="45"/>
      <c r="H638" s="196">
        <f>VLOOKUP(U638,[1]Inflation!$G$16:$H$26,2,FALSE)</f>
        <v>1.0292667257822254</v>
      </c>
      <c r="I638" s="56">
        <f t="shared" si="51"/>
        <v>1341.1345436942397</v>
      </c>
      <c r="J638" s="45"/>
      <c r="K638" s="45">
        <v>1200</v>
      </c>
      <c r="L638" s="45"/>
      <c r="M638" s="56">
        <f t="shared" si="52"/>
        <v>1235.1200709386706</v>
      </c>
      <c r="N638" s="45">
        <v>1405.76</v>
      </c>
      <c r="O638" s="45"/>
      <c r="P638" s="56">
        <f t="shared" si="53"/>
        <v>1446.9019924356212</v>
      </c>
      <c r="Q638" s="44" t="s">
        <v>27</v>
      </c>
      <c r="R638" s="44" t="s">
        <v>129</v>
      </c>
      <c r="S638" s="77" t="s">
        <v>220</v>
      </c>
      <c r="T638" s="69" t="s">
        <v>214</v>
      </c>
      <c r="U638" s="70">
        <v>2011</v>
      </c>
      <c r="V638" s="69" t="s">
        <v>210</v>
      </c>
      <c r="W638" s="69" t="s">
        <v>32</v>
      </c>
      <c r="X638" s="44">
        <v>2</v>
      </c>
      <c r="Y638" s="44"/>
      <c r="Z638" s="71" t="s">
        <v>221</v>
      </c>
      <c r="AA638" s="44"/>
    </row>
    <row r="639" spans="1:27" s="112" customFormat="1" ht="30" x14ac:dyDescent="0.25">
      <c r="A639" s="44" t="s">
        <v>1048</v>
      </c>
      <c r="B639" s="44" t="s">
        <v>1060</v>
      </c>
      <c r="C639" s="44"/>
      <c r="D639" s="44"/>
      <c r="E639" s="45">
        <v>1500</v>
      </c>
      <c r="F639" s="45"/>
      <c r="G639" s="45"/>
      <c r="H639" s="196">
        <f>VLOOKUP(U639,[1]Inflation!$G$16:$H$26,2,FALSE)</f>
        <v>1.1415203211239338</v>
      </c>
      <c r="I639" s="56">
        <f t="shared" si="51"/>
        <v>1712.2804816859007</v>
      </c>
      <c r="J639" s="45"/>
      <c r="K639" s="45"/>
      <c r="L639" s="45"/>
      <c r="M639" s="56">
        <f t="shared" si="52"/>
        <v>0</v>
      </c>
      <c r="N639" s="45"/>
      <c r="O639" s="45"/>
      <c r="P639" s="56">
        <f t="shared" si="53"/>
        <v>0</v>
      </c>
      <c r="Q639" s="69" t="s">
        <v>27</v>
      </c>
      <c r="R639" s="44" t="s">
        <v>36</v>
      </c>
      <c r="S639" s="44" t="s">
        <v>37</v>
      </c>
      <c r="T639" s="69" t="s">
        <v>38</v>
      </c>
      <c r="U639" s="70">
        <v>2006</v>
      </c>
      <c r="V639" s="69">
        <v>12</v>
      </c>
      <c r="W639" s="69" t="s">
        <v>32</v>
      </c>
      <c r="X639" s="44" t="s">
        <v>32</v>
      </c>
      <c r="Y639" s="44"/>
      <c r="Z639" s="71" t="s">
        <v>39</v>
      </c>
      <c r="AA639" s="44"/>
    </row>
    <row r="640" spans="1:27" s="51" customFormat="1" ht="30" x14ac:dyDescent="0.25">
      <c r="A640" s="44" t="s">
        <v>1048</v>
      </c>
      <c r="B640" s="44" t="s">
        <v>1060</v>
      </c>
      <c r="C640" s="44"/>
      <c r="D640" s="44"/>
      <c r="E640" s="45">
        <v>449.6</v>
      </c>
      <c r="F640" s="45"/>
      <c r="G640" s="45"/>
      <c r="H640" s="196">
        <f>VLOOKUP(U640,[1]Inflation!$G$16:$H$26,2,FALSE)</f>
        <v>1.0292667257822254</v>
      </c>
      <c r="I640" s="56">
        <f t="shared" si="51"/>
        <v>462.7583199116886</v>
      </c>
      <c r="J640" s="45"/>
      <c r="K640" s="45"/>
      <c r="L640" s="45"/>
      <c r="M640" s="56">
        <f t="shared" si="52"/>
        <v>0</v>
      </c>
      <c r="N640" s="45"/>
      <c r="O640" s="45"/>
      <c r="P640" s="56">
        <f t="shared" si="53"/>
        <v>0</v>
      </c>
      <c r="Q640" s="86" t="s">
        <v>27</v>
      </c>
      <c r="R640" s="44" t="s">
        <v>44</v>
      </c>
      <c r="S640" s="44" t="s">
        <v>349</v>
      </c>
      <c r="T640" s="44">
        <v>2011</v>
      </c>
      <c r="U640" s="41">
        <v>2011</v>
      </c>
      <c r="V640" s="44">
        <v>42</v>
      </c>
      <c r="W640" s="44"/>
      <c r="X640" s="44">
        <v>1</v>
      </c>
      <c r="Y640" s="44">
        <v>1</v>
      </c>
      <c r="Z640" s="44"/>
      <c r="AA640" s="44"/>
    </row>
    <row r="641" spans="1:27" s="51" customFormat="1" ht="15" x14ac:dyDescent="0.25">
      <c r="A641" s="44" t="s">
        <v>1048</v>
      </c>
      <c r="B641" s="96" t="s">
        <v>1060</v>
      </c>
      <c r="C641" s="96" t="s">
        <v>1062</v>
      </c>
      <c r="D641" s="82"/>
      <c r="E641" s="83">
        <v>489.71</v>
      </c>
      <c r="F641" s="83"/>
      <c r="G641" s="83"/>
      <c r="H641" s="196">
        <f>VLOOKUP(U641,[1]Inflation!$G$16:$H$26,2,FALSE)</f>
        <v>1.0461491063094051</v>
      </c>
      <c r="I641" s="56">
        <f t="shared" si="51"/>
        <v>512.30967885077871</v>
      </c>
      <c r="J641" s="83"/>
      <c r="K641" s="83">
        <v>320</v>
      </c>
      <c r="L641" s="83"/>
      <c r="M641" s="56">
        <f t="shared" si="52"/>
        <v>334.76771401900965</v>
      </c>
      <c r="N641" s="83">
        <v>900</v>
      </c>
      <c r="O641" s="83"/>
      <c r="P641" s="56">
        <f t="shared" si="53"/>
        <v>941.53419567846458</v>
      </c>
      <c r="Q641" s="198" t="s">
        <v>431</v>
      </c>
      <c r="R641" s="84" t="s">
        <v>71</v>
      </c>
      <c r="S641" s="85" t="s">
        <v>66</v>
      </c>
      <c r="T641" s="86" t="s">
        <v>67</v>
      </c>
      <c r="U641" s="87">
        <v>2010</v>
      </c>
      <c r="V641" s="166"/>
      <c r="W641" s="166"/>
      <c r="X641" s="82" t="s">
        <v>1063</v>
      </c>
      <c r="Y641" s="88" t="s">
        <v>1064</v>
      </c>
      <c r="Z641" s="137" t="s">
        <v>69</v>
      </c>
      <c r="AA641" s="88"/>
    </row>
    <row r="642" spans="1:27" s="194" customFormat="1" ht="15" x14ac:dyDescent="0.25">
      <c r="A642" s="57" t="s">
        <v>1065</v>
      </c>
      <c r="B642" s="57" t="s">
        <v>1065</v>
      </c>
      <c r="C642" s="90" t="s">
        <v>1066</v>
      </c>
      <c r="D642" s="90"/>
      <c r="E642" s="91">
        <v>3548.27</v>
      </c>
      <c r="F642" s="91"/>
      <c r="G642" s="91" t="s">
        <v>27</v>
      </c>
      <c r="H642" s="199">
        <f>VLOOKUP(U642,[1]Inflation!$G$16:$H$26,2,FALSE)</f>
        <v>1.0461491063094051</v>
      </c>
      <c r="I642" s="200">
        <f t="shared" ref="I642:I674" si="54">H642*E642</f>
        <v>3712.0194894444726</v>
      </c>
      <c r="J642" s="91"/>
      <c r="K642" s="91">
        <v>444</v>
      </c>
      <c r="L642" s="91"/>
      <c r="M642" s="200">
        <f t="shared" ref="M642:M694" si="55">K642*H642</f>
        <v>464.49020320137583</v>
      </c>
      <c r="N642" s="91">
        <v>7525</v>
      </c>
      <c r="O642" s="91"/>
      <c r="P642" s="200">
        <f t="shared" ref="P642:P694" si="56">N642*H642</f>
        <v>7872.2720249782733</v>
      </c>
      <c r="Q642" s="90" t="s">
        <v>1067</v>
      </c>
      <c r="R642" s="96" t="s">
        <v>74</v>
      </c>
      <c r="S642" s="85" t="s">
        <v>66</v>
      </c>
      <c r="T642" s="85" t="s">
        <v>67</v>
      </c>
      <c r="U642" s="85">
        <v>2010</v>
      </c>
      <c r="V642" s="90"/>
      <c r="W642" s="90"/>
      <c r="X642" s="90" t="s">
        <v>1068</v>
      </c>
      <c r="Y642" s="92" t="s">
        <v>1069</v>
      </c>
      <c r="Z642" s="136" t="s">
        <v>69</v>
      </c>
      <c r="AA642" s="92"/>
    </row>
    <row r="643" spans="1:27" s="194" customFormat="1" ht="15" x14ac:dyDescent="0.25">
      <c r="A643" s="57" t="s">
        <v>1065</v>
      </c>
      <c r="B643" s="57" t="s">
        <v>1065</v>
      </c>
      <c r="C643" s="90" t="s">
        <v>1070</v>
      </c>
      <c r="D643" s="90"/>
      <c r="E643" s="91">
        <v>2575.09</v>
      </c>
      <c r="F643" s="91"/>
      <c r="G643" s="91" t="s">
        <v>27</v>
      </c>
      <c r="H643" s="199">
        <f>VLOOKUP(U643,[1]Inflation!$G$16:$H$26,2,FALSE)</f>
        <v>1.0461491063094051</v>
      </c>
      <c r="I643" s="200">
        <f t="shared" si="54"/>
        <v>2693.928102166286</v>
      </c>
      <c r="J643" s="91"/>
      <c r="K643" s="91">
        <v>450</v>
      </c>
      <c r="L643" s="91"/>
      <c r="M643" s="200">
        <f t="shared" si="55"/>
        <v>470.76709783923229</v>
      </c>
      <c r="N643" s="91">
        <v>6198</v>
      </c>
      <c r="O643" s="91"/>
      <c r="P643" s="200">
        <f t="shared" si="56"/>
        <v>6484.0321609056928</v>
      </c>
      <c r="Q643" s="90" t="s">
        <v>1067</v>
      </c>
      <c r="R643" s="96" t="s">
        <v>74</v>
      </c>
      <c r="S643" s="85" t="s">
        <v>66</v>
      </c>
      <c r="T643" s="85" t="s">
        <v>67</v>
      </c>
      <c r="U643" s="85">
        <v>2010</v>
      </c>
      <c r="V643" s="90"/>
      <c r="W643" s="90"/>
      <c r="X643" s="90" t="s">
        <v>1071</v>
      </c>
      <c r="Y643" s="92" t="s">
        <v>545</v>
      </c>
      <c r="Z643" s="136" t="s">
        <v>69</v>
      </c>
      <c r="AA643" s="92"/>
    </row>
    <row r="644" spans="1:27" s="194" customFormat="1" ht="15" x14ac:dyDescent="0.25">
      <c r="A644" s="57" t="s">
        <v>1065</v>
      </c>
      <c r="B644" s="57" t="s">
        <v>1065</v>
      </c>
      <c r="C644" s="57" t="s">
        <v>1072</v>
      </c>
      <c r="D644" s="90"/>
      <c r="E644" s="91">
        <v>6970.22</v>
      </c>
      <c r="F644" s="91"/>
      <c r="G644" s="91" t="s">
        <v>27</v>
      </c>
      <c r="H644" s="199">
        <f>VLOOKUP(U644,[1]Inflation!$G$16:$H$26,2,FALSE)</f>
        <v>1.0461491063094051</v>
      </c>
      <c r="I644" s="200">
        <f t="shared" si="54"/>
        <v>7291.8894237799414</v>
      </c>
      <c r="J644" s="91"/>
      <c r="K644" s="91">
        <v>475</v>
      </c>
      <c r="L644" s="91"/>
      <c r="M644" s="200">
        <f t="shared" si="55"/>
        <v>496.92082549696738</v>
      </c>
      <c r="N644" s="91">
        <v>18145</v>
      </c>
      <c r="O644" s="91"/>
      <c r="P644" s="200">
        <f t="shared" si="56"/>
        <v>18982.375533984155</v>
      </c>
      <c r="Q644" s="90" t="s">
        <v>1067</v>
      </c>
      <c r="R644" s="96" t="s">
        <v>74</v>
      </c>
      <c r="S644" s="85" t="s">
        <v>66</v>
      </c>
      <c r="T644" s="85" t="s">
        <v>67</v>
      </c>
      <c r="U644" s="85">
        <v>2010</v>
      </c>
      <c r="V644" s="90"/>
      <c r="W644" s="90"/>
      <c r="X644" s="90" t="s">
        <v>1073</v>
      </c>
      <c r="Y644" s="92" t="s">
        <v>1074</v>
      </c>
      <c r="Z644" s="136" t="s">
        <v>69</v>
      </c>
      <c r="AA644" s="92"/>
    </row>
    <row r="645" spans="1:27" s="51" customFormat="1" ht="30" x14ac:dyDescent="0.25">
      <c r="A645" s="44" t="s">
        <v>1065</v>
      </c>
      <c r="B645" s="44" t="s">
        <v>1065</v>
      </c>
      <c r="C645" s="44"/>
      <c r="D645" s="44"/>
      <c r="E645" s="45"/>
      <c r="F645" s="46"/>
      <c r="G645" s="46"/>
      <c r="H645" s="55">
        <f>VLOOKUP(U645,[1]Inflation!$G$16:$H$26,2,FALSE)</f>
        <v>1.0292667257822254</v>
      </c>
      <c r="I645" s="56">
        <f t="shared" si="54"/>
        <v>0</v>
      </c>
      <c r="J645" s="45"/>
      <c r="K645" s="45">
        <v>35000</v>
      </c>
      <c r="L645" s="46"/>
      <c r="M645" s="56">
        <f t="shared" si="55"/>
        <v>36024.335402377888</v>
      </c>
      <c r="N645" s="45">
        <v>50000</v>
      </c>
      <c r="O645" s="46"/>
      <c r="P645" s="56">
        <f t="shared" si="56"/>
        <v>51463.33628911127</v>
      </c>
      <c r="Q645" s="44" t="s">
        <v>27</v>
      </c>
      <c r="R645" s="44" t="s">
        <v>44</v>
      </c>
      <c r="S645" s="44" t="s">
        <v>45</v>
      </c>
      <c r="T645" s="44">
        <v>2011</v>
      </c>
      <c r="U645" s="41">
        <v>2011</v>
      </c>
      <c r="V645" s="44">
        <v>14</v>
      </c>
      <c r="W645" s="44" t="s">
        <v>32</v>
      </c>
      <c r="X645" s="44" t="s">
        <v>32</v>
      </c>
      <c r="Y645" s="44"/>
      <c r="Z645" s="48" t="s">
        <v>46</v>
      </c>
      <c r="AA645" s="44"/>
    </row>
    <row r="646" spans="1:27" s="51" customFormat="1" ht="30" x14ac:dyDescent="0.25">
      <c r="A646" s="44" t="s">
        <v>1065</v>
      </c>
      <c r="B646" s="44" t="s">
        <v>1065</v>
      </c>
      <c r="C646" s="44" t="s">
        <v>1075</v>
      </c>
      <c r="D646" s="44"/>
      <c r="E646" s="45"/>
      <c r="F646" s="46"/>
      <c r="G646" s="46"/>
      <c r="H646" s="55">
        <f>VLOOKUP(U646,[1]Inflation!$G$16:$H$26,2,FALSE)</f>
        <v>1.0721304058925818</v>
      </c>
      <c r="I646" s="56">
        <f t="shared" si="54"/>
        <v>0</v>
      </c>
      <c r="J646" s="45"/>
      <c r="K646" s="45">
        <v>15000</v>
      </c>
      <c r="L646" s="46"/>
      <c r="M646" s="56">
        <f t="shared" si="55"/>
        <v>16081.956088388726</v>
      </c>
      <c r="N646" s="45">
        <v>55120</v>
      </c>
      <c r="O646" s="46"/>
      <c r="P646" s="56">
        <f t="shared" si="56"/>
        <v>59095.82797279911</v>
      </c>
      <c r="Q646" s="44" t="s">
        <v>27</v>
      </c>
      <c r="R646" s="44" t="s">
        <v>28</v>
      </c>
      <c r="S646" s="44" t="s">
        <v>29</v>
      </c>
      <c r="T646" s="44" t="s">
        <v>30</v>
      </c>
      <c r="U646" s="41">
        <v>2008</v>
      </c>
      <c r="V646" s="44" t="s">
        <v>1076</v>
      </c>
      <c r="W646" s="44" t="s">
        <v>32</v>
      </c>
      <c r="X646" s="44" t="s">
        <v>32</v>
      </c>
      <c r="Y646" s="44"/>
      <c r="Z646" s="48" t="s">
        <v>33</v>
      </c>
      <c r="AA646" s="44" t="s">
        <v>34</v>
      </c>
    </row>
    <row r="647" spans="1:27" s="51" customFormat="1" ht="30" x14ac:dyDescent="0.25">
      <c r="A647" s="44" t="s">
        <v>1065</v>
      </c>
      <c r="B647" s="44" t="s">
        <v>1065</v>
      </c>
      <c r="C647" s="44" t="s">
        <v>1077</v>
      </c>
      <c r="D647" s="44"/>
      <c r="E647" s="45">
        <v>15000</v>
      </c>
      <c r="F647" s="46"/>
      <c r="G647" s="46"/>
      <c r="H647" s="55">
        <f>VLOOKUP(U647,[1]Inflation!$G$16:$H$26,2,FALSE)</f>
        <v>1.1415203211239338</v>
      </c>
      <c r="I647" s="56">
        <f t="shared" si="54"/>
        <v>17122.804816859007</v>
      </c>
      <c r="J647" s="45"/>
      <c r="K647" s="45"/>
      <c r="L647" s="46"/>
      <c r="M647" s="56">
        <f t="shared" si="55"/>
        <v>0</v>
      </c>
      <c r="N647" s="45"/>
      <c r="O647" s="46"/>
      <c r="P647" s="56">
        <f t="shared" si="56"/>
        <v>0</v>
      </c>
      <c r="Q647" s="44" t="s">
        <v>27</v>
      </c>
      <c r="R647" s="44" t="s">
        <v>97</v>
      </c>
      <c r="S647" s="44" t="s">
        <v>1078</v>
      </c>
      <c r="T647" s="44">
        <v>2006</v>
      </c>
      <c r="U647" s="41">
        <v>2006</v>
      </c>
      <c r="V647" s="44" t="s">
        <v>32</v>
      </c>
      <c r="W647" s="44" t="s">
        <v>32</v>
      </c>
      <c r="X647" s="44">
        <v>1</v>
      </c>
      <c r="Y647" s="44"/>
      <c r="Z647" s="48" t="s">
        <v>1079</v>
      </c>
      <c r="AA647" s="44"/>
    </row>
    <row r="648" spans="1:27" s="51" customFormat="1" ht="30" x14ac:dyDescent="0.25">
      <c r="A648" s="44" t="s">
        <v>1065</v>
      </c>
      <c r="B648" s="44" t="s">
        <v>1065</v>
      </c>
      <c r="C648" s="44" t="s">
        <v>1080</v>
      </c>
      <c r="D648" s="44"/>
      <c r="E648" s="45">
        <v>2186.34</v>
      </c>
      <c r="F648" s="46"/>
      <c r="G648" s="46"/>
      <c r="H648" s="55">
        <f>VLOOKUP(U648,[1]Inflation!$G$16:$H$26,2,FALSE)</f>
        <v>1.118306895992371</v>
      </c>
      <c r="I648" s="56">
        <f t="shared" si="54"/>
        <v>2444.9990989839607</v>
      </c>
      <c r="J648" s="45"/>
      <c r="K648" s="45"/>
      <c r="L648" s="46"/>
      <c r="M648" s="56">
        <f t="shared" si="55"/>
        <v>0</v>
      </c>
      <c r="N648" s="45"/>
      <c r="O648" s="46"/>
      <c r="P648" s="56">
        <f t="shared" si="56"/>
        <v>0</v>
      </c>
      <c r="Q648" s="44" t="s">
        <v>27</v>
      </c>
      <c r="R648" s="44" t="s">
        <v>233</v>
      </c>
      <c r="S648" s="44" t="s">
        <v>234</v>
      </c>
      <c r="T648" s="44" t="s">
        <v>235</v>
      </c>
      <c r="U648" s="41">
        <v>2007</v>
      </c>
      <c r="V648" s="44" t="s">
        <v>1081</v>
      </c>
      <c r="W648" s="44" t="s">
        <v>32</v>
      </c>
      <c r="X648" s="44">
        <v>4</v>
      </c>
      <c r="Y648" s="44"/>
      <c r="Z648" s="48" t="s">
        <v>237</v>
      </c>
      <c r="AA648" s="44"/>
    </row>
    <row r="649" spans="1:27" s="51" customFormat="1" ht="30" x14ac:dyDescent="0.25">
      <c r="A649" s="44" t="s">
        <v>1065</v>
      </c>
      <c r="B649" s="44" t="s">
        <v>1065</v>
      </c>
      <c r="C649" s="44" t="s">
        <v>1082</v>
      </c>
      <c r="D649" s="44"/>
      <c r="E649" s="45">
        <v>3588.69</v>
      </c>
      <c r="F649" s="46"/>
      <c r="G649" s="46"/>
      <c r="H649" s="55">
        <f>VLOOKUP(U649,[1]Inflation!$G$16:$H$26,2,FALSE)</f>
        <v>1.118306895992371</v>
      </c>
      <c r="I649" s="56">
        <f t="shared" si="54"/>
        <v>4013.256774578862</v>
      </c>
      <c r="J649" s="45"/>
      <c r="K649" s="45"/>
      <c r="L649" s="46"/>
      <c r="M649" s="56">
        <f t="shared" si="55"/>
        <v>0</v>
      </c>
      <c r="N649" s="45"/>
      <c r="O649" s="46"/>
      <c r="P649" s="56">
        <f t="shared" si="56"/>
        <v>0</v>
      </c>
      <c r="Q649" s="44" t="s">
        <v>27</v>
      </c>
      <c r="R649" s="44" t="s">
        <v>233</v>
      </c>
      <c r="S649" s="44" t="s">
        <v>234</v>
      </c>
      <c r="T649" s="44" t="s">
        <v>235</v>
      </c>
      <c r="U649" s="41">
        <v>2007</v>
      </c>
      <c r="V649" s="44" t="s">
        <v>1081</v>
      </c>
      <c r="W649" s="44" t="s">
        <v>32</v>
      </c>
      <c r="X649" s="44">
        <v>2</v>
      </c>
      <c r="Y649" s="44"/>
      <c r="Z649" s="48" t="s">
        <v>237</v>
      </c>
      <c r="AA649" s="44"/>
    </row>
    <row r="650" spans="1:27" s="51" customFormat="1" ht="15" x14ac:dyDescent="0.25">
      <c r="A650" s="44" t="s">
        <v>1065</v>
      </c>
      <c r="B650" s="44" t="s">
        <v>1065</v>
      </c>
      <c r="C650" s="44"/>
      <c r="D650" s="44"/>
      <c r="E650" s="45">
        <v>5490</v>
      </c>
      <c r="F650" s="46"/>
      <c r="G650" s="46"/>
      <c r="H650" s="55">
        <f>VLOOKUP(U650,[1]Inflation!$G$16:$H$26,2,FALSE)</f>
        <v>1.0292667257822254</v>
      </c>
      <c r="I650" s="56">
        <f t="shared" si="54"/>
        <v>5650.6743245444177</v>
      </c>
      <c r="J650" s="45"/>
      <c r="K650" s="45">
        <v>350</v>
      </c>
      <c r="L650" s="46"/>
      <c r="M650" s="56">
        <f t="shared" si="55"/>
        <v>360.24335402377892</v>
      </c>
      <c r="N650" s="45">
        <v>8000</v>
      </c>
      <c r="O650" s="46"/>
      <c r="P650" s="56">
        <f t="shared" si="56"/>
        <v>8234.1338062578034</v>
      </c>
      <c r="Q650" s="44" t="s">
        <v>27</v>
      </c>
      <c r="R650" s="44" t="s">
        <v>208</v>
      </c>
      <c r="S650" s="44" t="s">
        <v>209</v>
      </c>
      <c r="T650" s="44">
        <v>2011</v>
      </c>
      <c r="U650" s="41">
        <v>2011</v>
      </c>
      <c r="V650" s="44" t="s">
        <v>210</v>
      </c>
      <c r="W650" s="44" t="s">
        <v>32</v>
      </c>
      <c r="X650" s="44">
        <v>5</v>
      </c>
      <c r="Y650" s="44"/>
      <c r="Z650" s="72" t="s">
        <v>211</v>
      </c>
      <c r="AA650" s="44"/>
    </row>
    <row r="651" spans="1:27" s="51" customFormat="1" ht="15" x14ac:dyDescent="0.25">
      <c r="A651" s="44" t="s">
        <v>1065</v>
      </c>
      <c r="B651" s="44" t="s">
        <v>1065</v>
      </c>
      <c r="C651" s="44"/>
      <c r="D651" s="44"/>
      <c r="E651" s="45">
        <v>5408.66</v>
      </c>
      <c r="F651" s="46"/>
      <c r="G651" s="46"/>
      <c r="H651" s="55">
        <f>VLOOKUP(U651,[1]Inflation!$G$16:$H$26,2,FALSE)</f>
        <v>1</v>
      </c>
      <c r="I651" s="56">
        <f t="shared" si="54"/>
        <v>5408.66</v>
      </c>
      <c r="J651" s="45"/>
      <c r="K651" s="45">
        <v>5100</v>
      </c>
      <c r="L651" s="46"/>
      <c r="M651" s="56">
        <f t="shared" si="55"/>
        <v>5100</v>
      </c>
      <c r="N651" s="45">
        <v>5582</v>
      </c>
      <c r="O651" s="46"/>
      <c r="P651" s="56">
        <f t="shared" si="56"/>
        <v>5582</v>
      </c>
      <c r="Q651" s="44" t="s">
        <v>27</v>
      </c>
      <c r="R651" s="44" t="s">
        <v>254</v>
      </c>
      <c r="S651" s="44" t="s">
        <v>979</v>
      </c>
      <c r="T651" s="44">
        <v>2012</v>
      </c>
      <c r="U651" s="41">
        <v>2012</v>
      </c>
      <c r="V651" s="44">
        <v>10</v>
      </c>
      <c r="W651" s="44" t="s">
        <v>32</v>
      </c>
      <c r="X651" s="44">
        <v>1</v>
      </c>
      <c r="Y651" s="44"/>
      <c r="Z651" s="48" t="s">
        <v>980</v>
      </c>
      <c r="AA651" s="44"/>
    </row>
    <row r="652" spans="1:27" s="51" customFormat="1" ht="15" x14ac:dyDescent="0.25">
      <c r="A652" s="44" t="s">
        <v>1065</v>
      </c>
      <c r="B652" s="44" t="s">
        <v>1065</v>
      </c>
      <c r="C652" s="44"/>
      <c r="D652" s="44"/>
      <c r="E652" s="45">
        <v>6140</v>
      </c>
      <c r="F652" s="46"/>
      <c r="G652" s="46"/>
      <c r="H652" s="55">
        <f>VLOOKUP(U652,[1]Inflation!$G$16:$H$26,2,FALSE)</f>
        <v>1</v>
      </c>
      <c r="I652" s="56">
        <f t="shared" si="54"/>
        <v>6140</v>
      </c>
      <c r="J652" s="45"/>
      <c r="K652" s="45"/>
      <c r="L652" s="46"/>
      <c r="M652" s="56">
        <f t="shared" si="55"/>
        <v>0</v>
      </c>
      <c r="N652" s="45"/>
      <c r="O652" s="46"/>
      <c r="P652" s="56">
        <f t="shared" si="56"/>
        <v>0</v>
      </c>
      <c r="Q652" s="44" t="s">
        <v>27</v>
      </c>
      <c r="R652" s="44" t="s">
        <v>254</v>
      </c>
      <c r="S652" s="44" t="s">
        <v>979</v>
      </c>
      <c r="T652" s="44">
        <v>2012</v>
      </c>
      <c r="U652" s="41">
        <v>2012</v>
      </c>
      <c r="V652" s="44" t="s">
        <v>1083</v>
      </c>
      <c r="W652" s="44" t="s">
        <v>32</v>
      </c>
      <c r="X652" s="44">
        <v>2</v>
      </c>
      <c r="Y652" s="44"/>
      <c r="Z652" s="48" t="s">
        <v>980</v>
      </c>
      <c r="AA652" s="44"/>
    </row>
    <row r="653" spans="1:27" s="51" customFormat="1" ht="15" x14ac:dyDescent="0.25">
      <c r="A653" s="44" t="s">
        <v>1065</v>
      </c>
      <c r="B653" s="44" t="s">
        <v>1065</v>
      </c>
      <c r="C653" s="44"/>
      <c r="D653" s="44"/>
      <c r="E653" s="45">
        <v>15254</v>
      </c>
      <c r="F653" s="46"/>
      <c r="G653" s="46"/>
      <c r="H653" s="55">
        <f>VLOOKUP(U653,[1]Inflation!$G$16:$H$26,2,FALSE)</f>
        <v>1</v>
      </c>
      <c r="I653" s="56">
        <f t="shared" si="54"/>
        <v>15254</v>
      </c>
      <c r="J653" s="45"/>
      <c r="K653" s="45"/>
      <c r="L653" s="46"/>
      <c r="M653" s="56">
        <f t="shared" si="55"/>
        <v>0</v>
      </c>
      <c r="N653" s="45"/>
      <c r="O653" s="46"/>
      <c r="P653" s="56">
        <f t="shared" si="56"/>
        <v>0</v>
      </c>
      <c r="Q653" s="44" t="s">
        <v>27</v>
      </c>
      <c r="R653" s="44" t="s">
        <v>254</v>
      </c>
      <c r="S653" s="44" t="s">
        <v>979</v>
      </c>
      <c r="T653" s="44">
        <v>2012</v>
      </c>
      <c r="U653" s="41">
        <v>2012</v>
      </c>
      <c r="V653" s="44">
        <v>19</v>
      </c>
      <c r="W653" s="44" t="s">
        <v>32</v>
      </c>
      <c r="X653" s="44">
        <v>1</v>
      </c>
      <c r="Y653" s="44"/>
      <c r="Z653" s="48" t="s">
        <v>980</v>
      </c>
      <c r="AA653" s="44"/>
    </row>
    <row r="654" spans="1:27" s="51" customFormat="1" ht="15" x14ac:dyDescent="0.25">
      <c r="A654" s="44" t="s">
        <v>1065</v>
      </c>
      <c r="B654" s="44" t="s">
        <v>1065</v>
      </c>
      <c r="C654" s="44"/>
      <c r="D654" s="44"/>
      <c r="E654" s="45">
        <v>15431.64</v>
      </c>
      <c r="F654" s="46"/>
      <c r="G654" s="46"/>
      <c r="H654" s="55">
        <f>VLOOKUP(U654,[1]Inflation!$G$16:$H$26,2,FALSE)</f>
        <v>1</v>
      </c>
      <c r="I654" s="56">
        <f t="shared" si="54"/>
        <v>15431.64</v>
      </c>
      <c r="J654" s="45"/>
      <c r="K654" s="45">
        <v>13615.52</v>
      </c>
      <c r="L654" s="46"/>
      <c r="M654" s="56">
        <f t="shared" si="55"/>
        <v>13615.52</v>
      </c>
      <c r="N654" s="45">
        <v>17619</v>
      </c>
      <c r="O654" s="46"/>
      <c r="P654" s="56">
        <f t="shared" si="56"/>
        <v>17619</v>
      </c>
      <c r="Q654" s="44" t="s">
        <v>27</v>
      </c>
      <c r="R654" s="44" t="s">
        <v>254</v>
      </c>
      <c r="S654" s="44" t="s">
        <v>979</v>
      </c>
      <c r="T654" s="44">
        <v>2012</v>
      </c>
      <c r="U654" s="41">
        <v>2012</v>
      </c>
      <c r="V654" s="44">
        <v>2</v>
      </c>
      <c r="W654" s="44" t="s">
        <v>32</v>
      </c>
      <c r="X654" s="44">
        <v>1</v>
      </c>
      <c r="Y654" s="44"/>
      <c r="Z654" s="48" t="s">
        <v>980</v>
      </c>
      <c r="AA654" s="44"/>
    </row>
    <row r="655" spans="1:27" s="51" customFormat="1" ht="15" x14ac:dyDescent="0.25">
      <c r="A655" s="44" t="s">
        <v>1065</v>
      </c>
      <c r="B655" s="172" t="s">
        <v>1065</v>
      </c>
      <c r="C655" s="44" t="s">
        <v>1066</v>
      </c>
      <c r="D655" s="44"/>
      <c r="E655" s="45">
        <v>2879.8</v>
      </c>
      <c r="F655" s="46"/>
      <c r="G655" s="46"/>
      <c r="H655" s="55">
        <f>VLOOKUP(U655,[1]Inflation!$G$16:$H$26,2,FALSE)</f>
        <v>1.0292667257822254</v>
      </c>
      <c r="I655" s="56">
        <f t="shared" si="54"/>
        <v>2964.082316907653</v>
      </c>
      <c r="J655" s="45"/>
      <c r="K655" s="45"/>
      <c r="L655" s="46"/>
      <c r="M655" s="56">
        <f t="shared" si="55"/>
        <v>0</v>
      </c>
      <c r="N655" s="45"/>
      <c r="O655" s="46"/>
      <c r="P655" s="56">
        <f t="shared" si="56"/>
        <v>0</v>
      </c>
      <c r="Q655" s="44" t="s">
        <v>27</v>
      </c>
      <c r="R655" s="44" t="s">
        <v>74</v>
      </c>
      <c r="S655" s="44" t="s">
        <v>1084</v>
      </c>
      <c r="T655" s="44" t="s">
        <v>1085</v>
      </c>
      <c r="U655" s="41">
        <v>2011</v>
      </c>
      <c r="V655" s="44">
        <v>29</v>
      </c>
      <c r="W655" s="44" t="s">
        <v>32</v>
      </c>
      <c r="X655" s="44">
        <v>35</v>
      </c>
      <c r="Y655" s="44"/>
      <c r="Z655" s="48" t="s">
        <v>1086</v>
      </c>
      <c r="AA655" s="44"/>
    </row>
    <row r="656" spans="1:27" s="51" customFormat="1" ht="15" x14ac:dyDescent="0.25">
      <c r="A656" s="44" t="s">
        <v>1065</v>
      </c>
      <c r="B656" s="172" t="s">
        <v>1065</v>
      </c>
      <c r="C656" s="44" t="s">
        <v>1087</v>
      </c>
      <c r="D656" s="44"/>
      <c r="E656" s="45">
        <v>4793.28</v>
      </c>
      <c r="F656" s="46"/>
      <c r="G656" s="46"/>
      <c r="H656" s="55">
        <f>VLOOKUP(U656,[1]Inflation!$G$16:$H$26,2,FALSE)</f>
        <v>1.0292667257822254</v>
      </c>
      <c r="I656" s="56">
        <f t="shared" si="54"/>
        <v>4933.5636113574255</v>
      </c>
      <c r="J656" s="45"/>
      <c r="K656" s="45"/>
      <c r="L656" s="46"/>
      <c r="M656" s="56">
        <f t="shared" si="55"/>
        <v>0</v>
      </c>
      <c r="N656" s="45"/>
      <c r="O656" s="46"/>
      <c r="P656" s="56">
        <f t="shared" si="56"/>
        <v>0</v>
      </c>
      <c r="Q656" s="44" t="s">
        <v>27</v>
      </c>
      <c r="R656" s="44" t="s">
        <v>74</v>
      </c>
      <c r="S656" s="44" t="s">
        <v>1084</v>
      </c>
      <c r="T656" s="44" t="s">
        <v>1085</v>
      </c>
      <c r="U656" s="41">
        <v>2011</v>
      </c>
      <c r="V656" s="44" t="s">
        <v>32</v>
      </c>
      <c r="W656" s="44" t="s">
        <v>32</v>
      </c>
      <c r="X656" s="44">
        <v>3</v>
      </c>
      <c r="Y656" s="44"/>
      <c r="Z656" s="48" t="s">
        <v>1086</v>
      </c>
      <c r="AA656" s="44"/>
    </row>
    <row r="657" spans="1:27" s="51" customFormat="1" ht="15" x14ac:dyDescent="0.25">
      <c r="A657" s="44" t="s">
        <v>1065</v>
      </c>
      <c r="B657" s="172" t="s">
        <v>1065</v>
      </c>
      <c r="C657" s="44"/>
      <c r="D657" s="44"/>
      <c r="E657" s="45">
        <v>2791.15</v>
      </c>
      <c r="F657" s="46"/>
      <c r="G657" s="46"/>
      <c r="H657" s="55">
        <f>VLOOKUP(U657,[1]Inflation!$G$16:$H$26,2,FALSE)</f>
        <v>1.0292667257822254</v>
      </c>
      <c r="I657" s="56">
        <f t="shared" si="54"/>
        <v>2872.8378216670585</v>
      </c>
      <c r="J657" s="45"/>
      <c r="K657" s="45"/>
      <c r="L657" s="46"/>
      <c r="M657" s="56">
        <f t="shared" si="55"/>
        <v>0</v>
      </c>
      <c r="N657" s="45"/>
      <c r="O657" s="46"/>
      <c r="P657" s="56">
        <f t="shared" si="56"/>
        <v>0</v>
      </c>
      <c r="Q657" s="44" t="s">
        <v>27</v>
      </c>
      <c r="R657" s="44" t="s">
        <v>71</v>
      </c>
      <c r="S657" s="44" t="s">
        <v>216</v>
      </c>
      <c r="T657" s="44">
        <v>2011</v>
      </c>
      <c r="U657" s="41">
        <v>2011</v>
      </c>
      <c r="V657" s="44">
        <v>27</v>
      </c>
      <c r="W657" s="44" t="s">
        <v>32</v>
      </c>
      <c r="X657" s="44">
        <v>13</v>
      </c>
      <c r="Y657" s="44"/>
      <c r="Z657" s="201" t="s">
        <v>217</v>
      </c>
      <c r="AA657" s="44"/>
    </row>
    <row r="658" spans="1:27" s="51" customFormat="1" ht="15" x14ac:dyDescent="0.25">
      <c r="A658" s="44" t="s">
        <v>1065</v>
      </c>
      <c r="B658" s="172" t="s">
        <v>1065</v>
      </c>
      <c r="C658" s="44" t="s">
        <v>1088</v>
      </c>
      <c r="D658" s="44"/>
      <c r="E658" s="45">
        <v>3813.67</v>
      </c>
      <c r="F658" s="46"/>
      <c r="G658" s="46"/>
      <c r="H658" s="55">
        <f>VLOOKUP(U658,[1]Inflation!$G$16:$H$26,2,FALSE)</f>
        <v>1.0292667257822254</v>
      </c>
      <c r="I658" s="56">
        <f t="shared" si="54"/>
        <v>3925.2836341139</v>
      </c>
      <c r="J658" s="45"/>
      <c r="K658" s="45"/>
      <c r="L658" s="46"/>
      <c r="M658" s="56">
        <f t="shared" si="55"/>
        <v>0</v>
      </c>
      <c r="N658" s="45"/>
      <c r="O658" s="46"/>
      <c r="P658" s="56">
        <f t="shared" si="56"/>
        <v>0</v>
      </c>
      <c r="Q658" s="44" t="s">
        <v>27</v>
      </c>
      <c r="R658" s="44" t="s">
        <v>71</v>
      </c>
      <c r="S658" s="44" t="s">
        <v>216</v>
      </c>
      <c r="T658" s="44">
        <v>2011</v>
      </c>
      <c r="U658" s="41">
        <v>2011</v>
      </c>
      <c r="V658" s="44">
        <v>27</v>
      </c>
      <c r="W658" s="44" t="s">
        <v>32</v>
      </c>
      <c r="X658" s="44">
        <v>6</v>
      </c>
      <c r="Y658" s="44"/>
      <c r="Z658" s="201" t="s">
        <v>217</v>
      </c>
      <c r="AA658" s="44"/>
    </row>
    <row r="659" spans="1:27" s="51" customFormat="1" ht="15" x14ac:dyDescent="0.25">
      <c r="A659" s="44" t="s">
        <v>1065</v>
      </c>
      <c r="B659" s="172" t="s">
        <v>1065</v>
      </c>
      <c r="C659" s="44" t="s">
        <v>1089</v>
      </c>
      <c r="D659" s="44"/>
      <c r="E659" s="45">
        <v>888.08</v>
      </c>
      <c r="F659" s="46"/>
      <c r="G659" s="46"/>
      <c r="H659" s="55">
        <f>VLOOKUP(U659,[1]Inflation!$G$16:$H$26,2,FALSE)</f>
        <v>1.0292667257822254</v>
      </c>
      <c r="I659" s="56">
        <f t="shared" si="54"/>
        <v>914.07119383267877</v>
      </c>
      <c r="J659" s="45"/>
      <c r="K659" s="45"/>
      <c r="L659" s="46"/>
      <c r="M659" s="56">
        <f t="shared" si="55"/>
        <v>0</v>
      </c>
      <c r="N659" s="45"/>
      <c r="O659" s="46"/>
      <c r="P659" s="56">
        <f t="shared" si="56"/>
        <v>0</v>
      </c>
      <c r="Q659" s="44" t="s">
        <v>27</v>
      </c>
      <c r="R659" s="44" t="s">
        <v>71</v>
      </c>
      <c r="S659" s="44" t="s">
        <v>216</v>
      </c>
      <c r="T659" s="44">
        <v>2011</v>
      </c>
      <c r="U659" s="41">
        <v>2011</v>
      </c>
      <c r="V659" s="44">
        <v>33</v>
      </c>
      <c r="W659" s="44" t="s">
        <v>32</v>
      </c>
      <c r="X659" s="44">
        <v>200</v>
      </c>
      <c r="Y659" s="44"/>
      <c r="Z659" s="201" t="s">
        <v>217</v>
      </c>
      <c r="AA659" s="44"/>
    </row>
    <row r="660" spans="1:27" s="51" customFormat="1" ht="15" x14ac:dyDescent="0.25">
      <c r="A660" s="44" t="s">
        <v>1065</v>
      </c>
      <c r="B660" s="172" t="s">
        <v>1065</v>
      </c>
      <c r="C660" s="44" t="s">
        <v>1090</v>
      </c>
      <c r="D660" s="44"/>
      <c r="E660" s="45">
        <v>3379.15</v>
      </c>
      <c r="F660" s="46"/>
      <c r="G660" s="46"/>
      <c r="H660" s="55">
        <f>VLOOKUP(U660,[1]Inflation!$G$16:$H$26,2,FALSE)</f>
        <v>1.1415203211239338</v>
      </c>
      <c r="I660" s="56">
        <f t="shared" si="54"/>
        <v>3857.3683931259407</v>
      </c>
      <c r="J660" s="45"/>
      <c r="K660" s="45">
        <v>1200</v>
      </c>
      <c r="L660" s="46"/>
      <c r="M660" s="56">
        <f t="shared" si="55"/>
        <v>1369.8243853487204</v>
      </c>
      <c r="N660" s="45">
        <v>4165</v>
      </c>
      <c r="O660" s="46"/>
      <c r="P660" s="56">
        <f t="shared" si="56"/>
        <v>4754.4321374811843</v>
      </c>
      <c r="Q660" s="44" t="s">
        <v>27</v>
      </c>
      <c r="R660" s="44" t="s">
        <v>403</v>
      </c>
      <c r="S660" s="44" t="s">
        <v>404</v>
      </c>
      <c r="T660" s="44" t="s">
        <v>405</v>
      </c>
      <c r="U660" s="41">
        <v>2006</v>
      </c>
      <c r="V660" s="44">
        <v>1506</v>
      </c>
      <c r="W660" s="44" t="s">
        <v>32</v>
      </c>
      <c r="X660" s="44">
        <v>115</v>
      </c>
      <c r="Y660" s="44"/>
      <c r="Z660" s="201" t="s">
        <v>406</v>
      </c>
      <c r="AA660" s="44"/>
    </row>
    <row r="661" spans="1:27" s="51" customFormat="1" ht="15" x14ac:dyDescent="0.25">
      <c r="A661" s="57" t="s">
        <v>1065</v>
      </c>
      <c r="B661" s="57" t="s">
        <v>1065</v>
      </c>
      <c r="C661" s="162" t="s">
        <v>1091</v>
      </c>
      <c r="D661" s="162"/>
      <c r="E661" s="181">
        <v>3900</v>
      </c>
      <c r="F661" s="182"/>
      <c r="G661" s="182"/>
      <c r="H661" s="55">
        <f>VLOOKUP(U661,[1]Inflation!$G$16:$H$26,2,FALSE)</f>
        <v>1.0461491063094051</v>
      </c>
      <c r="I661" s="56">
        <f t="shared" si="54"/>
        <v>4079.9815146066799</v>
      </c>
      <c r="J661" s="181"/>
      <c r="K661" s="181">
        <v>2200</v>
      </c>
      <c r="L661" s="182"/>
      <c r="M661" s="56">
        <f t="shared" si="55"/>
        <v>2301.5280338806911</v>
      </c>
      <c r="N661" s="181">
        <v>5600</v>
      </c>
      <c r="O661" s="182"/>
      <c r="P661" s="56">
        <f t="shared" si="56"/>
        <v>5858.4349953326682</v>
      </c>
      <c r="Q661" s="162" t="s">
        <v>27</v>
      </c>
      <c r="R661" s="96" t="s">
        <v>658</v>
      </c>
      <c r="S661" s="85" t="s">
        <v>66</v>
      </c>
      <c r="T661" s="85" t="s">
        <v>67</v>
      </c>
      <c r="U661" s="135">
        <v>2010</v>
      </c>
      <c r="V661" s="162"/>
      <c r="W661" s="162"/>
      <c r="X661" s="96">
        <v>2</v>
      </c>
      <c r="Y661" s="165" t="s">
        <v>89</v>
      </c>
      <c r="Z661" s="136" t="s">
        <v>69</v>
      </c>
      <c r="AA661" s="165"/>
    </row>
    <row r="662" spans="1:27" s="51" customFormat="1" ht="15" x14ac:dyDescent="0.25">
      <c r="A662" s="96" t="s">
        <v>1065</v>
      </c>
      <c r="B662" s="57" t="s">
        <v>1065</v>
      </c>
      <c r="C662" s="82"/>
      <c r="D662" s="82"/>
      <c r="E662" s="83">
        <v>2809.63</v>
      </c>
      <c r="F662" s="173"/>
      <c r="G662" s="173"/>
      <c r="H662" s="55">
        <f>VLOOKUP(U662,[1]Inflation!$G$16:$H$26,2,FALSE)</f>
        <v>1.0461491063094051</v>
      </c>
      <c r="I662" s="56">
        <f t="shared" si="54"/>
        <v>2939.2919135600937</v>
      </c>
      <c r="J662" s="83"/>
      <c r="K662" s="83">
        <v>475</v>
      </c>
      <c r="L662" s="173"/>
      <c r="M662" s="56">
        <f t="shared" si="55"/>
        <v>496.92082549696738</v>
      </c>
      <c r="N662" s="83">
        <v>6600</v>
      </c>
      <c r="O662" s="173"/>
      <c r="P662" s="56">
        <f t="shared" si="56"/>
        <v>6904.5841016420736</v>
      </c>
      <c r="Q662" s="162" t="s">
        <v>27</v>
      </c>
      <c r="R662" s="96" t="s">
        <v>71</v>
      </c>
      <c r="S662" s="85" t="s">
        <v>66</v>
      </c>
      <c r="T662" s="85" t="s">
        <v>67</v>
      </c>
      <c r="U662" s="135">
        <v>2010</v>
      </c>
      <c r="V662" s="82"/>
      <c r="W662" s="82"/>
      <c r="X662" s="82" t="s">
        <v>1092</v>
      </c>
      <c r="Y662" s="88" t="s">
        <v>1093</v>
      </c>
      <c r="Z662" s="136" t="s">
        <v>69</v>
      </c>
      <c r="AA662" s="88"/>
    </row>
    <row r="663" spans="1:27" s="51" customFormat="1" ht="15" x14ac:dyDescent="0.25">
      <c r="A663" s="96" t="s">
        <v>1065</v>
      </c>
      <c r="B663" s="57" t="s">
        <v>1065</v>
      </c>
      <c r="C663" s="82" t="s">
        <v>1088</v>
      </c>
      <c r="D663" s="82"/>
      <c r="E663" s="83">
        <v>4453.8599999999997</v>
      </c>
      <c r="F663" s="173"/>
      <c r="G663" s="173"/>
      <c r="H663" s="55">
        <f>VLOOKUP(U663,[1]Inflation!$G$16:$H$26,2,FALSE)</f>
        <v>1.0461491063094051</v>
      </c>
      <c r="I663" s="56">
        <f t="shared" si="54"/>
        <v>4659.4016586272064</v>
      </c>
      <c r="J663" s="83"/>
      <c r="K663" s="83">
        <v>500</v>
      </c>
      <c r="L663" s="173"/>
      <c r="M663" s="56">
        <f t="shared" si="55"/>
        <v>523.07455315470247</v>
      </c>
      <c r="N663" s="83">
        <v>10000</v>
      </c>
      <c r="O663" s="173"/>
      <c r="P663" s="56">
        <f t="shared" si="56"/>
        <v>10461.49106309405</v>
      </c>
      <c r="Q663" s="162" t="s">
        <v>27</v>
      </c>
      <c r="R663" s="96" t="s">
        <v>71</v>
      </c>
      <c r="S663" s="85" t="s">
        <v>66</v>
      </c>
      <c r="T663" s="85" t="s">
        <v>67</v>
      </c>
      <c r="U663" s="135">
        <v>2010</v>
      </c>
      <c r="V663" s="82"/>
      <c r="W663" s="82"/>
      <c r="X663" s="82" t="s">
        <v>1094</v>
      </c>
      <c r="Y663" s="88" t="s">
        <v>1095</v>
      </c>
      <c r="Z663" s="136" t="s">
        <v>69</v>
      </c>
      <c r="AA663" s="88"/>
    </row>
    <row r="664" spans="1:27" s="125" customFormat="1" ht="15" x14ac:dyDescent="0.25">
      <c r="A664" s="96" t="s">
        <v>1065</v>
      </c>
      <c r="B664" s="57" t="s">
        <v>1065</v>
      </c>
      <c r="C664" s="82" t="s">
        <v>1089</v>
      </c>
      <c r="D664" s="82"/>
      <c r="E664" s="83">
        <v>686.46</v>
      </c>
      <c r="F664" s="173"/>
      <c r="G664" s="173"/>
      <c r="H664" s="55">
        <f>VLOOKUP(U664,[1]Inflation!$G$16:$H$26,2,FALSE)</f>
        <v>1.0461491063094051</v>
      </c>
      <c r="I664" s="56">
        <f t="shared" si="54"/>
        <v>718.13951551715422</v>
      </c>
      <c r="J664" s="83"/>
      <c r="K664" s="83">
        <v>8.5</v>
      </c>
      <c r="L664" s="173"/>
      <c r="M664" s="56">
        <f t="shared" si="55"/>
        <v>8.8922674036299423</v>
      </c>
      <c r="N664" s="83">
        <v>2875</v>
      </c>
      <c r="O664" s="173"/>
      <c r="P664" s="56">
        <f t="shared" si="56"/>
        <v>3007.6786806395394</v>
      </c>
      <c r="Q664" s="162" t="s">
        <v>27</v>
      </c>
      <c r="R664" s="96" t="s">
        <v>71</v>
      </c>
      <c r="S664" s="85" t="s">
        <v>66</v>
      </c>
      <c r="T664" s="85" t="s">
        <v>67</v>
      </c>
      <c r="U664" s="135">
        <v>2010</v>
      </c>
      <c r="V664" s="82"/>
      <c r="W664" s="82"/>
      <c r="X664" s="82" t="s">
        <v>1096</v>
      </c>
      <c r="Y664" s="88" t="s">
        <v>1097</v>
      </c>
      <c r="Z664" s="136" t="s">
        <v>69</v>
      </c>
      <c r="AA664" s="88"/>
    </row>
    <row r="665" spans="1:27" s="125" customFormat="1" ht="15" x14ac:dyDescent="0.25">
      <c r="A665" s="57" t="s">
        <v>1065</v>
      </c>
      <c r="B665" s="57" t="s">
        <v>1065</v>
      </c>
      <c r="C665" s="85" t="s">
        <v>1098</v>
      </c>
      <c r="D665" s="85"/>
      <c r="E665" s="93">
        <v>5691.97</v>
      </c>
      <c r="F665" s="134"/>
      <c r="G665" s="134"/>
      <c r="H665" s="55">
        <f>VLOOKUP(U665,[1]Inflation!$G$16:$H$26,2,FALSE)</f>
        <v>1.0461491063094051</v>
      </c>
      <c r="I665" s="56">
        <f t="shared" si="54"/>
        <v>5954.6493286399445</v>
      </c>
      <c r="J665" s="93"/>
      <c r="K665" s="93">
        <v>2500</v>
      </c>
      <c r="L665" s="134"/>
      <c r="M665" s="56">
        <f t="shared" si="55"/>
        <v>2615.3727657735126</v>
      </c>
      <c r="N665" s="93">
        <v>8008.43</v>
      </c>
      <c r="O665" s="134"/>
      <c r="P665" s="56">
        <f t="shared" si="56"/>
        <v>8378.0118874414293</v>
      </c>
      <c r="Q665" s="85" t="s">
        <v>27</v>
      </c>
      <c r="R665" s="96" t="s">
        <v>77</v>
      </c>
      <c r="S665" s="85" t="s">
        <v>66</v>
      </c>
      <c r="T665" s="85" t="s">
        <v>67</v>
      </c>
      <c r="U665" s="135">
        <v>2010</v>
      </c>
      <c r="V665" s="85"/>
      <c r="W665" s="85"/>
      <c r="X665" s="57"/>
      <c r="Y665" s="95" t="s">
        <v>363</v>
      </c>
      <c r="Z665" s="136" t="s">
        <v>69</v>
      </c>
      <c r="AA665" s="95"/>
    </row>
    <row r="666" spans="1:27" s="126" customFormat="1" ht="15" x14ac:dyDescent="0.25">
      <c r="A666" s="57" t="s">
        <v>1065</v>
      </c>
      <c r="B666" s="57" t="s">
        <v>1065</v>
      </c>
      <c r="C666" s="85" t="s">
        <v>1099</v>
      </c>
      <c r="D666" s="85"/>
      <c r="E666" s="93">
        <v>2809.62</v>
      </c>
      <c r="F666" s="134"/>
      <c r="G666" s="134"/>
      <c r="H666" s="55">
        <f>VLOOKUP(U666,[1]Inflation!$G$16:$H$26,2,FALSE)</f>
        <v>1.0461491063094051</v>
      </c>
      <c r="I666" s="56">
        <f t="shared" si="54"/>
        <v>2939.2814520690304</v>
      </c>
      <c r="J666" s="93"/>
      <c r="K666" s="93">
        <v>2500</v>
      </c>
      <c r="L666" s="134"/>
      <c r="M666" s="56">
        <f t="shared" si="55"/>
        <v>2615.3727657735126</v>
      </c>
      <c r="N666" s="93">
        <v>3119.25</v>
      </c>
      <c r="O666" s="134"/>
      <c r="P666" s="56">
        <f t="shared" si="56"/>
        <v>3263.2005998556119</v>
      </c>
      <c r="Q666" s="85" t="s">
        <v>27</v>
      </c>
      <c r="R666" s="96" t="s">
        <v>205</v>
      </c>
      <c r="S666" s="85" t="s">
        <v>66</v>
      </c>
      <c r="T666" s="85" t="s">
        <v>67</v>
      </c>
      <c r="U666" s="135">
        <v>2010</v>
      </c>
      <c r="V666" s="85"/>
      <c r="W666" s="85"/>
      <c r="X666" s="57"/>
      <c r="Y666" s="95" t="s">
        <v>89</v>
      </c>
      <c r="Z666" s="136" t="s">
        <v>69</v>
      </c>
      <c r="AA666" s="95"/>
    </row>
    <row r="667" spans="1:27" s="125" customFormat="1" ht="15" x14ac:dyDescent="0.25">
      <c r="A667" s="57" t="s">
        <v>1065</v>
      </c>
      <c r="B667" s="57" t="s">
        <v>1065</v>
      </c>
      <c r="C667" s="85" t="s">
        <v>1100</v>
      </c>
      <c r="D667" s="85"/>
      <c r="E667" s="93">
        <v>4217.33</v>
      </c>
      <c r="F667" s="134"/>
      <c r="G667" s="134"/>
      <c r="H667" s="55">
        <f>VLOOKUP(U667,[1]Inflation!$G$16:$H$26,2,FALSE)</f>
        <v>1.0461491063094051</v>
      </c>
      <c r="I667" s="56">
        <f t="shared" si="54"/>
        <v>4411.9560105118435</v>
      </c>
      <c r="J667" s="93"/>
      <c r="K667" s="93">
        <v>3000</v>
      </c>
      <c r="L667" s="134"/>
      <c r="M667" s="56">
        <f t="shared" si="55"/>
        <v>3138.4473189282153</v>
      </c>
      <c r="N667" s="93">
        <v>9360</v>
      </c>
      <c r="O667" s="134"/>
      <c r="P667" s="56">
        <f t="shared" si="56"/>
        <v>9791.9556350560306</v>
      </c>
      <c r="Q667" s="85" t="s">
        <v>27</v>
      </c>
      <c r="R667" s="96" t="s">
        <v>291</v>
      </c>
      <c r="S667" s="85" t="s">
        <v>66</v>
      </c>
      <c r="T667" s="85" t="s">
        <v>67</v>
      </c>
      <c r="U667" s="135">
        <v>2010</v>
      </c>
      <c r="V667" s="85"/>
      <c r="W667" s="85"/>
      <c r="X667" s="57"/>
      <c r="Y667" s="95" t="s">
        <v>155</v>
      </c>
      <c r="Z667" s="137" t="s">
        <v>69</v>
      </c>
      <c r="AA667" s="95"/>
    </row>
    <row r="668" spans="1:27" s="125" customFormat="1" ht="15" x14ac:dyDescent="0.25">
      <c r="A668" s="57" t="s">
        <v>1065</v>
      </c>
      <c r="B668" s="57" t="s">
        <v>1065</v>
      </c>
      <c r="C668" s="85" t="s">
        <v>1082</v>
      </c>
      <c r="D668" s="85"/>
      <c r="E668" s="93">
        <v>5292.23</v>
      </c>
      <c r="F668" s="134"/>
      <c r="G668" s="134"/>
      <c r="H668" s="55">
        <f>VLOOKUP(U668,[1]Inflation!$G$16:$H$26,2,FALSE)</f>
        <v>1.0461491063094051</v>
      </c>
      <c r="I668" s="56">
        <f t="shared" si="54"/>
        <v>5536.4616848838223</v>
      </c>
      <c r="J668" s="93"/>
      <c r="K668" s="93">
        <v>1575</v>
      </c>
      <c r="L668" s="134"/>
      <c r="M668" s="56">
        <f t="shared" si="55"/>
        <v>1647.6848424373129</v>
      </c>
      <c r="N668" s="93">
        <v>7500</v>
      </c>
      <c r="O668" s="134"/>
      <c r="P668" s="56">
        <f t="shared" si="56"/>
        <v>7846.1182973205377</v>
      </c>
      <c r="Q668" s="85" t="s">
        <v>27</v>
      </c>
      <c r="R668" s="96" t="s">
        <v>233</v>
      </c>
      <c r="S668" s="85" t="s">
        <v>66</v>
      </c>
      <c r="T668" s="85" t="s">
        <v>67</v>
      </c>
      <c r="U668" s="135">
        <v>2010</v>
      </c>
      <c r="V668" s="85"/>
      <c r="W668" s="85"/>
      <c r="X668" s="57">
        <v>3</v>
      </c>
      <c r="Y668" s="95" t="s">
        <v>78</v>
      </c>
      <c r="Z668" s="137" t="s">
        <v>69</v>
      </c>
      <c r="AA668" s="95"/>
    </row>
    <row r="669" spans="1:27" s="125" customFormat="1" ht="15" x14ac:dyDescent="0.25">
      <c r="A669" s="57" t="s">
        <v>1065</v>
      </c>
      <c r="B669" s="57" t="s">
        <v>1065</v>
      </c>
      <c r="C669" s="85" t="s">
        <v>1080</v>
      </c>
      <c r="D669" s="85"/>
      <c r="E669" s="93">
        <v>5224.93</v>
      </c>
      <c r="F669" s="134"/>
      <c r="G669" s="134"/>
      <c r="H669" s="55">
        <f>VLOOKUP(U669,[1]Inflation!$G$16:$H$26,2,FALSE)</f>
        <v>1.0461491063094051</v>
      </c>
      <c r="I669" s="56">
        <f t="shared" si="54"/>
        <v>5466.0558500292</v>
      </c>
      <c r="J669" s="93"/>
      <c r="K669" s="93">
        <v>4680</v>
      </c>
      <c r="L669" s="134"/>
      <c r="M669" s="56">
        <f t="shared" si="55"/>
        <v>4895.9778175280153</v>
      </c>
      <c r="N669" s="93">
        <v>6000</v>
      </c>
      <c r="O669" s="134"/>
      <c r="P669" s="56">
        <f t="shared" si="56"/>
        <v>6276.8946378564306</v>
      </c>
      <c r="Q669" s="85" t="s">
        <v>27</v>
      </c>
      <c r="R669" s="96" t="s">
        <v>233</v>
      </c>
      <c r="S669" s="85" t="s">
        <v>66</v>
      </c>
      <c r="T669" s="85" t="s">
        <v>67</v>
      </c>
      <c r="U669" s="135">
        <v>2010</v>
      </c>
      <c r="V669" s="85"/>
      <c r="W669" s="85"/>
      <c r="X669" s="57"/>
      <c r="Y669" s="95" t="s">
        <v>281</v>
      </c>
      <c r="Z669" s="137" t="s">
        <v>69</v>
      </c>
      <c r="AA669" s="95"/>
    </row>
    <row r="670" spans="1:27" s="112" customFormat="1" ht="15" x14ac:dyDescent="0.25">
      <c r="A670" s="111" t="s">
        <v>1065</v>
      </c>
      <c r="B670" s="111" t="s">
        <v>1065</v>
      </c>
      <c r="C670" s="111" t="s">
        <v>1101</v>
      </c>
      <c r="D670" s="120"/>
      <c r="E670" s="127">
        <v>4416.67</v>
      </c>
      <c r="F670" s="127"/>
      <c r="G670" s="127"/>
      <c r="H670" s="202">
        <f>VLOOKUP(U670,[1]Inflation!$G$16:$H$26,2,FALSE)</f>
        <v>1.0461491063094051</v>
      </c>
      <c r="I670" s="121">
        <f t="shared" si="54"/>
        <v>4620.4953733635602</v>
      </c>
      <c r="J670" s="127"/>
      <c r="K670" s="127">
        <v>3500</v>
      </c>
      <c r="L670" s="127"/>
      <c r="M670" s="121">
        <f t="shared" si="55"/>
        <v>3661.5218720829175</v>
      </c>
      <c r="N670" s="127">
        <v>5250</v>
      </c>
      <c r="O670" s="127"/>
      <c r="P670" s="121">
        <f t="shared" si="56"/>
        <v>5492.282808124377</v>
      </c>
      <c r="Q670" s="120" t="s">
        <v>1102</v>
      </c>
      <c r="R670" s="111" t="s">
        <v>65</v>
      </c>
      <c r="S670" s="120" t="s">
        <v>66</v>
      </c>
      <c r="T670" s="120" t="s">
        <v>67</v>
      </c>
      <c r="U670" s="120">
        <v>2010</v>
      </c>
      <c r="V670" s="120"/>
      <c r="W670" s="120"/>
      <c r="X670" s="111">
        <v>1</v>
      </c>
      <c r="Y670" s="129" t="s">
        <v>92</v>
      </c>
      <c r="Z670" s="130" t="s">
        <v>69</v>
      </c>
      <c r="AA670" s="129"/>
    </row>
    <row r="671" spans="1:27" s="126" customFormat="1" ht="15" x14ac:dyDescent="0.25">
      <c r="A671" s="111" t="s">
        <v>1065</v>
      </c>
      <c r="B671" s="111" t="s">
        <v>1065</v>
      </c>
      <c r="C671" s="120"/>
      <c r="D671" s="120"/>
      <c r="E671" s="127">
        <v>11357.77</v>
      </c>
      <c r="F671" s="127"/>
      <c r="G671" s="127"/>
      <c r="H671" s="202">
        <f>VLOOKUP(U671,[1]Inflation!$G$16:$H$26,2,FALSE)</f>
        <v>1.0461491063094051</v>
      </c>
      <c r="I671" s="121">
        <f t="shared" si="54"/>
        <v>11881.920935167773</v>
      </c>
      <c r="J671" s="127"/>
      <c r="K671" s="127">
        <v>10250</v>
      </c>
      <c r="L671" s="127"/>
      <c r="M671" s="121">
        <f t="shared" si="55"/>
        <v>10723.028339671402</v>
      </c>
      <c r="N671" s="127">
        <v>13924</v>
      </c>
      <c r="O671" s="127"/>
      <c r="P671" s="121">
        <f t="shared" si="56"/>
        <v>14566.580156252156</v>
      </c>
      <c r="Q671" s="120" t="s">
        <v>1102</v>
      </c>
      <c r="R671" s="160" t="s">
        <v>254</v>
      </c>
      <c r="S671" s="120" t="s">
        <v>66</v>
      </c>
      <c r="T671" s="120" t="s">
        <v>67</v>
      </c>
      <c r="U671" s="120">
        <v>2010</v>
      </c>
      <c r="V671" s="120"/>
      <c r="W671" s="120"/>
      <c r="X671" s="111"/>
      <c r="Y671" s="129" t="s">
        <v>492</v>
      </c>
      <c r="Z671" s="130" t="s">
        <v>69</v>
      </c>
      <c r="AA671" s="129"/>
    </row>
    <row r="672" spans="1:27" s="126" customFormat="1" ht="15" x14ac:dyDescent="0.25">
      <c r="A672" s="111" t="s">
        <v>1065</v>
      </c>
      <c r="B672" s="111" t="s">
        <v>1065</v>
      </c>
      <c r="C672" s="120"/>
      <c r="D672" s="120"/>
      <c r="E672" s="127">
        <v>15552.9</v>
      </c>
      <c r="F672" s="127"/>
      <c r="G672" s="127"/>
      <c r="H672" s="202">
        <f>VLOOKUP(U672,[1]Inflation!$G$16:$H$26,2,FALSE)</f>
        <v>1.0461491063094051</v>
      </c>
      <c r="I672" s="121">
        <f t="shared" si="54"/>
        <v>16270.652435519545</v>
      </c>
      <c r="J672" s="127"/>
      <c r="K672" s="127">
        <v>6500</v>
      </c>
      <c r="L672" s="127"/>
      <c r="M672" s="121">
        <f t="shared" si="55"/>
        <v>6799.9691910111333</v>
      </c>
      <c r="N672" s="127">
        <v>45000</v>
      </c>
      <c r="O672" s="127"/>
      <c r="P672" s="121">
        <f t="shared" si="56"/>
        <v>47076.70978392323</v>
      </c>
      <c r="Q672" s="120" t="s">
        <v>1102</v>
      </c>
      <c r="R672" s="160" t="s">
        <v>79</v>
      </c>
      <c r="S672" s="120" t="s">
        <v>66</v>
      </c>
      <c r="T672" s="120" t="s">
        <v>67</v>
      </c>
      <c r="U672" s="120">
        <v>2010</v>
      </c>
      <c r="V672" s="120"/>
      <c r="W672" s="120"/>
      <c r="X672" s="111"/>
      <c r="Y672" s="129" t="s">
        <v>260</v>
      </c>
      <c r="Z672" s="130" t="s">
        <v>69</v>
      </c>
      <c r="AA672" s="129"/>
    </row>
    <row r="673" spans="1:27" s="126" customFormat="1" ht="15" x14ac:dyDescent="0.25">
      <c r="A673" s="111" t="s">
        <v>1065</v>
      </c>
      <c r="B673" s="111" t="s">
        <v>1065</v>
      </c>
      <c r="C673" s="120" t="s">
        <v>1103</v>
      </c>
      <c r="D673" s="120"/>
      <c r="E673" s="127">
        <v>7094.57</v>
      </c>
      <c r="F673" s="127"/>
      <c r="G673" s="127"/>
      <c r="H673" s="202">
        <f>VLOOKUP(U673,[1]Inflation!$G$16:$H$26,2,FALSE)</f>
        <v>1.0461491063094051</v>
      </c>
      <c r="I673" s="121">
        <f t="shared" si="54"/>
        <v>7421.9780651495157</v>
      </c>
      <c r="J673" s="127"/>
      <c r="K673" s="127">
        <v>6500</v>
      </c>
      <c r="L673" s="127"/>
      <c r="M673" s="121">
        <f t="shared" si="55"/>
        <v>6799.9691910111333</v>
      </c>
      <c r="N673" s="127">
        <v>7500</v>
      </c>
      <c r="O673" s="127"/>
      <c r="P673" s="121">
        <f t="shared" si="56"/>
        <v>7846.1182973205377</v>
      </c>
      <c r="Q673" s="120" t="s">
        <v>1102</v>
      </c>
      <c r="R673" s="160" t="s">
        <v>79</v>
      </c>
      <c r="S673" s="120" t="s">
        <v>66</v>
      </c>
      <c r="T673" s="120" t="s">
        <v>67</v>
      </c>
      <c r="U673" s="120">
        <v>2010</v>
      </c>
      <c r="V673" s="120"/>
      <c r="W673" s="120"/>
      <c r="X673" s="111"/>
      <c r="Y673" s="129" t="s">
        <v>343</v>
      </c>
      <c r="Z673" s="130" t="s">
        <v>69</v>
      </c>
      <c r="AA673" s="129"/>
    </row>
    <row r="674" spans="1:27" s="126" customFormat="1" ht="15" x14ac:dyDescent="0.25">
      <c r="A674" s="111" t="s">
        <v>1065</v>
      </c>
      <c r="B674" s="111" t="s">
        <v>1065</v>
      </c>
      <c r="C674" s="142"/>
      <c r="D674" s="142"/>
      <c r="E674" s="203">
        <v>22866.54</v>
      </c>
      <c r="F674" s="203"/>
      <c r="G674" s="203"/>
      <c r="H674" s="202">
        <f>VLOOKUP(U674,[1]Inflation!$G$16:$H$26,2,FALSE)</f>
        <v>1.0461491063094051</v>
      </c>
      <c r="I674" s="121">
        <f t="shared" si="54"/>
        <v>23921.810385388264</v>
      </c>
      <c r="J674" s="203"/>
      <c r="K674" s="203">
        <v>1275</v>
      </c>
      <c r="L674" s="203"/>
      <c r="M674" s="121">
        <f t="shared" si="55"/>
        <v>1333.8401105444914</v>
      </c>
      <c r="N674" s="203">
        <v>101000</v>
      </c>
      <c r="O674" s="203"/>
      <c r="P674" s="121">
        <f t="shared" si="56"/>
        <v>105661.0597372499</v>
      </c>
      <c r="Q674" s="142" t="s">
        <v>1102</v>
      </c>
      <c r="R674" s="160" t="s">
        <v>84</v>
      </c>
      <c r="S674" s="120" t="s">
        <v>66</v>
      </c>
      <c r="T674" s="120" t="s">
        <v>67</v>
      </c>
      <c r="U674" s="120">
        <v>2010</v>
      </c>
      <c r="V674" s="142"/>
      <c r="W674" s="142"/>
      <c r="X674" s="142" t="s">
        <v>1104</v>
      </c>
      <c r="Y674" s="161" t="s">
        <v>1105</v>
      </c>
      <c r="Z674" s="123" t="s">
        <v>69</v>
      </c>
      <c r="AA674" s="161"/>
    </row>
    <row r="675" spans="1:27" s="51" customFormat="1" ht="30" x14ac:dyDescent="0.25">
      <c r="A675" s="44" t="s">
        <v>1065</v>
      </c>
      <c r="B675" s="44" t="s">
        <v>1065</v>
      </c>
      <c r="C675" s="44" t="s">
        <v>1106</v>
      </c>
      <c r="D675" s="44"/>
      <c r="E675" s="45">
        <v>80000</v>
      </c>
      <c r="F675" s="46">
        <f>E675/2</f>
        <v>40000</v>
      </c>
      <c r="G675" s="46" t="s">
        <v>27</v>
      </c>
      <c r="H675" s="55">
        <f>VLOOKUP(U675,[1]Inflation!$G$16:$H$26,2,FALSE)</f>
        <v>1.0461491063094051</v>
      </c>
      <c r="I675" s="56">
        <f>H675*F675</f>
        <v>41845.964252376201</v>
      </c>
      <c r="J675" s="45"/>
      <c r="K675" s="45"/>
      <c r="L675" s="46"/>
      <c r="M675" s="56">
        <f t="shared" si="55"/>
        <v>0</v>
      </c>
      <c r="N675" s="45"/>
      <c r="O675" s="46"/>
      <c r="P675" s="56">
        <f t="shared" si="56"/>
        <v>0</v>
      </c>
      <c r="Q675" s="44" t="s">
        <v>1107</v>
      </c>
      <c r="R675" s="44" t="s">
        <v>84</v>
      </c>
      <c r="S675" s="44" t="s">
        <v>1108</v>
      </c>
      <c r="T675" s="44">
        <v>2010</v>
      </c>
      <c r="U675" s="41">
        <v>2010</v>
      </c>
      <c r="V675" s="44" t="s">
        <v>1109</v>
      </c>
      <c r="W675" s="44" t="s">
        <v>32</v>
      </c>
      <c r="X675" s="44" t="s">
        <v>32</v>
      </c>
      <c r="Y675" s="44"/>
      <c r="Z675" s="48" t="s">
        <v>1110</v>
      </c>
      <c r="AA675" s="44"/>
    </row>
    <row r="676" spans="1:27" s="51" customFormat="1" ht="15" x14ac:dyDescent="0.25">
      <c r="A676" s="44" t="s">
        <v>1065</v>
      </c>
      <c r="B676" s="44" t="s">
        <v>1065</v>
      </c>
      <c r="C676" s="44"/>
      <c r="D676" s="44"/>
      <c r="E676" s="45"/>
      <c r="F676" s="46"/>
      <c r="G676" s="46"/>
      <c r="H676" s="55">
        <f>VLOOKUP(U676,[1]Inflation!$G$16:$H$26,2,FALSE)</f>
        <v>1.0292667257822254</v>
      </c>
      <c r="I676" s="56">
        <f t="shared" ref="I676:I691" si="57">H676*E676</f>
        <v>0</v>
      </c>
      <c r="J676" s="45"/>
      <c r="K676" s="45">
        <v>7000</v>
      </c>
      <c r="L676" s="46"/>
      <c r="M676" s="56">
        <f t="shared" si="55"/>
        <v>7204.8670804755784</v>
      </c>
      <c r="N676" s="45">
        <v>12500</v>
      </c>
      <c r="O676" s="46"/>
      <c r="P676" s="56">
        <f t="shared" si="56"/>
        <v>12865.834072277818</v>
      </c>
      <c r="Q676" s="44" t="s">
        <v>1107</v>
      </c>
      <c r="R676" s="44" t="s">
        <v>115</v>
      </c>
      <c r="S676" s="44" t="s">
        <v>116</v>
      </c>
      <c r="T676" s="44">
        <v>2011</v>
      </c>
      <c r="U676" s="41">
        <v>2011</v>
      </c>
      <c r="V676" s="44">
        <v>33</v>
      </c>
      <c r="W676" s="44" t="s">
        <v>32</v>
      </c>
      <c r="X676" s="44" t="s">
        <v>32</v>
      </c>
      <c r="Y676" s="44"/>
      <c r="Z676" s="48" t="s">
        <v>117</v>
      </c>
      <c r="AA676" s="44"/>
    </row>
    <row r="677" spans="1:27" s="126" customFormat="1" ht="15" x14ac:dyDescent="0.25">
      <c r="A677" s="111" t="s">
        <v>1065</v>
      </c>
      <c r="B677" s="111" t="s">
        <v>1065</v>
      </c>
      <c r="C677" s="120"/>
      <c r="D677" s="120"/>
      <c r="E677" s="127">
        <v>21690.97</v>
      </c>
      <c r="F677" s="127"/>
      <c r="G677" s="127"/>
      <c r="H677" s="202">
        <f>VLOOKUP(U677,[1]Inflation!$G$16:$H$26,2,FALSE)</f>
        <v>1.0461491063094051</v>
      </c>
      <c r="I677" s="121">
        <f t="shared" si="57"/>
        <v>22691.988880484118</v>
      </c>
      <c r="J677" s="127"/>
      <c r="K677" s="127">
        <v>2800</v>
      </c>
      <c r="L677" s="127"/>
      <c r="M677" s="121">
        <f t="shared" si="55"/>
        <v>2929.2174976663341</v>
      </c>
      <c r="N677" s="127">
        <v>42000</v>
      </c>
      <c r="O677" s="127"/>
      <c r="P677" s="121">
        <f t="shared" si="56"/>
        <v>43938.262464995016</v>
      </c>
      <c r="Q677" s="120" t="s">
        <v>1111</v>
      </c>
      <c r="R677" s="160" t="s">
        <v>44</v>
      </c>
      <c r="S677" s="120" t="s">
        <v>66</v>
      </c>
      <c r="T677" s="120" t="s">
        <v>67</v>
      </c>
      <c r="U677" s="120">
        <v>2010</v>
      </c>
      <c r="V677" s="120"/>
      <c r="W677" s="120"/>
      <c r="X677" s="111"/>
      <c r="Y677" s="129" t="s">
        <v>155</v>
      </c>
      <c r="Z677" s="130" t="s">
        <v>69</v>
      </c>
      <c r="AA677" s="129"/>
    </row>
    <row r="678" spans="1:27" s="126" customFormat="1" ht="15" x14ac:dyDescent="0.25">
      <c r="A678" s="111" t="s">
        <v>1065</v>
      </c>
      <c r="B678" s="111" t="s">
        <v>1065</v>
      </c>
      <c r="C678" s="120" t="s">
        <v>1112</v>
      </c>
      <c r="D678" s="120"/>
      <c r="E678" s="127">
        <v>31433.33</v>
      </c>
      <c r="F678" s="127"/>
      <c r="G678" s="127"/>
      <c r="H678" s="202">
        <f>VLOOKUP(U678,[1]Inflation!$G$16:$H$26,2,FALSE)</f>
        <v>1.0461491063094051</v>
      </c>
      <c r="I678" s="121">
        <f t="shared" si="57"/>
        <v>32883.950087828613</v>
      </c>
      <c r="J678" s="127"/>
      <c r="K678" s="127">
        <v>28465</v>
      </c>
      <c r="L678" s="127"/>
      <c r="M678" s="121">
        <f t="shared" si="55"/>
        <v>29778.634311097216</v>
      </c>
      <c r="N678" s="127">
        <v>36010</v>
      </c>
      <c r="O678" s="127"/>
      <c r="P678" s="121">
        <f t="shared" si="56"/>
        <v>37671.829318201679</v>
      </c>
      <c r="Q678" s="120" t="s">
        <v>1111</v>
      </c>
      <c r="R678" s="160" t="s">
        <v>44</v>
      </c>
      <c r="S678" s="120" t="s">
        <v>66</v>
      </c>
      <c r="T678" s="120" t="s">
        <v>67</v>
      </c>
      <c r="U678" s="120">
        <v>2010</v>
      </c>
      <c r="V678" s="120"/>
      <c r="W678" s="120"/>
      <c r="X678" s="111"/>
      <c r="Y678" s="129" t="s">
        <v>92</v>
      </c>
      <c r="Z678" s="130" t="s">
        <v>69</v>
      </c>
      <c r="AA678" s="129"/>
    </row>
    <row r="679" spans="1:27" s="126" customFormat="1" ht="15" x14ac:dyDescent="0.25">
      <c r="A679" s="111" t="s">
        <v>1065</v>
      </c>
      <c r="B679" s="111" t="s">
        <v>1065</v>
      </c>
      <c r="C679" s="120" t="s">
        <v>1113</v>
      </c>
      <c r="D679" s="120"/>
      <c r="E679" s="127">
        <v>33653.33</v>
      </c>
      <c r="F679" s="127"/>
      <c r="G679" s="127"/>
      <c r="H679" s="202">
        <f>VLOOKUP(U679,[1]Inflation!$G$16:$H$26,2,FALSE)</f>
        <v>1.0461491063094051</v>
      </c>
      <c r="I679" s="121">
        <f t="shared" si="57"/>
        <v>35206.401103835495</v>
      </c>
      <c r="J679" s="127"/>
      <c r="K679" s="127">
        <v>30800</v>
      </c>
      <c r="L679" s="127"/>
      <c r="M679" s="121">
        <f t="shared" si="55"/>
        <v>32221.392474329674</v>
      </c>
      <c r="N679" s="127">
        <v>36000</v>
      </c>
      <c r="O679" s="127"/>
      <c r="P679" s="121">
        <f t="shared" si="56"/>
        <v>37661.36782713858</v>
      </c>
      <c r="Q679" s="120" t="s">
        <v>1111</v>
      </c>
      <c r="R679" s="160" t="s">
        <v>44</v>
      </c>
      <c r="S679" s="120" t="s">
        <v>66</v>
      </c>
      <c r="T679" s="120" t="s">
        <v>67</v>
      </c>
      <c r="U679" s="120">
        <v>2010</v>
      </c>
      <c r="V679" s="120"/>
      <c r="W679" s="120"/>
      <c r="X679" s="111"/>
      <c r="Y679" s="129" t="s">
        <v>92</v>
      </c>
      <c r="Z679" s="130" t="s">
        <v>69</v>
      </c>
      <c r="AA679" s="129"/>
    </row>
    <row r="680" spans="1:27" s="126" customFormat="1" ht="15" x14ac:dyDescent="0.25">
      <c r="A680" s="111" t="s">
        <v>1065</v>
      </c>
      <c r="B680" s="111" t="s">
        <v>1065</v>
      </c>
      <c r="C680" s="120" t="s">
        <v>1114</v>
      </c>
      <c r="D680" s="120"/>
      <c r="E680" s="127">
        <v>25435</v>
      </c>
      <c r="F680" s="127"/>
      <c r="G680" s="127"/>
      <c r="H680" s="202">
        <f>VLOOKUP(U680,[1]Inflation!$G$16:$H$26,2,FALSE)</f>
        <v>1.0461491063094051</v>
      </c>
      <c r="I680" s="121">
        <f t="shared" si="57"/>
        <v>26608.802518979719</v>
      </c>
      <c r="J680" s="127"/>
      <c r="K680" s="127">
        <v>21080</v>
      </c>
      <c r="L680" s="127"/>
      <c r="M680" s="121">
        <f t="shared" si="55"/>
        <v>22052.823161002259</v>
      </c>
      <c r="N680" s="127">
        <v>30000</v>
      </c>
      <c r="O680" s="127"/>
      <c r="P680" s="121">
        <f t="shared" si="56"/>
        <v>31384.473189282151</v>
      </c>
      <c r="Q680" s="120" t="s">
        <v>1111</v>
      </c>
      <c r="R680" s="160" t="s">
        <v>44</v>
      </c>
      <c r="S680" s="120" t="s">
        <v>66</v>
      </c>
      <c r="T680" s="120" t="s">
        <v>67</v>
      </c>
      <c r="U680" s="120">
        <v>2010</v>
      </c>
      <c r="V680" s="120"/>
      <c r="W680" s="120"/>
      <c r="X680" s="111"/>
      <c r="Y680" s="129" t="s">
        <v>92</v>
      </c>
      <c r="Z680" s="130" t="s">
        <v>69</v>
      </c>
      <c r="AA680" s="129"/>
    </row>
    <row r="681" spans="1:27" s="126" customFormat="1" ht="30" x14ac:dyDescent="0.25">
      <c r="A681" s="111" t="s">
        <v>1065</v>
      </c>
      <c r="B681" s="111" t="s">
        <v>1065</v>
      </c>
      <c r="C681" s="111"/>
      <c r="D681" s="111"/>
      <c r="E681" s="121">
        <v>16337.5</v>
      </c>
      <c r="F681" s="121"/>
      <c r="G681" s="121"/>
      <c r="H681" s="202">
        <f>VLOOKUP(U681,[1]Inflation!$G$16:$H$26,2,FALSE)</f>
        <v>1.0292667257822254</v>
      </c>
      <c r="I681" s="121">
        <f t="shared" si="57"/>
        <v>16815.645132467107</v>
      </c>
      <c r="J681" s="121"/>
      <c r="K681" s="121"/>
      <c r="L681" s="121"/>
      <c r="M681" s="121">
        <f t="shared" si="55"/>
        <v>0</v>
      </c>
      <c r="N681" s="121"/>
      <c r="O681" s="121"/>
      <c r="P681" s="121">
        <f t="shared" si="56"/>
        <v>0</v>
      </c>
      <c r="Q681" s="111" t="s">
        <v>1111</v>
      </c>
      <c r="R681" s="111" t="s">
        <v>44</v>
      </c>
      <c r="S681" s="111" t="s">
        <v>349</v>
      </c>
      <c r="T681" s="111">
        <v>2011</v>
      </c>
      <c r="U681" s="111">
        <v>2011</v>
      </c>
      <c r="V681" s="111">
        <v>45</v>
      </c>
      <c r="W681" s="111"/>
      <c r="X681" s="111">
        <v>2</v>
      </c>
      <c r="Y681" s="111">
        <v>2</v>
      </c>
      <c r="Z681" s="111"/>
      <c r="AA681" s="111"/>
    </row>
    <row r="682" spans="1:27" s="125" customFormat="1" ht="15" x14ac:dyDescent="0.25">
      <c r="A682" s="44" t="s">
        <v>1065</v>
      </c>
      <c r="B682" s="172" t="s">
        <v>1115</v>
      </c>
      <c r="C682" s="172" t="s">
        <v>1116</v>
      </c>
      <c r="D682" s="44"/>
      <c r="E682" s="45">
        <v>1400.7</v>
      </c>
      <c r="F682" s="46"/>
      <c r="G682" s="46"/>
      <c r="H682" s="55">
        <f>VLOOKUP(U682,[1]Inflation!$G$16:$H$26,2,FALSE)</f>
        <v>1.1415203211239338</v>
      </c>
      <c r="I682" s="56">
        <f t="shared" si="57"/>
        <v>1598.9275137982941</v>
      </c>
      <c r="J682" s="45"/>
      <c r="K682" s="45">
        <v>100</v>
      </c>
      <c r="L682" s="46"/>
      <c r="M682" s="56">
        <f t="shared" si="55"/>
        <v>114.15203211239337</v>
      </c>
      <c r="N682" s="45">
        <v>4000</v>
      </c>
      <c r="O682" s="46"/>
      <c r="P682" s="56">
        <f t="shared" si="56"/>
        <v>4566.0812844957354</v>
      </c>
      <c r="Q682" s="44" t="s">
        <v>27</v>
      </c>
      <c r="R682" s="44" t="s">
        <v>403</v>
      </c>
      <c r="S682" s="44" t="s">
        <v>404</v>
      </c>
      <c r="T682" s="44" t="s">
        <v>405</v>
      </c>
      <c r="U682" s="41">
        <v>2006</v>
      </c>
      <c r="V682" s="44">
        <v>1505</v>
      </c>
      <c r="W682" s="44" t="s">
        <v>32</v>
      </c>
      <c r="X682" s="44">
        <v>192</v>
      </c>
      <c r="Y682" s="44"/>
      <c r="Z682" s="201" t="s">
        <v>406</v>
      </c>
      <c r="AA682" s="44"/>
    </row>
    <row r="683" spans="1:27" s="125" customFormat="1" ht="15" x14ac:dyDescent="0.25">
      <c r="A683" s="96" t="s">
        <v>1065</v>
      </c>
      <c r="B683" s="57" t="s">
        <v>1115</v>
      </c>
      <c r="C683" s="162" t="s">
        <v>1117</v>
      </c>
      <c r="D683" s="162"/>
      <c r="E683" s="181">
        <v>1763</v>
      </c>
      <c r="F683" s="182"/>
      <c r="G683" s="182"/>
      <c r="H683" s="55">
        <f>VLOOKUP(U683,[1]Inflation!$G$16:$H$26,2,FALSE)</f>
        <v>1.0461491063094051</v>
      </c>
      <c r="I683" s="56">
        <f t="shared" si="57"/>
        <v>1844.3608744234812</v>
      </c>
      <c r="J683" s="181"/>
      <c r="K683" s="181">
        <v>1470</v>
      </c>
      <c r="L683" s="182"/>
      <c r="M683" s="56">
        <f t="shared" si="55"/>
        <v>1537.8391862748254</v>
      </c>
      <c r="N683" s="181">
        <v>2405</v>
      </c>
      <c r="O683" s="182"/>
      <c r="P683" s="56">
        <f t="shared" si="56"/>
        <v>2515.988600674119</v>
      </c>
      <c r="Q683" s="162" t="s">
        <v>27</v>
      </c>
      <c r="R683" s="96" t="s">
        <v>658</v>
      </c>
      <c r="S683" s="85" t="s">
        <v>66</v>
      </c>
      <c r="T683" s="85" t="s">
        <v>67</v>
      </c>
      <c r="U683" s="135">
        <v>2010</v>
      </c>
      <c r="V683" s="162"/>
      <c r="W683" s="162"/>
      <c r="X683" s="96">
        <v>1</v>
      </c>
      <c r="Y683" s="165" t="s">
        <v>281</v>
      </c>
      <c r="Z683" s="136" t="s">
        <v>69</v>
      </c>
      <c r="AA683" s="165"/>
    </row>
    <row r="684" spans="1:27" s="194" customFormat="1" ht="15" x14ac:dyDescent="0.25">
      <c r="A684" s="57" t="s">
        <v>1065</v>
      </c>
      <c r="B684" s="57" t="s">
        <v>1115</v>
      </c>
      <c r="C684" s="57" t="s">
        <v>1118</v>
      </c>
      <c r="D684" s="90"/>
      <c r="E684" s="91">
        <v>2072.9299999999998</v>
      </c>
      <c r="F684" s="91"/>
      <c r="G684" s="91" t="s">
        <v>27</v>
      </c>
      <c r="H684" s="199">
        <f>VLOOKUP(U684,[1]Inflation!$G$16:$H$26,2,FALSE)</f>
        <v>1.0461491063094051</v>
      </c>
      <c r="I684" s="200">
        <f t="shared" si="57"/>
        <v>2168.5938669419547</v>
      </c>
      <c r="J684" s="91"/>
      <c r="K684" s="91">
        <v>764.84</v>
      </c>
      <c r="L684" s="91"/>
      <c r="M684" s="200">
        <f t="shared" si="55"/>
        <v>800.13668246968541</v>
      </c>
      <c r="N684" s="91">
        <v>11965</v>
      </c>
      <c r="O684" s="91"/>
      <c r="P684" s="200">
        <f t="shared" si="56"/>
        <v>12517.174056992031</v>
      </c>
      <c r="Q684" s="90" t="s">
        <v>1067</v>
      </c>
      <c r="R684" s="96" t="s">
        <v>74</v>
      </c>
      <c r="S684" s="85" t="s">
        <v>66</v>
      </c>
      <c r="T684" s="85" t="s">
        <v>67</v>
      </c>
      <c r="U684" s="85">
        <v>2010</v>
      </c>
      <c r="V684" s="90"/>
      <c r="W684" s="90"/>
      <c r="X684" s="90" t="s">
        <v>1119</v>
      </c>
      <c r="Y684" s="92" t="s">
        <v>1120</v>
      </c>
      <c r="Z684" s="136" t="s">
        <v>69</v>
      </c>
      <c r="AA684" s="92"/>
    </row>
    <row r="685" spans="1:27" s="51" customFormat="1" ht="15" x14ac:dyDescent="0.25">
      <c r="A685" s="57" t="s">
        <v>1065</v>
      </c>
      <c r="B685" s="195" t="s">
        <v>1115</v>
      </c>
      <c r="C685" s="90" t="s">
        <v>1121</v>
      </c>
      <c r="D685" s="90"/>
      <c r="E685" s="91">
        <v>562.62</v>
      </c>
      <c r="F685" s="141"/>
      <c r="G685" s="91" t="s">
        <v>27</v>
      </c>
      <c r="H685" s="55">
        <f>VLOOKUP(U685,[1]Inflation!$G$16:$H$26,2,FALSE)</f>
        <v>1.0461491063094051</v>
      </c>
      <c r="I685" s="56">
        <f t="shared" si="57"/>
        <v>588.58441019179747</v>
      </c>
      <c r="J685" s="91"/>
      <c r="K685" s="91">
        <v>272</v>
      </c>
      <c r="L685" s="141"/>
      <c r="M685" s="56">
        <f t="shared" si="55"/>
        <v>284.55255691615815</v>
      </c>
      <c r="N685" s="91">
        <v>913</v>
      </c>
      <c r="O685" s="141"/>
      <c r="P685" s="56">
        <f t="shared" si="56"/>
        <v>955.13413406048676</v>
      </c>
      <c r="Q685" s="90" t="s">
        <v>1067</v>
      </c>
      <c r="R685" s="96" t="s">
        <v>74</v>
      </c>
      <c r="S685" s="85" t="s">
        <v>66</v>
      </c>
      <c r="T685" s="85" t="s">
        <v>67</v>
      </c>
      <c r="U685" s="135">
        <v>2010</v>
      </c>
      <c r="V685" s="90"/>
      <c r="W685" s="90"/>
      <c r="X685" s="90" t="s">
        <v>1122</v>
      </c>
      <c r="Y685" s="92" t="s">
        <v>690</v>
      </c>
      <c r="Z685" s="136" t="s">
        <v>69</v>
      </c>
      <c r="AA685" s="92"/>
    </row>
    <row r="686" spans="1:27" s="51" customFormat="1" ht="15" x14ac:dyDescent="0.25">
      <c r="A686" s="57" t="s">
        <v>1065</v>
      </c>
      <c r="B686" s="195" t="s">
        <v>1115</v>
      </c>
      <c r="C686" s="90" t="s">
        <v>1123</v>
      </c>
      <c r="D686" s="90"/>
      <c r="E686" s="91">
        <v>236.72</v>
      </c>
      <c r="F686" s="141"/>
      <c r="G686" s="91" t="s">
        <v>27</v>
      </c>
      <c r="H686" s="55">
        <f>VLOOKUP(U686,[1]Inflation!$G$16:$H$26,2,FALSE)</f>
        <v>1.0461491063094051</v>
      </c>
      <c r="I686" s="56">
        <f t="shared" si="57"/>
        <v>247.64441644556237</v>
      </c>
      <c r="J686" s="91"/>
      <c r="K686" s="91">
        <v>100</v>
      </c>
      <c r="L686" s="141"/>
      <c r="M686" s="56">
        <f t="shared" si="55"/>
        <v>104.6149106309405</v>
      </c>
      <c r="N686" s="91">
        <v>410</v>
      </c>
      <c r="O686" s="141"/>
      <c r="P686" s="56">
        <f t="shared" si="56"/>
        <v>428.92113358685606</v>
      </c>
      <c r="Q686" s="90" t="s">
        <v>1067</v>
      </c>
      <c r="R686" s="96" t="s">
        <v>74</v>
      </c>
      <c r="S686" s="85" t="s">
        <v>66</v>
      </c>
      <c r="T686" s="85" t="s">
        <v>67</v>
      </c>
      <c r="U686" s="135">
        <v>2010</v>
      </c>
      <c r="V686" s="90"/>
      <c r="W686" s="90"/>
      <c r="X686" s="90" t="s">
        <v>1124</v>
      </c>
      <c r="Y686" s="92" t="s">
        <v>1125</v>
      </c>
      <c r="Z686" s="136" t="s">
        <v>69</v>
      </c>
      <c r="AA686" s="92"/>
    </row>
    <row r="687" spans="1:27" s="51" customFormat="1" ht="15" x14ac:dyDescent="0.25">
      <c r="A687" s="57" t="s">
        <v>1065</v>
      </c>
      <c r="B687" s="195" t="s">
        <v>1115</v>
      </c>
      <c r="C687" s="90" t="s">
        <v>1126</v>
      </c>
      <c r="D687" s="90"/>
      <c r="E687" s="91">
        <v>255</v>
      </c>
      <c r="F687" s="141"/>
      <c r="G687" s="91" t="s">
        <v>27</v>
      </c>
      <c r="H687" s="55">
        <f>VLOOKUP(U687,[1]Inflation!$G$16:$H$26,2,FALSE)</f>
        <v>1.0461491063094051</v>
      </c>
      <c r="I687" s="56">
        <f t="shared" si="57"/>
        <v>266.76802210889826</v>
      </c>
      <c r="J687" s="91"/>
      <c r="K687" s="91">
        <v>65</v>
      </c>
      <c r="L687" s="141"/>
      <c r="M687" s="56">
        <f t="shared" si="55"/>
        <v>67.999691910111324</v>
      </c>
      <c r="N687" s="91">
        <v>350</v>
      </c>
      <c r="O687" s="141"/>
      <c r="P687" s="56">
        <f t="shared" si="56"/>
        <v>366.15218720829176</v>
      </c>
      <c r="Q687" s="90" t="s">
        <v>1067</v>
      </c>
      <c r="R687" s="96" t="s">
        <v>74</v>
      </c>
      <c r="S687" s="85" t="s">
        <v>66</v>
      </c>
      <c r="T687" s="85" t="s">
        <v>67</v>
      </c>
      <c r="U687" s="135">
        <v>2010</v>
      </c>
      <c r="V687" s="90"/>
      <c r="W687" s="90"/>
      <c r="X687" s="90" t="s">
        <v>1127</v>
      </c>
      <c r="Y687" s="92" t="s">
        <v>1128</v>
      </c>
      <c r="Z687" s="136" t="s">
        <v>69</v>
      </c>
      <c r="AA687" s="92"/>
    </row>
    <row r="688" spans="1:27" s="51" customFormat="1" ht="15" x14ac:dyDescent="0.25">
      <c r="A688" s="57" t="s">
        <v>1065</v>
      </c>
      <c r="B688" s="195" t="s">
        <v>1115</v>
      </c>
      <c r="C688" s="90" t="s">
        <v>1129</v>
      </c>
      <c r="D688" s="90"/>
      <c r="E688" s="91">
        <v>1311.8</v>
      </c>
      <c r="F688" s="141"/>
      <c r="G688" s="91" t="s">
        <v>27</v>
      </c>
      <c r="H688" s="55">
        <f>VLOOKUP(U688,[1]Inflation!$G$16:$H$26,2,FALSE)</f>
        <v>1.0461491063094051</v>
      </c>
      <c r="I688" s="56">
        <f t="shared" si="57"/>
        <v>1372.3383976566774</v>
      </c>
      <c r="J688" s="91"/>
      <c r="K688" s="91">
        <v>800</v>
      </c>
      <c r="L688" s="141"/>
      <c r="M688" s="56">
        <f t="shared" si="55"/>
        <v>836.919285047524</v>
      </c>
      <c r="N688" s="91">
        <v>4382.6099999999997</v>
      </c>
      <c r="O688" s="141"/>
      <c r="P688" s="56">
        <f t="shared" si="56"/>
        <v>4584.863534802661</v>
      </c>
      <c r="Q688" s="90" t="s">
        <v>1067</v>
      </c>
      <c r="R688" s="96" t="s">
        <v>74</v>
      </c>
      <c r="S688" s="85" t="s">
        <v>66</v>
      </c>
      <c r="T688" s="85" t="s">
        <v>67</v>
      </c>
      <c r="U688" s="135">
        <v>2010</v>
      </c>
      <c r="V688" s="90"/>
      <c r="W688" s="90"/>
      <c r="X688" s="90" t="s">
        <v>1071</v>
      </c>
      <c r="Y688" s="92" t="s">
        <v>525</v>
      </c>
      <c r="Z688" s="136" t="s">
        <v>69</v>
      </c>
      <c r="AA688" s="92"/>
    </row>
    <row r="689" spans="1:29" s="112" customFormat="1" ht="15" x14ac:dyDescent="0.25">
      <c r="A689" s="111" t="s">
        <v>1065</v>
      </c>
      <c r="B689" s="111" t="s">
        <v>1115</v>
      </c>
      <c r="C689" s="111" t="s">
        <v>1130</v>
      </c>
      <c r="D689" s="120"/>
      <c r="E689" s="127">
        <v>1053.1600000000001</v>
      </c>
      <c r="F689" s="127"/>
      <c r="G689" s="127"/>
      <c r="H689" s="202">
        <f>VLOOKUP(U689,[1]Inflation!$G$16:$H$26,2,FALSE)</f>
        <v>1.0461491063094051</v>
      </c>
      <c r="I689" s="121">
        <f t="shared" si="57"/>
        <v>1101.7623928008131</v>
      </c>
      <c r="J689" s="127"/>
      <c r="K689" s="127">
        <v>500</v>
      </c>
      <c r="L689" s="127"/>
      <c r="M689" s="121">
        <f t="shared" si="55"/>
        <v>523.07455315470247</v>
      </c>
      <c r="N689" s="127">
        <v>1575</v>
      </c>
      <c r="O689" s="127"/>
      <c r="P689" s="121">
        <f t="shared" si="56"/>
        <v>1647.6848424373129</v>
      </c>
      <c r="Q689" s="120" t="s">
        <v>1102</v>
      </c>
      <c r="R689" s="160" t="s">
        <v>77</v>
      </c>
      <c r="S689" s="120" t="s">
        <v>66</v>
      </c>
      <c r="T689" s="120" t="s">
        <v>67</v>
      </c>
      <c r="U689" s="120">
        <v>2010</v>
      </c>
      <c r="V689" s="120"/>
      <c r="W689" s="120"/>
      <c r="X689" s="111"/>
      <c r="Y689" s="129" t="s">
        <v>387</v>
      </c>
      <c r="Z689" s="130" t="s">
        <v>69</v>
      </c>
      <c r="AA689" s="129"/>
    </row>
    <row r="690" spans="1:29" s="112" customFormat="1" ht="15" x14ac:dyDescent="0.25">
      <c r="A690" s="111" t="s">
        <v>1065</v>
      </c>
      <c r="B690" s="111" t="s">
        <v>1115</v>
      </c>
      <c r="C690" s="120" t="s">
        <v>1131</v>
      </c>
      <c r="D690" s="120"/>
      <c r="E690" s="156">
        <v>1079.83</v>
      </c>
      <c r="F690" s="156"/>
      <c r="G690" s="156"/>
      <c r="H690" s="202">
        <f>VLOOKUP(U690,[1]Inflation!$G$16:$H$26,2,FALSE)</f>
        <v>1.0461491063094051</v>
      </c>
      <c r="I690" s="121">
        <f t="shared" si="57"/>
        <v>1129.6631894660848</v>
      </c>
      <c r="J690" s="156"/>
      <c r="K690" s="156">
        <v>500</v>
      </c>
      <c r="L690" s="156"/>
      <c r="M690" s="121">
        <f t="shared" si="55"/>
        <v>523.07455315470247</v>
      </c>
      <c r="N690" s="156">
        <v>1575</v>
      </c>
      <c r="O690" s="156"/>
      <c r="P690" s="121">
        <f t="shared" si="56"/>
        <v>1647.6848424373129</v>
      </c>
      <c r="Q690" s="120" t="s">
        <v>1132</v>
      </c>
      <c r="R690" s="160" t="s">
        <v>77</v>
      </c>
      <c r="S690" s="120" t="s">
        <v>66</v>
      </c>
      <c r="T690" s="120" t="s">
        <v>67</v>
      </c>
      <c r="U690" s="120">
        <v>2010</v>
      </c>
      <c r="V690" s="120"/>
      <c r="W690" s="120"/>
      <c r="X690" s="111"/>
      <c r="Y690" s="129" t="s">
        <v>387</v>
      </c>
      <c r="Z690" s="130" t="s">
        <v>69</v>
      </c>
      <c r="AA690" s="129"/>
    </row>
    <row r="691" spans="1:29" s="194" customFormat="1" ht="45" x14ac:dyDescent="0.25">
      <c r="A691" s="44" t="s">
        <v>1065</v>
      </c>
      <c r="B691" s="44" t="s">
        <v>1133</v>
      </c>
      <c r="C691" s="44"/>
      <c r="D691" s="44"/>
      <c r="E691" s="45">
        <v>15000</v>
      </c>
      <c r="F691" s="46"/>
      <c r="G691" s="46"/>
      <c r="H691" s="55">
        <f>VLOOKUP(U691,[1]Inflation!$G$16:$H$26,2,FALSE)</f>
        <v>1.0721304058925818</v>
      </c>
      <c r="I691" s="56">
        <f t="shared" si="57"/>
        <v>16081.956088388726</v>
      </c>
      <c r="J691" s="45"/>
      <c r="K691" s="45"/>
      <c r="L691" s="46"/>
      <c r="M691" s="56">
        <f t="shared" si="55"/>
        <v>0</v>
      </c>
      <c r="N691" s="45"/>
      <c r="O691" s="46"/>
      <c r="P691" s="56">
        <f t="shared" si="56"/>
        <v>0</v>
      </c>
      <c r="Q691" s="44" t="s">
        <v>27</v>
      </c>
      <c r="R691" s="44" t="s">
        <v>74</v>
      </c>
      <c r="S691" s="44" t="s">
        <v>1134</v>
      </c>
      <c r="T691" s="44">
        <v>2008</v>
      </c>
      <c r="U691" s="41">
        <v>2008</v>
      </c>
      <c r="V691" s="58" t="s">
        <v>1135</v>
      </c>
      <c r="W691" s="44" t="s">
        <v>32</v>
      </c>
      <c r="X691" s="44">
        <v>12</v>
      </c>
      <c r="Y691" s="44"/>
      <c r="Z691" s="48" t="s">
        <v>1136</v>
      </c>
      <c r="AA691" s="44"/>
    </row>
    <row r="692" spans="1:29" s="194" customFormat="1" ht="30" x14ac:dyDescent="0.25">
      <c r="A692" s="44" t="s">
        <v>1065</v>
      </c>
      <c r="B692" s="44" t="s">
        <v>1133</v>
      </c>
      <c r="C692" s="44" t="s">
        <v>1137</v>
      </c>
      <c r="D692" s="44"/>
      <c r="E692" s="45">
        <v>100000</v>
      </c>
      <c r="F692" s="46">
        <f>E692/2</f>
        <v>50000</v>
      </c>
      <c r="G692" s="46" t="s">
        <v>27</v>
      </c>
      <c r="H692" s="55">
        <f>VLOOKUP(U692,[1]Inflation!$G$16:$H$26,2,FALSE)</f>
        <v>1.0461491063094051</v>
      </c>
      <c r="I692" s="56">
        <f>H692*F692</f>
        <v>52307.455315470252</v>
      </c>
      <c r="J692" s="45"/>
      <c r="K692" s="45"/>
      <c r="L692" s="46"/>
      <c r="M692" s="56">
        <f t="shared" si="55"/>
        <v>0</v>
      </c>
      <c r="N692" s="45"/>
      <c r="O692" s="204"/>
      <c r="P692" s="56">
        <f t="shared" si="56"/>
        <v>0</v>
      </c>
      <c r="Q692" s="69" t="s">
        <v>353</v>
      </c>
      <c r="R692" s="44" t="s">
        <v>84</v>
      </c>
      <c r="S692" s="44" t="s">
        <v>1108</v>
      </c>
      <c r="T692" s="69">
        <v>2010</v>
      </c>
      <c r="U692" s="70">
        <v>2010</v>
      </c>
      <c r="V692" s="69" t="s">
        <v>1109</v>
      </c>
      <c r="W692" s="69" t="s">
        <v>32</v>
      </c>
      <c r="X692" s="44" t="s">
        <v>32</v>
      </c>
      <c r="Y692" s="44"/>
      <c r="Z692" s="205" t="s">
        <v>1110</v>
      </c>
      <c r="AA692" s="44"/>
    </row>
    <row r="693" spans="1:29" s="125" customFormat="1" ht="30" x14ac:dyDescent="0.25">
      <c r="A693" s="44" t="s">
        <v>1065</v>
      </c>
      <c r="B693" s="44" t="s">
        <v>1133</v>
      </c>
      <c r="C693" s="44" t="s">
        <v>1138</v>
      </c>
      <c r="D693" s="44"/>
      <c r="E693" s="45">
        <v>8000</v>
      </c>
      <c r="F693" s="46"/>
      <c r="G693" s="46"/>
      <c r="H693" s="55">
        <f>VLOOKUP(U693,[1]Inflation!$G$16:$H$26,2,FALSE)</f>
        <v>1.0461491063094051</v>
      </c>
      <c r="I693" s="56">
        <f t="shared" ref="I693:I705" si="58">H693*E693</f>
        <v>8369.1928504752395</v>
      </c>
      <c r="J693" s="45"/>
      <c r="K693" s="45"/>
      <c r="L693" s="46"/>
      <c r="M693" s="56">
        <f t="shared" si="55"/>
        <v>0</v>
      </c>
      <c r="N693" s="45"/>
      <c r="O693" s="204"/>
      <c r="P693" s="56">
        <f t="shared" si="56"/>
        <v>0</v>
      </c>
      <c r="Q693" s="69" t="s">
        <v>27</v>
      </c>
      <c r="R693" s="44" t="s">
        <v>84</v>
      </c>
      <c r="S693" s="44" t="s">
        <v>1108</v>
      </c>
      <c r="T693" s="69">
        <v>2010</v>
      </c>
      <c r="U693" s="70">
        <v>2010</v>
      </c>
      <c r="V693" s="69" t="s">
        <v>1139</v>
      </c>
      <c r="W693" s="69" t="s">
        <v>32</v>
      </c>
      <c r="X693" s="44" t="s">
        <v>32</v>
      </c>
      <c r="Y693" s="44"/>
      <c r="Z693" s="71" t="s">
        <v>1110</v>
      </c>
      <c r="AA693" s="44"/>
    </row>
    <row r="694" spans="1:29" s="51" customFormat="1" ht="15" x14ac:dyDescent="0.25">
      <c r="A694" s="57" t="s">
        <v>1065</v>
      </c>
      <c r="B694" s="57" t="s">
        <v>1133</v>
      </c>
      <c r="C694" s="85"/>
      <c r="D694" s="85"/>
      <c r="E694" s="93">
        <v>11698.71</v>
      </c>
      <c r="F694" s="134"/>
      <c r="G694" s="134"/>
      <c r="H694" s="55">
        <f>VLOOKUP(U694,[1]Inflation!$G$16:$H$26,2,FALSE)</f>
        <v>1.0461491063094051</v>
      </c>
      <c r="I694" s="56">
        <f t="shared" si="58"/>
        <v>12238.595011472898</v>
      </c>
      <c r="J694" s="93"/>
      <c r="K694" s="93">
        <v>4325</v>
      </c>
      <c r="L694" s="134"/>
      <c r="M694" s="56">
        <f t="shared" si="55"/>
        <v>4524.5948847881773</v>
      </c>
      <c r="N694" s="93">
        <v>22590.54</v>
      </c>
      <c r="O694" s="206"/>
      <c r="P694" s="56">
        <f t="shared" si="56"/>
        <v>23633.073232046867</v>
      </c>
      <c r="Q694" s="86" t="s">
        <v>27</v>
      </c>
      <c r="R694" s="96" t="s">
        <v>77</v>
      </c>
      <c r="S694" s="85" t="s">
        <v>66</v>
      </c>
      <c r="T694" s="86" t="s">
        <v>67</v>
      </c>
      <c r="U694" s="87">
        <v>2010</v>
      </c>
      <c r="V694" s="86"/>
      <c r="W694" s="86"/>
      <c r="X694" s="57"/>
      <c r="Y694" s="95" t="s">
        <v>260</v>
      </c>
      <c r="Z694" s="89" t="s">
        <v>69</v>
      </c>
      <c r="AA694" s="95"/>
    </row>
    <row r="695" spans="1:29" s="51" customFormat="1" ht="45" x14ac:dyDescent="0.25">
      <c r="A695" s="44" t="s">
        <v>1140</v>
      </c>
      <c r="B695" s="44" t="s">
        <v>1141</v>
      </c>
      <c r="C695" s="44" t="s">
        <v>1142</v>
      </c>
      <c r="D695" s="44"/>
      <c r="E695" s="45">
        <v>500</v>
      </c>
      <c r="F695" s="45"/>
      <c r="G695" s="45"/>
      <c r="H695" s="47">
        <f>VLOOKUP(U695,[1]Inflation!$G$16:$H$26,2,FALSE)</f>
        <v>1</v>
      </c>
      <c r="I695" s="56">
        <f t="shared" si="58"/>
        <v>500</v>
      </c>
      <c r="J695" s="45"/>
      <c r="K695" s="45"/>
      <c r="L695" s="45"/>
      <c r="M695" s="56">
        <f t="shared" ref="M695:M705" si="59">K695*H695</f>
        <v>0</v>
      </c>
      <c r="N695" s="45"/>
      <c r="O695" s="45"/>
      <c r="P695" s="56">
        <f t="shared" ref="P695:P705" si="60">N695*H695</f>
        <v>0</v>
      </c>
      <c r="Q695" s="44" t="s">
        <v>27</v>
      </c>
      <c r="R695" s="44" t="s">
        <v>233</v>
      </c>
      <c r="S695" s="44" t="s">
        <v>1143</v>
      </c>
      <c r="T695" s="44">
        <v>2012</v>
      </c>
      <c r="U695" s="41">
        <v>2012</v>
      </c>
      <c r="V695" s="44">
        <v>34</v>
      </c>
      <c r="W695" s="44" t="s">
        <v>32</v>
      </c>
      <c r="X695" s="44">
        <v>24</v>
      </c>
      <c r="Y695" s="44"/>
      <c r="Z695" s="48" t="s">
        <v>1144</v>
      </c>
      <c r="AA695" s="44"/>
    </row>
    <row r="696" spans="1:29" s="51" customFormat="1" ht="15" x14ac:dyDescent="0.25">
      <c r="A696" s="44" t="s">
        <v>1140</v>
      </c>
      <c r="B696" s="96" t="s">
        <v>1141</v>
      </c>
      <c r="C696" s="82" t="s">
        <v>1145</v>
      </c>
      <c r="D696" s="82"/>
      <c r="E696" s="83">
        <v>18622.93</v>
      </c>
      <c r="F696" s="83"/>
      <c r="G696" s="83"/>
      <c r="H696" s="47">
        <f>VLOOKUP(U696,[1]Inflation!$G$16:$H$26,2,FALSE)</f>
        <v>1.0461491063094051</v>
      </c>
      <c r="I696" s="56">
        <f t="shared" si="58"/>
        <v>19482.361576362608</v>
      </c>
      <c r="J696" s="83"/>
      <c r="K696" s="83">
        <v>2000</v>
      </c>
      <c r="L696" s="83"/>
      <c r="M696" s="56">
        <f t="shared" si="59"/>
        <v>2092.2982126188099</v>
      </c>
      <c r="N696" s="83">
        <v>25000</v>
      </c>
      <c r="O696" s="83"/>
      <c r="P696" s="56">
        <f t="shared" si="60"/>
        <v>26153.727657735126</v>
      </c>
      <c r="Q696" s="44" t="s">
        <v>27</v>
      </c>
      <c r="R696" s="84" t="s">
        <v>71</v>
      </c>
      <c r="S696" s="85" t="s">
        <v>66</v>
      </c>
      <c r="T696" s="85" t="s">
        <v>67</v>
      </c>
      <c r="U696" s="135">
        <v>2010</v>
      </c>
      <c r="V696" s="82"/>
      <c r="W696" s="82"/>
      <c r="X696" s="82" t="s">
        <v>1146</v>
      </c>
      <c r="Y696" s="88" t="s">
        <v>73</v>
      </c>
      <c r="Z696" s="137" t="s">
        <v>69</v>
      </c>
      <c r="AA696" s="88"/>
    </row>
    <row r="697" spans="1:29" s="51" customFormat="1" ht="15.75" x14ac:dyDescent="0.25">
      <c r="A697" s="44" t="s">
        <v>1140</v>
      </c>
      <c r="B697" s="99" t="s">
        <v>1141</v>
      </c>
      <c r="C697" s="99"/>
      <c r="D697" s="99"/>
      <c r="E697" s="100">
        <v>125</v>
      </c>
      <c r="F697" s="100"/>
      <c r="G697" s="100"/>
      <c r="H697" s="47">
        <f>VLOOKUP(U697,[1]Inflation!$G$16:$H$26,2,FALSE)</f>
        <v>1</v>
      </c>
      <c r="I697" s="56">
        <f t="shared" si="58"/>
        <v>125</v>
      </c>
      <c r="J697" s="100"/>
      <c r="K697" s="100"/>
      <c r="L697" s="100"/>
      <c r="M697" s="56">
        <f t="shared" si="59"/>
        <v>0</v>
      </c>
      <c r="N697" s="100"/>
      <c r="O697" s="100"/>
      <c r="P697" s="56">
        <f t="shared" si="60"/>
        <v>0</v>
      </c>
      <c r="Q697" s="44" t="s">
        <v>27</v>
      </c>
      <c r="R697" s="99" t="s">
        <v>28</v>
      </c>
      <c r="S697" s="99" t="s">
        <v>295</v>
      </c>
      <c r="T697" s="99" t="s">
        <v>32</v>
      </c>
      <c r="U697" s="103">
        <v>2012</v>
      </c>
      <c r="V697" s="99" t="s">
        <v>1147</v>
      </c>
      <c r="W697" s="99" t="s">
        <v>32</v>
      </c>
      <c r="X697" s="99" t="s">
        <v>32</v>
      </c>
      <c r="Y697" s="99"/>
      <c r="Z697" s="104" t="s">
        <v>297</v>
      </c>
      <c r="AA697" s="99"/>
    </row>
    <row r="698" spans="1:29" s="51" customFormat="1" ht="15.75" x14ac:dyDescent="0.25">
      <c r="A698" s="44" t="s">
        <v>1140</v>
      </c>
      <c r="B698" s="99" t="s">
        <v>1141</v>
      </c>
      <c r="C698" s="99" t="s">
        <v>1148</v>
      </c>
      <c r="D698" s="99"/>
      <c r="E698" s="100">
        <v>200</v>
      </c>
      <c r="F698" s="100"/>
      <c r="G698" s="100"/>
      <c r="H698" s="47">
        <f>VLOOKUP(U698,[1]Inflation!$G$16:$H$26,2,FALSE)</f>
        <v>1.0461491063094051</v>
      </c>
      <c r="I698" s="56">
        <f t="shared" si="58"/>
        <v>209.229821261881</v>
      </c>
      <c r="J698" s="100"/>
      <c r="K698" s="100"/>
      <c r="L698" s="100"/>
      <c r="M698" s="56">
        <f t="shared" si="59"/>
        <v>0</v>
      </c>
      <c r="N698" s="100"/>
      <c r="O698" s="100"/>
      <c r="P698" s="56">
        <f t="shared" si="60"/>
        <v>0</v>
      </c>
      <c r="Q698" s="44" t="s">
        <v>27</v>
      </c>
      <c r="R698" s="99" t="s">
        <v>28</v>
      </c>
      <c r="S698" s="99" t="s">
        <v>357</v>
      </c>
      <c r="T698" s="99">
        <v>2010</v>
      </c>
      <c r="U698" s="103">
        <v>2010</v>
      </c>
      <c r="V698" s="99">
        <v>8</v>
      </c>
      <c r="W698" s="99" t="s">
        <v>32</v>
      </c>
      <c r="X698" s="99" t="s">
        <v>32</v>
      </c>
      <c r="Y698" s="99"/>
      <c r="Z698" s="104" t="s">
        <v>358</v>
      </c>
      <c r="AA698" s="99"/>
    </row>
    <row r="699" spans="1:29" s="51" customFormat="1" ht="15.75" x14ac:dyDescent="0.25">
      <c r="A699" s="44" t="s">
        <v>1140</v>
      </c>
      <c r="B699" s="99" t="s">
        <v>1141</v>
      </c>
      <c r="C699" s="99" t="s">
        <v>1149</v>
      </c>
      <c r="D699" s="99"/>
      <c r="E699" s="100">
        <v>500</v>
      </c>
      <c r="F699" s="100"/>
      <c r="G699" s="100"/>
      <c r="H699" s="47">
        <f>VLOOKUP(U699,[1]Inflation!$G$16:$H$26,2,FALSE)</f>
        <v>1.0461491063094051</v>
      </c>
      <c r="I699" s="56">
        <f t="shared" si="58"/>
        <v>523.07455315470247</v>
      </c>
      <c r="J699" s="100"/>
      <c r="K699" s="100"/>
      <c r="L699" s="100"/>
      <c r="M699" s="56">
        <f t="shared" si="59"/>
        <v>0</v>
      </c>
      <c r="N699" s="100"/>
      <c r="O699" s="100"/>
      <c r="P699" s="56">
        <f t="shared" si="60"/>
        <v>0</v>
      </c>
      <c r="Q699" s="44" t="s">
        <v>27</v>
      </c>
      <c r="R699" s="99" t="s">
        <v>28</v>
      </c>
      <c r="S699" s="99" t="s">
        <v>357</v>
      </c>
      <c r="T699" s="99">
        <v>2010</v>
      </c>
      <c r="U699" s="103">
        <v>2010</v>
      </c>
      <c r="V699" s="99">
        <v>8</v>
      </c>
      <c r="W699" s="99" t="s">
        <v>32</v>
      </c>
      <c r="X699" s="99" t="s">
        <v>32</v>
      </c>
      <c r="Y699" s="99"/>
      <c r="Z699" s="104" t="s">
        <v>358</v>
      </c>
      <c r="AA699" s="99"/>
    </row>
    <row r="700" spans="1:29" s="51" customFormat="1" ht="15" x14ac:dyDescent="0.25">
      <c r="A700" s="44" t="s">
        <v>1140</v>
      </c>
      <c r="B700" s="44" t="s">
        <v>1150</v>
      </c>
      <c r="C700" s="44" t="s">
        <v>1151</v>
      </c>
      <c r="D700" s="44"/>
      <c r="E700" s="45">
        <v>60000</v>
      </c>
      <c r="F700" s="45"/>
      <c r="G700" s="45"/>
      <c r="H700" s="47">
        <f>VLOOKUP(U700,[1]Inflation!$G$16:$H$26,2,FALSE)</f>
        <v>1.0721304058925818</v>
      </c>
      <c r="I700" s="56">
        <f t="shared" si="58"/>
        <v>64327.824353554905</v>
      </c>
      <c r="J700" s="45"/>
      <c r="K700" s="45"/>
      <c r="L700" s="45"/>
      <c r="M700" s="56">
        <f t="shared" si="59"/>
        <v>0</v>
      </c>
      <c r="N700" s="45"/>
      <c r="O700" s="45"/>
      <c r="P700" s="56">
        <f t="shared" si="60"/>
        <v>0</v>
      </c>
      <c r="Q700" s="44" t="s">
        <v>27</v>
      </c>
      <c r="R700" s="44" t="s">
        <v>28</v>
      </c>
      <c r="S700" s="44" t="s">
        <v>50</v>
      </c>
      <c r="T700" s="44">
        <v>2008</v>
      </c>
      <c r="U700" s="41">
        <v>2008</v>
      </c>
      <c r="V700" s="44" t="s">
        <v>51</v>
      </c>
      <c r="W700" s="44" t="s">
        <v>32</v>
      </c>
      <c r="X700" s="44" t="s">
        <v>32</v>
      </c>
      <c r="Y700" s="44"/>
      <c r="Z700" s="48" t="s">
        <v>52</v>
      </c>
      <c r="AA700" s="44" t="s">
        <v>53</v>
      </c>
    </row>
    <row r="701" spans="1:29" s="51" customFormat="1" ht="15" x14ac:dyDescent="0.25">
      <c r="A701" s="44" t="s">
        <v>1140</v>
      </c>
      <c r="B701" s="44" t="s">
        <v>1150</v>
      </c>
      <c r="C701" s="44" t="s">
        <v>1152</v>
      </c>
      <c r="D701" s="44"/>
      <c r="E701" s="45">
        <v>17700</v>
      </c>
      <c r="F701" s="45"/>
      <c r="G701" s="45"/>
      <c r="H701" s="47">
        <f>VLOOKUP(U701,[1]Inflation!$G$16:$H$26,2,FALSE)</f>
        <v>1.0721304058925818</v>
      </c>
      <c r="I701" s="56">
        <f t="shared" si="58"/>
        <v>18976.708184298699</v>
      </c>
      <c r="J701" s="45"/>
      <c r="K701" s="45"/>
      <c r="L701" s="45"/>
      <c r="M701" s="56">
        <f t="shared" si="59"/>
        <v>0</v>
      </c>
      <c r="N701" s="45"/>
      <c r="O701" s="45"/>
      <c r="P701" s="56">
        <f t="shared" si="60"/>
        <v>0</v>
      </c>
      <c r="Q701" s="44" t="s">
        <v>27</v>
      </c>
      <c r="R701" s="44" t="s">
        <v>28</v>
      </c>
      <c r="S701" s="44" t="s">
        <v>50</v>
      </c>
      <c r="T701" s="44">
        <v>2008</v>
      </c>
      <c r="U701" s="41">
        <v>2008</v>
      </c>
      <c r="V701" s="44" t="s">
        <v>51</v>
      </c>
      <c r="W701" s="44" t="s">
        <v>32</v>
      </c>
      <c r="X701" s="44" t="s">
        <v>32</v>
      </c>
      <c r="Y701" s="44"/>
      <c r="Z701" s="48" t="s">
        <v>52</v>
      </c>
      <c r="AA701" s="44" t="s">
        <v>53</v>
      </c>
    </row>
    <row r="702" spans="1:29" s="125" customFormat="1" ht="45" x14ac:dyDescent="0.25">
      <c r="A702" s="44" t="s">
        <v>1140</v>
      </c>
      <c r="B702" s="44" t="s">
        <v>1150</v>
      </c>
      <c r="C702" s="44" t="s">
        <v>1153</v>
      </c>
      <c r="D702" s="44"/>
      <c r="E702" s="45">
        <v>10000</v>
      </c>
      <c r="F702" s="45"/>
      <c r="G702" s="45"/>
      <c r="H702" s="47">
        <f>VLOOKUP(U702,[1]Inflation!$G$16:$H$26,2,FALSE)</f>
        <v>1</v>
      </c>
      <c r="I702" s="56">
        <f t="shared" si="58"/>
        <v>10000</v>
      </c>
      <c r="J702" s="45"/>
      <c r="K702" s="45"/>
      <c r="L702" s="45"/>
      <c r="M702" s="56">
        <f t="shared" si="59"/>
        <v>0</v>
      </c>
      <c r="N702" s="45"/>
      <c r="O702" s="45"/>
      <c r="P702" s="56">
        <f t="shared" si="60"/>
        <v>0</v>
      </c>
      <c r="Q702" s="44" t="s">
        <v>27</v>
      </c>
      <c r="R702" s="44" t="s">
        <v>233</v>
      </c>
      <c r="S702" s="44" t="s">
        <v>1143</v>
      </c>
      <c r="T702" s="69">
        <v>2012</v>
      </c>
      <c r="U702" s="70">
        <v>2012</v>
      </c>
      <c r="V702" s="44">
        <v>34</v>
      </c>
      <c r="W702" s="44" t="s">
        <v>32</v>
      </c>
      <c r="X702" s="44">
        <v>6</v>
      </c>
      <c r="Y702" s="44"/>
      <c r="Z702" s="71" t="s">
        <v>1144</v>
      </c>
      <c r="AA702" s="44"/>
      <c r="AB702" s="51"/>
      <c r="AC702" s="51"/>
    </row>
    <row r="703" spans="1:29" s="131" customFormat="1" ht="15.75" x14ac:dyDescent="0.25">
      <c r="A703" s="44" t="s">
        <v>1140</v>
      </c>
      <c r="B703" s="44" t="s">
        <v>1150</v>
      </c>
      <c r="C703" s="44" t="s">
        <v>1154</v>
      </c>
      <c r="D703" s="44"/>
      <c r="E703" s="45"/>
      <c r="F703" s="45"/>
      <c r="G703" s="45"/>
      <c r="H703" s="47">
        <f>VLOOKUP(U703,[1]Inflation!$G$16:$H$26,2,FALSE)</f>
        <v>1</v>
      </c>
      <c r="I703" s="56">
        <f t="shared" si="58"/>
        <v>0</v>
      </c>
      <c r="J703" s="45"/>
      <c r="K703" s="45">
        <v>10000</v>
      </c>
      <c r="L703" s="45"/>
      <c r="M703" s="56">
        <f t="shared" si="59"/>
        <v>10000</v>
      </c>
      <c r="N703" s="45">
        <v>20000</v>
      </c>
      <c r="O703" s="45"/>
      <c r="P703" s="56">
        <f t="shared" si="60"/>
        <v>20000</v>
      </c>
      <c r="Q703" s="44" t="s">
        <v>27</v>
      </c>
      <c r="R703" s="44" t="s">
        <v>28</v>
      </c>
      <c r="S703" s="44" t="s">
        <v>295</v>
      </c>
      <c r="T703" s="44" t="s">
        <v>32</v>
      </c>
      <c r="U703" s="41">
        <v>2012</v>
      </c>
      <c r="V703" s="44" t="s">
        <v>1155</v>
      </c>
      <c r="W703" s="44" t="s">
        <v>32</v>
      </c>
      <c r="X703" s="44" t="s">
        <v>32</v>
      </c>
      <c r="Y703" s="44"/>
      <c r="Z703" s="48" t="s">
        <v>297</v>
      </c>
      <c r="AA703" s="44"/>
    </row>
    <row r="704" spans="1:29" s="131" customFormat="1" ht="15.75" x14ac:dyDescent="0.25">
      <c r="A704" s="44" t="s">
        <v>1140</v>
      </c>
      <c r="B704" s="44" t="s">
        <v>1150</v>
      </c>
      <c r="C704" s="44" t="s">
        <v>1156</v>
      </c>
      <c r="D704" s="44"/>
      <c r="E704" s="45"/>
      <c r="F704" s="45"/>
      <c r="G704" s="45"/>
      <c r="H704" s="47">
        <f>VLOOKUP(U704,[1]Inflation!$G$16:$H$26,2,FALSE)</f>
        <v>1.0461491063094051</v>
      </c>
      <c r="I704" s="56">
        <f t="shared" si="58"/>
        <v>0</v>
      </c>
      <c r="J704" s="45"/>
      <c r="K704" s="45">
        <v>10000</v>
      </c>
      <c r="L704" s="45"/>
      <c r="M704" s="56">
        <f t="shared" si="59"/>
        <v>10461.49106309405</v>
      </c>
      <c r="N704" s="45">
        <v>20000</v>
      </c>
      <c r="O704" s="45"/>
      <c r="P704" s="56">
        <f t="shared" si="60"/>
        <v>20922.982126188101</v>
      </c>
      <c r="Q704" s="44" t="s">
        <v>27</v>
      </c>
      <c r="R704" s="44" t="s">
        <v>28</v>
      </c>
      <c r="S704" s="44" t="s">
        <v>357</v>
      </c>
      <c r="T704" s="44">
        <v>2010</v>
      </c>
      <c r="U704" s="41">
        <v>2010</v>
      </c>
      <c r="V704" s="44">
        <v>14</v>
      </c>
      <c r="W704" s="44" t="s">
        <v>32</v>
      </c>
      <c r="X704" s="44" t="s">
        <v>32</v>
      </c>
      <c r="Y704" s="44"/>
      <c r="Z704" s="48" t="s">
        <v>358</v>
      </c>
      <c r="AA704" s="44"/>
    </row>
    <row r="705" spans="1:30" s="131" customFormat="1" ht="30" x14ac:dyDescent="0.25">
      <c r="A705" s="44" t="s">
        <v>1140</v>
      </c>
      <c r="B705" s="44" t="s">
        <v>1150</v>
      </c>
      <c r="C705" s="44" t="s">
        <v>1157</v>
      </c>
      <c r="D705" s="44"/>
      <c r="E705" s="45"/>
      <c r="F705" s="45"/>
      <c r="G705" s="45"/>
      <c r="H705" s="47">
        <f>VLOOKUP(U705,[1]Inflation!$G$16:$H$26,2,FALSE)</f>
        <v>1</v>
      </c>
      <c r="I705" s="56">
        <f t="shared" si="58"/>
        <v>0</v>
      </c>
      <c r="J705" s="45"/>
      <c r="K705" s="45">
        <v>5000</v>
      </c>
      <c r="L705" s="45"/>
      <c r="M705" s="56">
        <f t="shared" si="59"/>
        <v>5000</v>
      </c>
      <c r="N705" s="45">
        <v>20000</v>
      </c>
      <c r="O705" s="45"/>
      <c r="P705" s="56">
        <f t="shared" si="60"/>
        <v>20000</v>
      </c>
      <c r="Q705" s="44" t="s">
        <v>27</v>
      </c>
      <c r="R705" s="44" t="s">
        <v>84</v>
      </c>
      <c r="S705" s="44" t="s">
        <v>287</v>
      </c>
      <c r="T705" s="44" t="s">
        <v>32</v>
      </c>
      <c r="U705" s="41">
        <v>2012</v>
      </c>
      <c r="V705" s="44" t="s">
        <v>32</v>
      </c>
      <c r="W705" s="44" t="s">
        <v>32</v>
      </c>
      <c r="X705" s="44" t="s">
        <v>32</v>
      </c>
      <c r="Y705" s="44"/>
      <c r="Z705" s="72" t="s">
        <v>1158</v>
      </c>
      <c r="AA705" s="44"/>
    </row>
    <row r="706" spans="1:30" customFormat="1" ht="30" x14ac:dyDescent="0.25">
      <c r="A706" s="44" t="s">
        <v>1159</v>
      </c>
      <c r="B706" s="44" t="s">
        <v>1159</v>
      </c>
      <c r="C706" s="44"/>
      <c r="D706" s="44"/>
      <c r="E706" s="45">
        <v>40000</v>
      </c>
      <c r="F706" s="46"/>
      <c r="G706" s="46"/>
      <c r="H706" s="47">
        <v>1.118306895992371</v>
      </c>
      <c r="I706" s="56">
        <v>44732.275839694841</v>
      </c>
      <c r="J706" s="45"/>
      <c r="K706" s="45"/>
      <c r="L706" s="46"/>
      <c r="M706" s="46">
        <v>0</v>
      </c>
      <c r="N706" s="45"/>
      <c r="O706" s="46"/>
      <c r="P706" s="46">
        <v>0</v>
      </c>
      <c r="Q706" s="44" t="s">
        <v>27</v>
      </c>
      <c r="R706" s="44" t="s">
        <v>97</v>
      </c>
      <c r="S706" s="44" t="s">
        <v>1160</v>
      </c>
      <c r="T706" s="44">
        <v>2007</v>
      </c>
      <c r="U706" s="41">
        <v>2007</v>
      </c>
      <c r="V706" s="44" t="s">
        <v>1161</v>
      </c>
      <c r="W706" s="44" t="s">
        <v>32</v>
      </c>
      <c r="X706" s="44" t="s">
        <v>32</v>
      </c>
      <c r="Y706" s="44"/>
      <c r="Z706" s="72" t="s">
        <v>1162</v>
      </c>
      <c r="AA706" s="44"/>
    </row>
    <row r="707" spans="1:30" customFormat="1" ht="30" x14ac:dyDescent="0.25">
      <c r="A707" s="44" t="s">
        <v>1159</v>
      </c>
      <c r="B707" s="44" t="s">
        <v>1159</v>
      </c>
      <c r="C707" s="44"/>
      <c r="D707" s="44"/>
      <c r="E707" s="45"/>
      <c r="F707" s="46"/>
      <c r="G707" s="46"/>
      <c r="H707" s="47">
        <v>1.0292667257822254</v>
      </c>
      <c r="I707" s="56">
        <v>0</v>
      </c>
      <c r="J707" s="45"/>
      <c r="K707" s="45">
        <v>50000</v>
      </c>
      <c r="L707" s="46"/>
      <c r="M707" s="46">
        <v>51463.33628911127</v>
      </c>
      <c r="N707" s="45">
        <v>125000</v>
      </c>
      <c r="O707" s="46"/>
      <c r="P707" s="46">
        <v>128658.34072277819</v>
      </c>
      <c r="Q707" s="44" t="s">
        <v>27</v>
      </c>
      <c r="R707" s="44" t="s">
        <v>44</v>
      </c>
      <c r="S707" s="44" t="s">
        <v>45</v>
      </c>
      <c r="T707" s="44">
        <v>2011</v>
      </c>
      <c r="U707" s="41">
        <v>2011</v>
      </c>
      <c r="V707" s="44">
        <v>13</v>
      </c>
      <c r="W707" s="44" t="s">
        <v>32</v>
      </c>
      <c r="X707" s="44" t="s">
        <v>32</v>
      </c>
      <c r="Y707" s="44"/>
      <c r="Z707" s="48" t="s">
        <v>46</v>
      </c>
      <c r="AA707" s="44"/>
    </row>
    <row r="708" spans="1:30" customFormat="1" ht="30" x14ac:dyDescent="0.25">
      <c r="A708" s="44" t="s">
        <v>1159</v>
      </c>
      <c r="B708" s="44" t="s">
        <v>1159</v>
      </c>
      <c r="C708" s="44"/>
      <c r="D708" s="44"/>
      <c r="E708" s="45">
        <v>150000</v>
      </c>
      <c r="F708" s="46"/>
      <c r="G708" s="46"/>
      <c r="H708" s="47">
        <v>1.0461491063094051</v>
      </c>
      <c r="I708" s="56">
        <v>156922.36594641075</v>
      </c>
      <c r="J708" s="45"/>
      <c r="K708" s="45"/>
      <c r="L708" s="46"/>
      <c r="M708" s="46">
        <v>0</v>
      </c>
      <c r="N708" s="45"/>
      <c r="O708" s="46"/>
      <c r="P708" s="46">
        <v>0</v>
      </c>
      <c r="Q708" s="44" t="s">
        <v>353</v>
      </c>
      <c r="R708" s="44" t="s">
        <v>84</v>
      </c>
      <c r="S708" s="44" t="s">
        <v>1108</v>
      </c>
      <c r="T708" s="44">
        <v>2010</v>
      </c>
      <c r="U708" s="41">
        <v>2010</v>
      </c>
      <c r="V708" s="44" t="s">
        <v>1163</v>
      </c>
      <c r="W708" s="44" t="s">
        <v>32</v>
      </c>
      <c r="X708" s="44" t="s">
        <v>32</v>
      </c>
      <c r="Y708" s="44"/>
      <c r="Z708" s="48" t="s">
        <v>1110</v>
      </c>
      <c r="AA708" s="44"/>
    </row>
    <row r="709" spans="1:30" customFormat="1" ht="45" x14ac:dyDescent="0.25">
      <c r="A709" s="44" t="s">
        <v>1159</v>
      </c>
      <c r="B709" s="44" t="s">
        <v>1159</v>
      </c>
      <c r="C709" s="44"/>
      <c r="D709" s="44"/>
      <c r="E709" s="45">
        <v>45000</v>
      </c>
      <c r="F709" s="46"/>
      <c r="G709" s="46"/>
      <c r="H709" s="47">
        <v>1.0733291816457666</v>
      </c>
      <c r="I709" s="56">
        <v>48299.813174059498</v>
      </c>
      <c r="J709" s="45"/>
      <c r="K709" s="45"/>
      <c r="L709" s="46"/>
      <c r="M709" s="46">
        <v>0</v>
      </c>
      <c r="N709" s="45"/>
      <c r="O709" s="46"/>
      <c r="P709" s="46">
        <v>0</v>
      </c>
      <c r="Q709" s="44" t="s">
        <v>27</v>
      </c>
      <c r="R709" s="44" t="s">
        <v>44</v>
      </c>
      <c r="S709" s="44" t="s">
        <v>103</v>
      </c>
      <c r="T709" s="44">
        <v>2009</v>
      </c>
      <c r="U709" s="41">
        <v>2009</v>
      </c>
      <c r="V709" s="44" t="s">
        <v>114</v>
      </c>
      <c r="W709" s="44" t="s">
        <v>32</v>
      </c>
      <c r="X709" s="44" t="s">
        <v>32</v>
      </c>
      <c r="Y709" s="44"/>
      <c r="Z709" s="48" t="s">
        <v>104</v>
      </c>
      <c r="AA709" s="44"/>
    </row>
    <row r="710" spans="1:30" customFormat="1" ht="15" x14ac:dyDescent="0.25">
      <c r="A710" s="44" t="s">
        <v>1159</v>
      </c>
      <c r="B710" s="44" t="s">
        <v>1159</v>
      </c>
      <c r="C710" s="44"/>
      <c r="D710" s="44"/>
      <c r="E710" s="45">
        <v>91500</v>
      </c>
      <c r="F710" s="46"/>
      <c r="G710" s="46"/>
      <c r="H710" s="47">
        <v>1.0461491063094051</v>
      </c>
      <c r="I710" s="56">
        <v>95722.64322731056</v>
      </c>
      <c r="J710" s="45"/>
      <c r="K710" s="45"/>
      <c r="L710" s="46"/>
      <c r="M710" s="46">
        <v>0</v>
      </c>
      <c r="N710" s="45"/>
      <c r="O710" s="46"/>
      <c r="P710" s="46">
        <v>0</v>
      </c>
      <c r="Q710" s="44" t="s">
        <v>27</v>
      </c>
      <c r="R710" s="44" t="s">
        <v>1164</v>
      </c>
      <c r="S710" s="44" t="s">
        <v>1165</v>
      </c>
      <c r="T710" s="44">
        <v>2010</v>
      </c>
      <c r="U710" s="41">
        <v>2010</v>
      </c>
      <c r="V710" s="44" t="s">
        <v>32</v>
      </c>
      <c r="W710" s="44" t="s">
        <v>32</v>
      </c>
      <c r="X710" s="44">
        <v>1</v>
      </c>
      <c r="Y710" s="44"/>
      <c r="Z710" s="48" t="s">
        <v>1166</v>
      </c>
      <c r="AA710" s="44"/>
    </row>
    <row r="711" spans="1:30" customFormat="1" ht="15" x14ac:dyDescent="0.25">
      <c r="A711" s="44" t="s">
        <v>1159</v>
      </c>
      <c r="B711" s="44" t="s">
        <v>1159</v>
      </c>
      <c r="C711" s="44"/>
      <c r="D711" s="44"/>
      <c r="E711" s="45">
        <v>50000</v>
      </c>
      <c r="F711" s="46"/>
      <c r="G711" s="46"/>
      <c r="H711" s="47">
        <v>1.0292667257822254</v>
      </c>
      <c r="I711" s="56">
        <v>51463.33628911127</v>
      </c>
      <c r="J711" s="45"/>
      <c r="K711" s="45"/>
      <c r="L711" s="46"/>
      <c r="M711" s="46">
        <v>0</v>
      </c>
      <c r="N711" s="45"/>
      <c r="O711" s="46"/>
      <c r="P711" s="46">
        <v>0</v>
      </c>
      <c r="Q711" s="44" t="s">
        <v>27</v>
      </c>
      <c r="R711" s="44" t="s">
        <v>71</v>
      </c>
      <c r="S711" s="44" t="s">
        <v>1167</v>
      </c>
      <c r="T711" s="44">
        <v>2011</v>
      </c>
      <c r="U711" s="41">
        <v>2011</v>
      </c>
      <c r="V711" s="44" t="s">
        <v>32</v>
      </c>
      <c r="W711" s="44" t="s">
        <v>32</v>
      </c>
      <c r="X711" s="44">
        <v>1</v>
      </c>
      <c r="Y711" s="44"/>
      <c r="Z711" s="48" t="s">
        <v>1168</v>
      </c>
      <c r="AA711" s="44"/>
    </row>
    <row r="712" spans="1:30" customFormat="1" ht="30" x14ac:dyDescent="0.25">
      <c r="A712" s="44" t="s">
        <v>1159</v>
      </c>
      <c r="B712" s="44" t="s">
        <v>1159</v>
      </c>
      <c r="C712" s="44"/>
      <c r="D712" s="44"/>
      <c r="E712" s="45">
        <v>50000</v>
      </c>
      <c r="F712" s="46"/>
      <c r="G712" s="46"/>
      <c r="H712" s="47">
        <v>1.0721304058925818</v>
      </c>
      <c r="I712" s="56">
        <v>53606.520294629088</v>
      </c>
      <c r="J712" s="45"/>
      <c r="K712" s="45"/>
      <c r="L712" s="46"/>
      <c r="M712" s="46">
        <v>0</v>
      </c>
      <c r="N712" s="45"/>
      <c r="O712" s="46"/>
      <c r="P712" s="46">
        <v>0</v>
      </c>
      <c r="Q712" s="44" t="s">
        <v>27</v>
      </c>
      <c r="R712" s="44" t="s">
        <v>28</v>
      </c>
      <c r="S712" s="44" t="s">
        <v>29</v>
      </c>
      <c r="T712" s="44" t="s">
        <v>30</v>
      </c>
      <c r="U712" s="41">
        <v>2008</v>
      </c>
      <c r="V712" s="44" t="s">
        <v>1076</v>
      </c>
      <c r="W712" s="44" t="s">
        <v>32</v>
      </c>
      <c r="X712" s="44" t="s">
        <v>32</v>
      </c>
      <c r="Y712" s="44"/>
      <c r="Z712" s="48" t="s">
        <v>33</v>
      </c>
      <c r="AA712" s="44" t="s">
        <v>34</v>
      </c>
    </row>
    <row r="713" spans="1:30" customFormat="1" ht="30" x14ac:dyDescent="0.25">
      <c r="A713" s="44" t="s">
        <v>1159</v>
      </c>
      <c r="B713" s="44" t="s">
        <v>1159</v>
      </c>
      <c r="C713" s="44"/>
      <c r="D713" s="44"/>
      <c r="E713" s="45"/>
      <c r="F713" s="46"/>
      <c r="G713" s="46"/>
      <c r="H713" s="47">
        <v>1.0721304058925818</v>
      </c>
      <c r="I713" s="56">
        <v>0</v>
      </c>
      <c r="J713" s="45">
        <v>2000</v>
      </c>
      <c r="K713" s="45">
        <v>40000</v>
      </c>
      <c r="L713" s="46"/>
      <c r="M713" s="46">
        <v>42885.216235703272</v>
      </c>
      <c r="N713" s="45">
        <v>60000</v>
      </c>
      <c r="O713" s="46"/>
      <c r="P713" s="46">
        <v>64327.824353554905</v>
      </c>
      <c r="Q713" s="44" t="s">
        <v>353</v>
      </c>
      <c r="R713" s="44" t="s">
        <v>84</v>
      </c>
      <c r="S713" s="44" t="s">
        <v>373</v>
      </c>
      <c r="T713" s="44">
        <v>2008</v>
      </c>
      <c r="U713" s="41">
        <v>2008</v>
      </c>
      <c r="V713" s="44">
        <v>37</v>
      </c>
      <c r="W713" s="44" t="s">
        <v>32</v>
      </c>
      <c r="X713" s="44" t="s">
        <v>32</v>
      </c>
      <c r="Y713" s="44"/>
      <c r="Z713" s="48" t="s">
        <v>375</v>
      </c>
      <c r="AA713" s="44"/>
    </row>
    <row r="714" spans="1:30" customFormat="1" ht="15" x14ac:dyDescent="0.25">
      <c r="A714" s="44" t="s">
        <v>1159</v>
      </c>
      <c r="B714" s="44" t="s">
        <v>1159</v>
      </c>
      <c r="C714" s="44"/>
      <c r="D714" s="44"/>
      <c r="E714" s="45"/>
      <c r="F714" s="46"/>
      <c r="G714" s="46"/>
      <c r="H714" s="47">
        <v>1</v>
      </c>
      <c r="I714" s="56">
        <v>0</v>
      </c>
      <c r="J714" s="45"/>
      <c r="K714" s="45">
        <v>25000</v>
      </c>
      <c r="L714" s="46"/>
      <c r="M714" s="46">
        <v>25000</v>
      </c>
      <c r="N714" s="45">
        <v>35000</v>
      </c>
      <c r="O714" s="46"/>
      <c r="P714" s="46">
        <v>35000</v>
      </c>
      <c r="Q714" s="44" t="s">
        <v>27</v>
      </c>
      <c r="R714" s="44" t="s">
        <v>115</v>
      </c>
      <c r="S714" s="44" t="s">
        <v>1169</v>
      </c>
      <c r="T714" s="44" t="s">
        <v>32</v>
      </c>
      <c r="U714" s="41">
        <v>2012</v>
      </c>
      <c r="V714" s="44" t="s">
        <v>32</v>
      </c>
      <c r="W714" s="44" t="s">
        <v>32</v>
      </c>
      <c r="X714" s="44" t="s">
        <v>32</v>
      </c>
      <c r="Y714" s="44"/>
      <c r="Z714" s="72" t="s">
        <v>1170</v>
      </c>
      <c r="AA714" s="44"/>
    </row>
    <row r="715" spans="1:30" customFormat="1" ht="15" x14ac:dyDescent="0.25">
      <c r="A715" s="57" t="s">
        <v>1171</v>
      </c>
      <c r="B715" s="57" t="s">
        <v>1172</v>
      </c>
      <c r="C715" s="57" t="s">
        <v>385</v>
      </c>
      <c r="D715" s="44"/>
      <c r="E715" s="45">
        <v>13.333333333333334</v>
      </c>
      <c r="F715" s="45">
        <v>13.333333333333334</v>
      </c>
      <c r="G715" s="46"/>
      <c r="H715" s="47">
        <v>1.0292667257822254</v>
      </c>
      <c r="I715" s="56">
        <v>13.723556343763006</v>
      </c>
      <c r="J715" s="45"/>
      <c r="K715" s="45"/>
      <c r="L715" s="46"/>
      <c r="M715" s="56">
        <v>0</v>
      </c>
      <c r="N715" s="45"/>
      <c r="O715" s="46"/>
      <c r="P715" s="56">
        <v>0</v>
      </c>
      <c r="Q715" s="44" t="s">
        <v>1173</v>
      </c>
      <c r="R715" s="44" t="s">
        <v>208</v>
      </c>
      <c r="S715" s="44" t="s">
        <v>1174</v>
      </c>
      <c r="T715" s="44">
        <v>2011</v>
      </c>
      <c r="U715" s="41">
        <v>2011</v>
      </c>
      <c r="V715" s="44" t="s">
        <v>210</v>
      </c>
      <c r="W715" s="44" t="s">
        <v>32</v>
      </c>
      <c r="X715" s="44">
        <v>32.799999999999997</v>
      </c>
      <c r="Y715" s="44"/>
      <c r="Z715" s="48" t="s">
        <v>211</v>
      </c>
      <c r="AA715" s="44"/>
      <c r="AB715" s="51"/>
      <c r="AC715" s="51"/>
      <c r="AD715" s="51"/>
    </row>
    <row r="716" spans="1:30" customFormat="1" ht="45" x14ac:dyDescent="0.25">
      <c r="A716" s="111" t="s">
        <v>1171</v>
      </c>
      <c r="B716" s="111" t="s">
        <v>1172</v>
      </c>
      <c r="C716" s="111"/>
      <c r="D716" s="111"/>
      <c r="E716" s="121">
        <v>40</v>
      </c>
      <c r="F716" s="121">
        <v>40</v>
      </c>
      <c r="G716" s="121"/>
      <c r="H716" s="207">
        <v>1</v>
      </c>
      <c r="I716" s="121">
        <v>40</v>
      </c>
      <c r="J716" s="121"/>
      <c r="K716" s="121"/>
      <c r="L716" s="121"/>
      <c r="M716" s="121">
        <v>0</v>
      </c>
      <c r="N716" s="121"/>
      <c r="O716" s="121"/>
      <c r="P716" s="121">
        <v>0</v>
      </c>
      <c r="Q716" s="111" t="s">
        <v>113</v>
      </c>
      <c r="R716" s="111" t="s">
        <v>233</v>
      </c>
      <c r="S716" s="111" t="s">
        <v>1143</v>
      </c>
      <c r="T716" s="111">
        <v>2012</v>
      </c>
      <c r="U716" s="111">
        <v>2012</v>
      </c>
      <c r="V716" s="111">
        <v>34</v>
      </c>
      <c r="W716" s="111" t="s">
        <v>32</v>
      </c>
      <c r="X716" s="111">
        <v>850</v>
      </c>
      <c r="Y716" s="111"/>
      <c r="Z716" s="123" t="s">
        <v>1144</v>
      </c>
      <c r="AA716" s="111" t="s">
        <v>32</v>
      </c>
      <c r="AB716" s="51"/>
      <c r="AC716" s="51"/>
      <c r="AD716" s="51"/>
    </row>
    <row r="717" spans="1:30" customFormat="1" ht="15" x14ac:dyDescent="0.25">
      <c r="A717" s="111" t="s">
        <v>1171</v>
      </c>
      <c r="B717" s="111" t="s">
        <v>1172</v>
      </c>
      <c r="C717" s="111" t="s">
        <v>1175</v>
      </c>
      <c r="D717" s="120"/>
      <c r="E717" s="156">
        <v>299.27</v>
      </c>
      <c r="F717" s="156">
        <v>299.27</v>
      </c>
      <c r="G717" s="156"/>
      <c r="H717" s="207">
        <v>1.0461491063094051</v>
      </c>
      <c r="I717" s="121">
        <v>313.08104304521561</v>
      </c>
      <c r="J717" s="127"/>
      <c r="K717" s="127">
        <v>175</v>
      </c>
      <c r="L717" s="127">
        <v>175</v>
      </c>
      <c r="M717" s="121">
        <v>183.07609360414588</v>
      </c>
      <c r="N717" s="127">
        <v>620</v>
      </c>
      <c r="O717" s="127">
        <v>620</v>
      </c>
      <c r="P717" s="121">
        <v>648.61244591183117</v>
      </c>
      <c r="Q717" s="120" t="s">
        <v>1176</v>
      </c>
      <c r="R717" s="160" t="s">
        <v>233</v>
      </c>
      <c r="S717" s="120" t="s">
        <v>66</v>
      </c>
      <c r="T717" s="120" t="s">
        <v>67</v>
      </c>
      <c r="U717" s="120">
        <v>2010</v>
      </c>
      <c r="V717" s="120"/>
      <c r="W717" s="120"/>
      <c r="X717" s="111"/>
      <c r="Y717" s="129" t="s">
        <v>108</v>
      </c>
      <c r="Z717" s="123" t="s">
        <v>69</v>
      </c>
      <c r="AA717" s="129"/>
      <c r="AB717" s="51"/>
      <c r="AC717" s="51"/>
      <c r="AD717" s="51"/>
    </row>
    <row r="718" spans="1:30" customFormat="1" ht="15" x14ac:dyDescent="0.25">
      <c r="A718" s="111" t="s">
        <v>1171</v>
      </c>
      <c r="B718" s="111" t="s">
        <v>1172</v>
      </c>
      <c r="C718" s="111" t="s">
        <v>1175</v>
      </c>
      <c r="D718" s="120"/>
      <c r="E718" s="156">
        <v>280</v>
      </c>
      <c r="F718" s="156">
        <v>280</v>
      </c>
      <c r="G718" s="156"/>
      <c r="H718" s="207">
        <v>1.0461491063094051</v>
      </c>
      <c r="I718" s="121">
        <v>292.92174976663341</v>
      </c>
      <c r="J718" s="127"/>
      <c r="K718" s="127">
        <v>100</v>
      </c>
      <c r="L718" s="127">
        <v>100</v>
      </c>
      <c r="M718" s="121">
        <v>104.6149106309405</v>
      </c>
      <c r="N718" s="127">
        <v>750</v>
      </c>
      <c r="O718" s="127">
        <v>750</v>
      </c>
      <c r="P718" s="121">
        <v>784.61182973205382</v>
      </c>
      <c r="Q718" s="120" t="s">
        <v>1176</v>
      </c>
      <c r="R718" s="160" t="s">
        <v>233</v>
      </c>
      <c r="S718" s="120" t="s">
        <v>66</v>
      </c>
      <c r="T718" s="120" t="s">
        <v>67</v>
      </c>
      <c r="U718" s="120">
        <v>2010</v>
      </c>
      <c r="V718" s="120"/>
      <c r="W718" s="120"/>
      <c r="X718" s="111"/>
      <c r="Y718" s="129" t="s">
        <v>527</v>
      </c>
      <c r="Z718" s="123" t="s">
        <v>69</v>
      </c>
      <c r="AA718" s="129"/>
      <c r="AB718" s="51"/>
      <c r="AC718" s="51"/>
      <c r="AD718" s="51"/>
    </row>
    <row r="719" spans="1:30" customFormat="1" ht="15" x14ac:dyDescent="0.25">
      <c r="A719" s="44" t="s">
        <v>1171</v>
      </c>
      <c r="B719" s="44" t="s">
        <v>1177</v>
      </c>
      <c r="C719" s="44" t="s">
        <v>1178</v>
      </c>
      <c r="D719" s="44"/>
      <c r="E719" s="45">
        <v>3.9466666666666672</v>
      </c>
      <c r="F719" s="45">
        <v>3.9466666666666672</v>
      </c>
      <c r="G719" s="46"/>
      <c r="H719" s="47">
        <v>1.0292667257822254</v>
      </c>
      <c r="I719" s="56">
        <v>4.0621726777538507</v>
      </c>
      <c r="J719" s="45"/>
      <c r="K719" s="45"/>
      <c r="L719" s="46"/>
      <c r="M719" s="56">
        <v>0</v>
      </c>
      <c r="N719" s="45"/>
      <c r="O719" s="46"/>
      <c r="P719" s="56">
        <v>0</v>
      </c>
      <c r="Q719" s="44" t="s">
        <v>1173</v>
      </c>
      <c r="R719" s="44" t="s">
        <v>97</v>
      </c>
      <c r="S719" s="44" t="s">
        <v>227</v>
      </c>
      <c r="T719" s="44">
        <v>2011</v>
      </c>
      <c r="U719" s="41">
        <v>2011</v>
      </c>
      <c r="V719" s="44" t="s">
        <v>32</v>
      </c>
      <c r="W719" s="44" t="s">
        <v>32</v>
      </c>
      <c r="X719" s="44">
        <v>820</v>
      </c>
      <c r="Y719" s="44"/>
      <c r="Z719" s="48" t="s">
        <v>228</v>
      </c>
      <c r="AA719" s="44"/>
      <c r="AB719" s="51"/>
      <c r="AC719" s="51"/>
      <c r="AD719" s="51"/>
    </row>
    <row r="720" spans="1:30" customFormat="1" ht="15" x14ac:dyDescent="0.25">
      <c r="A720" s="44" t="s">
        <v>1171</v>
      </c>
      <c r="B720" s="44" t="s">
        <v>1177</v>
      </c>
      <c r="C720" s="44" t="s">
        <v>1179</v>
      </c>
      <c r="D720" s="44"/>
      <c r="E720" s="45">
        <v>4.3844444444444441</v>
      </c>
      <c r="F720" s="45">
        <v>4.3844444444444441</v>
      </c>
      <c r="G720" s="46"/>
      <c r="H720" s="47">
        <v>1.0292667257822254</v>
      </c>
      <c r="I720" s="56">
        <v>4.5127627777074011</v>
      </c>
      <c r="J720" s="45"/>
      <c r="K720" s="45"/>
      <c r="L720" s="46"/>
      <c r="M720" s="56">
        <v>0</v>
      </c>
      <c r="N720" s="45"/>
      <c r="O720" s="46"/>
      <c r="P720" s="56">
        <v>0</v>
      </c>
      <c r="Q720" s="44" t="s">
        <v>1173</v>
      </c>
      <c r="R720" s="44" t="s">
        <v>97</v>
      </c>
      <c r="S720" s="44" t="s">
        <v>227</v>
      </c>
      <c r="T720" s="44">
        <v>2011</v>
      </c>
      <c r="U720" s="41">
        <v>2011</v>
      </c>
      <c r="V720" s="44" t="s">
        <v>32</v>
      </c>
      <c r="W720" s="44" t="s">
        <v>32</v>
      </c>
      <c r="X720" s="44">
        <v>8801</v>
      </c>
      <c r="Y720" s="44"/>
      <c r="Z720" s="48" t="s">
        <v>228</v>
      </c>
      <c r="AA720" s="44"/>
      <c r="AB720" s="51"/>
      <c r="AC720" s="51"/>
      <c r="AD720" s="51"/>
    </row>
    <row r="721" spans="1:30" customFormat="1" ht="30" x14ac:dyDescent="0.25">
      <c r="A721" s="44" t="s">
        <v>1171</v>
      </c>
      <c r="B721" s="44" t="s">
        <v>1177</v>
      </c>
      <c r="C721" s="44"/>
      <c r="D721" s="44"/>
      <c r="E721" s="45"/>
      <c r="F721" s="45"/>
      <c r="G721" s="46"/>
      <c r="H721" s="47">
        <v>1.0733291816457666</v>
      </c>
      <c r="I721" s="56">
        <v>0</v>
      </c>
      <c r="J721" s="45"/>
      <c r="K721" s="45">
        <v>6000</v>
      </c>
      <c r="L721" s="45">
        <v>6000</v>
      </c>
      <c r="M721" s="56">
        <v>6439.9750898745997</v>
      </c>
      <c r="N721" s="45">
        <v>9000</v>
      </c>
      <c r="O721" s="45">
        <v>9000</v>
      </c>
      <c r="P721" s="56">
        <v>9659.9626348119</v>
      </c>
      <c r="Q721" s="44" t="s">
        <v>27</v>
      </c>
      <c r="R721" s="44" t="s">
        <v>97</v>
      </c>
      <c r="S721" s="44" t="s">
        <v>304</v>
      </c>
      <c r="T721" s="44">
        <v>2009</v>
      </c>
      <c r="U721" s="41">
        <v>2009</v>
      </c>
      <c r="V721" s="44">
        <v>4</v>
      </c>
      <c r="W721" s="44" t="s">
        <v>32</v>
      </c>
      <c r="X721" s="44" t="s">
        <v>32</v>
      </c>
      <c r="Y721" s="44"/>
      <c r="Z721" s="48" t="s">
        <v>305</v>
      </c>
      <c r="AA721" s="44"/>
      <c r="AB721" s="51"/>
      <c r="AC721" s="51"/>
      <c r="AD721" s="51"/>
    </row>
    <row r="722" spans="1:30" customFormat="1" ht="30" x14ac:dyDescent="0.25">
      <c r="A722" s="44" t="s">
        <v>1171</v>
      </c>
      <c r="B722" s="44" t="s">
        <v>1177</v>
      </c>
      <c r="C722" s="44" t="s">
        <v>1180</v>
      </c>
      <c r="D722" s="44"/>
      <c r="E722" s="45"/>
      <c r="F722" s="45"/>
      <c r="G722" s="46"/>
      <c r="H722" s="47">
        <v>1.0733291816457666</v>
      </c>
      <c r="I722" s="56">
        <v>0</v>
      </c>
      <c r="J722" s="45"/>
      <c r="K722" s="45">
        <v>10000</v>
      </c>
      <c r="L722" s="45">
        <v>10000</v>
      </c>
      <c r="M722" s="56">
        <v>10733.291816457666</v>
      </c>
      <c r="N722" s="45">
        <v>30000</v>
      </c>
      <c r="O722" s="45">
        <v>30000</v>
      </c>
      <c r="P722" s="56">
        <v>32199.875449372998</v>
      </c>
      <c r="Q722" s="44" t="s">
        <v>27</v>
      </c>
      <c r="R722" s="44" t="s">
        <v>97</v>
      </c>
      <c r="S722" s="44" t="s">
        <v>304</v>
      </c>
      <c r="T722" s="44">
        <v>2009</v>
      </c>
      <c r="U722" s="41">
        <v>2009</v>
      </c>
      <c r="V722" s="44">
        <v>4</v>
      </c>
      <c r="W722" s="44" t="s">
        <v>32</v>
      </c>
      <c r="X722" s="44" t="s">
        <v>32</v>
      </c>
      <c r="Y722" s="44"/>
      <c r="Z722" s="48" t="s">
        <v>305</v>
      </c>
      <c r="AA722" s="44"/>
      <c r="AB722" s="112"/>
      <c r="AC722" s="112"/>
      <c r="AD722" s="112"/>
    </row>
    <row r="723" spans="1:30" customFormat="1" ht="15" x14ac:dyDescent="0.25">
      <c r="A723" s="44" t="s">
        <v>1171</v>
      </c>
      <c r="B723" s="44" t="s">
        <v>1177</v>
      </c>
      <c r="C723" s="44"/>
      <c r="D723" s="44"/>
      <c r="E723" s="208"/>
      <c r="F723" s="208"/>
      <c r="G723" s="209" t="s">
        <v>27</v>
      </c>
      <c r="H723" s="47">
        <v>1.1873956158663883</v>
      </c>
      <c r="I723" s="56">
        <v>0</v>
      </c>
      <c r="J723" s="45"/>
      <c r="K723" s="45">
        <v>5000</v>
      </c>
      <c r="L723" s="45">
        <v>5000</v>
      </c>
      <c r="M723" s="56">
        <v>5936.9780793319414</v>
      </c>
      <c r="N723" s="45">
        <v>15000</v>
      </c>
      <c r="O723" s="45">
        <v>15000</v>
      </c>
      <c r="P723" s="56">
        <v>17810.934237995825</v>
      </c>
      <c r="Q723" s="44" t="s">
        <v>1181</v>
      </c>
      <c r="R723" s="44" t="s">
        <v>88</v>
      </c>
      <c r="S723" s="44" t="s">
        <v>1182</v>
      </c>
      <c r="T723" s="44">
        <v>2005</v>
      </c>
      <c r="U723" s="41">
        <v>2005</v>
      </c>
      <c r="V723" s="44">
        <v>1</v>
      </c>
      <c r="W723" s="44" t="s">
        <v>32</v>
      </c>
      <c r="X723" s="44" t="s">
        <v>32</v>
      </c>
      <c r="Y723" s="44"/>
      <c r="Z723" s="48" t="s">
        <v>1183</v>
      </c>
      <c r="AA723" s="44"/>
      <c r="AB723" s="51"/>
      <c r="AC723" s="51"/>
      <c r="AD723" s="51"/>
    </row>
    <row r="724" spans="1:30" customFormat="1" ht="15" x14ac:dyDescent="0.25">
      <c r="A724" s="44" t="s">
        <v>1171</v>
      </c>
      <c r="B724" s="44" t="s">
        <v>1177</v>
      </c>
      <c r="C724" s="44"/>
      <c r="D724" s="44"/>
      <c r="E724" s="208"/>
      <c r="F724" s="208"/>
      <c r="G724" s="209" t="s">
        <v>27</v>
      </c>
      <c r="H724" s="47">
        <v>1.2211755233494364</v>
      </c>
      <c r="I724" s="56">
        <v>0</v>
      </c>
      <c r="J724" s="45"/>
      <c r="K724" s="45">
        <v>2000</v>
      </c>
      <c r="L724" s="45">
        <v>2000</v>
      </c>
      <c r="M724" s="56">
        <v>2442.3510466988728</v>
      </c>
      <c r="N724" s="45">
        <v>15000</v>
      </c>
      <c r="O724" s="45">
        <v>15000</v>
      </c>
      <c r="P724" s="56">
        <v>18317.632850241545</v>
      </c>
      <c r="Q724" s="44" t="s">
        <v>320</v>
      </c>
      <c r="R724" s="44" t="s">
        <v>914</v>
      </c>
      <c r="S724" s="44" t="s">
        <v>1184</v>
      </c>
      <c r="T724" s="44">
        <v>2004</v>
      </c>
      <c r="U724" s="41">
        <v>2004</v>
      </c>
      <c r="V724" s="44" t="s">
        <v>32</v>
      </c>
      <c r="W724" s="44" t="s">
        <v>32</v>
      </c>
      <c r="X724" s="44" t="s">
        <v>32</v>
      </c>
      <c r="Y724" s="44"/>
      <c r="Z724" s="48" t="s">
        <v>1185</v>
      </c>
      <c r="AA724" s="44"/>
      <c r="AB724" s="112"/>
      <c r="AC724" s="112"/>
      <c r="AD724" s="112"/>
    </row>
    <row r="725" spans="1:30" customFormat="1" ht="15" x14ac:dyDescent="0.25">
      <c r="A725" s="111" t="s">
        <v>1171</v>
      </c>
      <c r="B725" s="111" t="s">
        <v>1177</v>
      </c>
      <c r="C725" s="111" t="s">
        <v>1186</v>
      </c>
      <c r="D725" s="111"/>
      <c r="E725" s="210"/>
      <c r="F725" s="210"/>
      <c r="G725" s="210"/>
      <c r="H725" s="47">
        <v>1.2211755233494364</v>
      </c>
      <c r="I725" s="56">
        <v>0</v>
      </c>
      <c r="J725" s="121"/>
      <c r="K725" s="121">
        <v>150</v>
      </c>
      <c r="L725" s="121">
        <v>150</v>
      </c>
      <c r="M725" s="56">
        <v>183.17632850241546</v>
      </c>
      <c r="N725" s="121">
        <v>300</v>
      </c>
      <c r="O725" s="121">
        <v>300</v>
      </c>
      <c r="P725" s="56">
        <v>366.35265700483092</v>
      </c>
      <c r="Q725" s="111" t="s">
        <v>336</v>
      </c>
      <c r="R725" s="111" t="s">
        <v>914</v>
      </c>
      <c r="S725" s="111" t="s">
        <v>1187</v>
      </c>
      <c r="T725" s="111">
        <v>2004</v>
      </c>
      <c r="U725" s="41">
        <v>2004</v>
      </c>
      <c r="V725" s="111" t="s">
        <v>32</v>
      </c>
      <c r="W725" s="111" t="s">
        <v>32</v>
      </c>
      <c r="X725" s="111" t="s">
        <v>32</v>
      </c>
      <c r="Y725" s="111"/>
      <c r="Z725" s="211" t="s">
        <v>1188</v>
      </c>
      <c r="AA725" s="111"/>
      <c r="AB725" s="51"/>
      <c r="AC725" s="51"/>
      <c r="AD725" s="51"/>
    </row>
    <row r="726" spans="1:30" customFormat="1" ht="15" x14ac:dyDescent="0.25">
      <c r="A726" s="44" t="s">
        <v>1171</v>
      </c>
      <c r="B726" s="44" t="s">
        <v>1177</v>
      </c>
      <c r="C726" s="44" t="s">
        <v>1189</v>
      </c>
      <c r="D726" s="44"/>
      <c r="E726" s="208"/>
      <c r="F726" s="208"/>
      <c r="G726" s="209" t="s">
        <v>27</v>
      </c>
      <c r="H726" s="47">
        <v>1.2211755233494364</v>
      </c>
      <c r="I726" s="56">
        <v>0</v>
      </c>
      <c r="J726" s="45"/>
      <c r="K726" s="45">
        <v>4000</v>
      </c>
      <c r="L726" s="45">
        <v>4000</v>
      </c>
      <c r="M726" s="56">
        <v>4884.7020933977456</v>
      </c>
      <c r="N726" s="45">
        <v>30000</v>
      </c>
      <c r="O726" s="45">
        <v>30000</v>
      </c>
      <c r="P726" s="56">
        <v>36635.265700483091</v>
      </c>
      <c r="Q726" s="44" t="s">
        <v>320</v>
      </c>
      <c r="R726" s="44" t="s">
        <v>914</v>
      </c>
      <c r="S726" s="44" t="s">
        <v>1187</v>
      </c>
      <c r="T726" s="44">
        <v>2004</v>
      </c>
      <c r="U726" s="41">
        <v>2004</v>
      </c>
      <c r="V726" s="44" t="s">
        <v>32</v>
      </c>
      <c r="W726" s="44" t="s">
        <v>32</v>
      </c>
      <c r="X726" s="44" t="s">
        <v>32</v>
      </c>
      <c r="Y726" s="44"/>
      <c r="Z726" s="48" t="s">
        <v>1188</v>
      </c>
      <c r="AA726" s="44"/>
      <c r="AB726" s="51"/>
      <c r="AC726" s="51"/>
      <c r="AD726" s="51"/>
    </row>
    <row r="727" spans="1:30" customFormat="1" ht="30" x14ac:dyDescent="0.25">
      <c r="A727" s="111" t="s">
        <v>1171</v>
      </c>
      <c r="B727" s="111" t="s">
        <v>1177</v>
      </c>
      <c r="C727" s="111"/>
      <c r="D727" s="111"/>
      <c r="E727" s="111"/>
      <c r="F727" s="111"/>
      <c r="G727" s="111" t="s">
        <v>113</v>
      </c>
      <c r="H727" s="207">
        <v>1.0292667257822254</v>
      </c>
      <c r="I727" s="121">
        <v>0</v>
      </c>
      <c r="J727" s="121"/>
      <c r="K727" s="121">
        <v>150</v>
      </c>
      <c r="L727" s="121">
        <v>1.5</v>
      </c>
      <c r="M727" s="121">
        <v>1.5439000886733383</v>
      </c>
      <c r="N727" s="121">
        <v>300</v>
      </c>
      <c r="O727" s="121">
        <v>3</v>
      </c>
      <c r="P727" s="121">
        <v>3.0878001773466766</v>
      </c>
      <c r="Q727" s="111" t="s">
        <v>1190</v>
      </c>
      <c r="R727" s="111" t="s">
        <v>44</v>
      </c>
      <c r="S727" s="111" t="s">
        <v>45</v>
      </c>
      <c r="T727" s="111">
        <v>2011</v>
      </c>
      <c r="U727" s="111">
        <v>2011</v>
      </c>
      <c r="V727" s="111">
        <v>15</v>
      </c>
      <c r="W727" s="111" t="s">
        <v>32</v>
      </c>
      <c r="X727" s="111" t="s">
        <v>32</v>
      </c>
      <c r="Y727" s="111"/>
      <c r="Z727" s="123" t="s">
        <v>46</v>
      </c>
      <c r="AA727" s="111"/>
      <c r="AB727" s="51"/>
      <c r="AC727" s="51"/>
      <c r="AD727" s="51"/>
    </row>
    <row r="728" spans="1:30" customFormat="1" ht="30" x14ac:dyDescent="0.25">
      <c r="A728" s="44" t="s">
        <v>1171</v>
      </c>
      <c r="B728" s="44" t="s">
        <v>1177</v>
      </c>
      <c r="C728" s="44"/>
      <c r="D728" s="44"/>
      <c r="E728" s="44"/>
      <c r="F728" s="44"/>
      <c r="G728" s="212"/>
      <c r="H728" s="47">
        <v>1.280275745638717</v>
      </c>
      <c r="I728" s="56">
        <v>0</v>
      </c>
      <c r="J728" s="45"/>
      <c r="K728" s="45">
        <v>4000</v>
      </c>
      <c r="L728" s="45">
        <v>4000</v>
      </c>
      <c r="M728" s="56">
        <v>5121.1029825548685</v>
      </c>
      <c r="N728" s="45">
        <v>30000</v>
      </c>
      <c r="O728" s="46"/>
      <c r="P728" s="56">
        <v>0</v>
      </c>
      <c r="Q728" s="44" t="s">
        <v>27</v>
      </c>
      <c r="R728" s="44" t="s">
        <v>84</v>
      </c>
      <c r="S728" s="44" t="s">
        <v>373</v>
      </c>
      <c r="T728" s="44" t="s">
        <v>374</v>
      </c>
      <c r="U728" s="41">
        <v>2002</v>
      </c>
      <c r="V728" s="44">
        <v>10</v>
      </c>
      <c r="W728" s="44" t="s">
        <v>32</v>
      </c>
      <c r="X728" s="44" t="s">
        <v>32</v>
      </c>
      <c r="Y728" s="44"/>
      <c r="Z728" s="48" t="s">
        <v>375</v>
      </c>
      <c r="AA728" s="44"/>
      <c r="AB728" s="51"/>
      <c r="AC728" s="51"/>
      <c r="AD728" s="51"/>
    </row>
    <row r="729" spans="1:30" customFormat="1" ht="30" x14ac:dyDescent="0.25">
      <c r="A729" s="44" t="s">
        <v>1171</v>
      </c>
      <c r="B729" s="44" t="s">
        <v>1177</v>
      </c>
      <c r="C729" s="44"/>
      <c r="D729" s="44"/>
      <c r="E729" s="45">
        <v>30000</v>
      </c>
      <c r="F729" s="46">
        <v>7500</v>
      </c>
      <c r="G729" s="46" t="s">
        <v>27</v>
      </c>
      <c r="H729" s="47">
        <v>1.0461491063094051</v>
      </c>
      <c r="I729" s="56">
        <v>7846.1182973205377</v>
      </c>
      <c r="J729" s="45"/>
      <c r="K729" s="45"/>
      <c r="L729" s="46"/>
      <c r="M729" s="56">
        <v>0</v>
      </c>
      <c r="N729" s="45"/>
      <c r="O729" s="46"/>
      <c r="P729" s="56">
        <v>0</v>
      </c>
      <c r="Q729" s="44" t="s">
        <v>394</v>
      </c>
      <c r="R729" s="44" t="s">
        <v>84</v>
      </c>
      <c r="S729" s="44" t="s">
        <v>1108</v>
      </c>
      <c r="T729" s="44">
        <v>2010</v>
      </c>
      <c r="U729" s="41">
        <v>2010</v>
      </c>
      <c r="V729" s="44" t="s">
        <v>1191</v>
      </c>
      <c r="W729" s="44" t="s">
        <v>32</v>
      </c>
      <c r="X729" s="44" t="s">
        <v>32</v>
      </c>
      <c r="Y729" s="44"/>
      <c r="Z729" s="48" t="s">
        <v>1110</v>
      </c>
      <c r="AA729" s="44" t="s">
        <v>1192</v>
      </c>
      <c r="AB729" s="51"/>
      <c r="AC729" s="51"/>
      <c r="AD729" s="51"/>
    </row>
    <row r="730" spans="1:30" customFormat="1" ht="30" x14ac:dyDescent="0.25">
      <c r="A730" s="44" t="s">
        <v>1171</v>
      </c>
      <c r="B730" s="44" t="s">
        <v>1177</v>
      </c>
      <c r="C730" s="44"/>
      <c r="D730" s="44"/>
      <c r="E730" s="45">
        <v>20000</v>
      </c>
      <c r="F730" s="45">
        <v>20000</v>
      </c>
      <c r="G730" s="46"/>
      <c r="H730" s="47">
        <v>1</v>
      </c>
      <c r="I730" s="56">
        <v>20000</v>
      </c>
      <c r="J730" s="45"/>
      <c r="K730" s="45"/>
      <c r="L730" s="46"/>
      <c r="M730" s="56">
        <v>0</v>
      </c>
      <c r="N730" s="45"/>
      <c r="O730" s="46"/>
      <c r="P730" s="56">
        <v>0</v>
      </c>
      <c r="Q730" s="44" t="s">
        <v>27</v>
      </c>
      <c r="R730" s="44" t="s">
        <v>28</v>
      </c>
      <c r="S730" s="44" t="s">
        <v>354</v>
      </c>
      <c r="T730" s="44">
        <v>2012</v>
      </c>
      <c r="U730" s="41">
        <v>2012</v>
      </c>
      <c r="V730" s="44">
        <v>6</v>
      </c>
      <c r="W730" s="44" t="s">
        <v>32</v>
      </c>
      <c r="X730" s="44" t="s">
        <v>32</v>
      </c>
      <c r="Y730" s="44"/>
      <c r="Z730" s="48" t="s">
        <v>355</v>
      </c>
      <c r="AA730" s="44"/>
    </row>
    <row r="731" spans="1:30" customFormat="1" ht="45" x14ac:dyDescent="0.25">
      <c r="A731" s="44" t="s">
        <v>1171</v>
      </c>
      <c r="B731" s="44" t="s">
        <v>1177</v>
      </c>
      <c r="C731" s="44"/>
      <c r="D731" s="44"/>
      <c r="E731" s="45">
        <v>3000</v>
      </c>
      <c r="F731" s="45">
        <v>3000</v>
      </c>
      <c r="G731" s="46"/>
      <c r="H731" s="47">
        <v>1.0733291816457666</v>
      </c>
      <c r="I731" s="56">
        <v>3219.9875449372998</v>
      </c>
      <c r="J731" s="45"/>
      <c r="K731" s="45"/>
      <c r="L731" s="46"/>
      <c r="M731" s="56">
        <v>0</v>
      </c>
      <c r="N731" s="45"/>
      <c r="O731" s="46"/>
      <c r="P731" s="56">
        <v>0</v>
      </c>
      <c r="Q731" s="44" t="s">
        <v>27</v>
      </c>
      <c r="R731" s="44" t="s">
        <v>44</v>
      </c>
      <c r="S731" s="44" t="s">
        <v>103</v>
      </c>
      <c r="T731" s="44">
        <v>2009</v>
      </c>
      <c r="U731" s="41">
        <v>2009</v>
      </c>
      <c r="V731" s="44" t="s">
        <v>114</v>
      </c>
      <c r="W731" s="44" t="s">
        <v>32</v>
      </c>
      <c r="X731" s="44" t="s">
        <v>32</v>
      </c>
      <c r="Y731" s="44"/>
      <c r="Z731" s="48" t="s">
        <v>104</v>
      </c>
      <c r="AA731" s="44"/>
    </row>
    <row r="732" spans="1:30" customFormat="1" ht="15" x14ac:dyDescent="0.25">
      <c r="A732" s="44" t="s">
        <v>1171</v>
      </c>
      <c r="B732" s="44" t="s">
        <v>1177</v>
      </c>
      <c r="C732" s="44"/>
      <c r="D732" s="44"/>
      <c r="E732" s="45"/>
      <c r="F732" s="45"/>
      <c r="G732" s="46"/>
      <c r="H732" s="47">
        <v>1.280275745638717</v>
      </c>
      <c r="I732" s="56">
        <v>0</v>
      </c>
      <c r="J732" s="45"/>
      <c r="K732" s="45">
        <v>6000</v>
      </c>
      <c r="L732" s="45">
        <v>6000</v>
      </c>
      <c r="M732" s="56">
        <v>7681.6544738323018</v>
      </c>
      <c r="N732" s="45">
        <v>10000</v>
      </c>
      <c r="O732" s="45">
        <v>10000</v>
      </c>
      <c r="P732" s="56">
        <v>12802.757456387171</v>
      </c>
      <c r="Q732" s="44" t="s">
        <v>27</v>
      </c>
      <c r="R732" s="44" t="s">
        <v>83</v>
      </c>
      <c r="S732" s="44" t="s">
        <v>289</v>
      </c>
      <c r="T732" s="44" t="s">
        <v>1193</v>
      </c>
      <c r="U732" s="41">
        <v>2002</v>
      </c>
      <c r="V732" s="44" t="s">
        <v>32</v>
      </c>
      <c r="W732" s="44" t="s">
        <v>32</v>
      </c>
      <c r="X732" s="44" t="s">
        <v>32</v>
      </c>
      <c r="Y732" s="44"/>
      <c r="Z732" s="48" t="s">
        <v>1194</v>
      </c>
      <c r="AA732" s="44"/>
    </row>
    <row r="733" spans="1:30" customFormat="1" ht="15" x14ac:dyDescent="0.25">
      <c r="A733" s="44" t="s">
        <v>1171</v>
      </c>
      <c r="B733" s="44" t="s">
        <v>1177</v>
      </c>
      <c r="C733" s="44"/>
      <c r="D733" s="44"/>
      <c r="E733" s="45">
        <v>8785</v>
      </c>
      <c r="F733" s="45">
        <v>8785</v>
      </c>
      <c r="G733" s="46"/>
      <c r="H733" s="47">
        <v>1.0461491063094051</v>
      </c>
      <c r="I733" s="56">
        <v>9190.4198989281231</v>
      </c>
      <c r="J733" s="45"/>
      <c r="K733" s="45"/>
      <c r="L733" s="45"/>
      <c r="M733" s="56">
        <v>0</v>
      </c>
      <c r="N733" s="45"/>
      <c r="O733" s="45"/>
      <c r="P733" s="56">
        <v>0</v>
      </c>
      <c r="Q733" s="44" t="s">
        <v>27</v>
      </c>
      <c r="R733" s="44" t="s">
        <v>1164</v>
      </c>
      <c r="S733" s="44" t="s">
        <v>1165</v>
      </c>
      <c r="T733" s="44">
        <v>2010</v>
      </c>
      <c r="U733" s="41">
        <v>2010</v>
      </c>
      <c r="V733" s="44" t="s">
        <v>32</v>
      </c>
      <c r="W733" s="44" t="s">
        <v>32</v>
      </c>
      <c r="X733" s="44">
        <v>1</v>
      </c>
      <c r="Y733" s="44"/>
      <c r="Z733" s="48" t="s">
        <v>1166</v>
      </c>
      <c r="AA733" s="44"/>
    </row>
    <row r="734" spans="1:30" customFormat="1" ht="30" x14ac:dyDescent="0.25">
      <c r="A734" s="44" t="s">
        <v>1171</v>
      </c>
      <c r="B734" s="44" t="s">
        <v>1177</v>
      </c>
      <c r="C734" s="44"/>
      <c r="D734" s="44"/>
      <c r="E734" s="45">
        <v>10000</v>
      </c>
      <c r="F734" s="45">
        <v>10000</v>
      </c>
      <c r="G734" s="46"/>
      <c r="H734" s="47">
        <v>1.0461491063094051</v>
      </c>
      <c r="I734" s="56">
        <v>10461.49106309405</v>
      </c>
      <c r="J734" s="45"/>
      <c r="K734" s="45"/>
      <c r="L734" s="45"/>
      <c r="M734" s="56">
        <v>0</v>
      </c>
      <c r="N734" s="45"/>
      <c r="O734" s="45"/>
      <c r="P734" s="56">
        <v>0</v>
      </c>
      <c r="Q734" s="44" t="s">
        <v>27</v>
      </c>
      <c r="R734" s="44" t="s">
        <v>84</v>
      </c>
      <c r="S734" s="44" t="s">
        <v>421</v>
      </c>
      <c r="T734" s="44">
        <v>2010</v>
      </c>
      <c r="U734" s="41">
        <v>2010</v>
      </c>
      <c r="V734" s="44">
        <v>8</v>
      </c>
      <c r="W734" s="44" t="s">
        <v>32</v>
      </c>
      <c r="X734" s="44" t="s">
        <v>32</v>
      </c>
      <c r="Y734" s="44"/>
      <c r="Z734" s="48" t="s">
        <v>422</v>
      </c>
      <c r="AA734" s="44"/>
    </row>
    <row r="735" spans="1:30" customFormat="1" ht="30" x14ac:dyDescent="0.25">
      <c r="A735" s="44" t="s">
        <v>1171</v>
      </c>
      <c r="B735" s="44" t="s">
        <v>1177</v>
      </c>
      <c r="C735" s="44"/>
      <c r="D735" s="44"/>
      <c r="E735" s="45"/>
      <c r="F735" s="45"/>
      <c r="G735" s="46"/>
      <c r="H735" s="47">
        <v>1.0461491063094051</v>
      </c>
      <c r="I735" s="56">
        <v>0</v>
      </c>
      <c r="J735" s="45"/>
      <c r="K735" s="45">
        <v>12000</v>
      </c>
      <c r="L735" s="45">
        <v>12000</v>
      </c>
      <c r="M735" s="56">
        <v>12553.789275712861</v>
      </c>
      <c r="N735" s="45">
        <v>30000</v>
      </c>
      <c r="O735" s="45">
        <v>30000</v>
      </c>
      <c r="P735" s="56">
        <v>31384.473189282151</v>
      </c>
      <c r="Q735" s="44" t="s">
        <v>27</v>
      </c>
      <c r="R735" s="44" t="s">
        <v>84</v>
      </c>
      <c r="S735" s="44" t="s">
        <v>922</v>
      </c>
      <c r="T735" s="44">
        <v>2010</v>
      </c>
      <c r="U735" s="41">
        <v>2010</v>
      </c>
      <c r="V735" s="44">
        <v>8</v>
      </c>
      <c r="W735" s="44" t="s">
        <v>32</v>
      </c>
      <c r="X735" s="44" t="s">
        <v>32</v>
      </c>
      <c r="Y735" s="44"/>
      <c r="Z735" s="48" t="s">
        <v>923</v>
      </c>
      <c r="AA735" s="44"/>
    </row>
    <row r="736" spans="1:30" customFormat="1" ht="15" x14ac:dyDescent="0.25">
      <c r="A736" s="44" t="s">
        <v>1171</v>
      </c>
      <c r="B736" s="44" t="s">
        <v>1177</v>
      </c>
      <c r="C736" s="44"/>
      <c r="D736" s="44"/>
      <c r="E736" s="45"/>
      <c r="F736" s="45"/>
      <c r="G736" s="46"/>
      <c r="H736" s="47">
        <v>1.0721304058925818</v>
      </c>
      <c r="I736" s="56">
        <v>0</v>
      </c>
      <c r="J736" s="45"/>
      <c r="K736" s="45">
        <v>2000</v>
      </c>
      <c r="L736" s="45">
        <v>2000</v>
      </c>
      <c r="M736" s="56">
        <v>2144.2608117851637</v>
      </c>
      <c r="N736" s="45">
        <v>7500</v>
      </c>
      <c r="O736" s="45">
        <v>7500</v>
      </c>
      <c r="P736" s="56">
        <v>8040.9780441943631</v>
      </c>
      <c r="Q736" s="44" t="s">
        <v>27</v>
      </c>
      <c r="R736" s="44" t="s">
        <v>291</v>
      </c>
      <c r="S736" s="44" t="s">
        <v>292</v>
      </c>
      <c r="T736" s="44">
        <v>2008</v>
      </c>
      <c r="U736" s="41">
        <v>2008</v>
      </c>
      <c r="V736" s="44" t="s">
        <v>1195</v>
      </c>
      <c r="W736" s="44" t="s">
        <v>32</v>
      </c>
      <c r="X736" s="44" t="s">
        <v>32</v>
      </c>
      <c r="Y736" s="44"/>
      <c r="Z736" s="48" t="s">
        <v>294</v>
      </c>
      <c r="AA736" s="44"/>
    </row>
    <row r="737" spans="1:27" customFormat="1" ht="45" x14ac:dyDescent="0.25">
      <c r="A737" s="44" t="s">
        <v>1171</v>
      </c>
      <c r="B737" s="44" t="s">
        <v>1177</v>
      </c>
      <c r="C737" s="44"/>
      <c r="D737" s="44"/>
      <c r="E737" s="45">
        <v>7500</v>
      </c>
      <c r="F737" s="45">
        <v>7500</v>
      </c>
      <c r="G737" s="46"/>
      <c r="H737" s="47">
        <v>1</v>
      </c>
      <c r="I737" s="56">
        <v>7500</v>
      </c>
      <c r="J737" s="45"/>
      <c r="K737" s="45"/>
      <c r="L737" s="45"/>
      <c r="M737" s="56">
        <v>0</v>
      </c>
      <c r="N737" s="45"/>
      <c r="O737" s="45"/>
      <c r="P737" s="56">
        <v>0</v>
      </c>
      <c r="Q737" s="44" t="s">
        <v>27</v>
      </c>
      <c r="R737" s="44" t="s">
        <v>233</v>
      </c>
      <c r="S737" s="44" t="s">
        <v>1143</v>
      </c>
      <c r="T737" s="44">
        <v>2012</v>
      </c>
      <c r="U737" s="41">
        <v>2012</v>
      </c>
      <c r="V737" s="44">
        <v>35</v>
      </c>
      <c r="W737" s="44" t="s">
        <v>32</v>
      </c>
      <c r="X737" s="44">
        <v>3</v>
      </c>
      <c r="Y737" s="44"/>
      <c r="Z737" s="48" t="s">
        <v>1144</v>
      </c>
      <c r="AA737" s="44" t="s">
        <v>32</v>
      </c>
    </row>
    <row r="738" spans="1:27" customFormat="1" ht="15" x14ac:dyDescent="0.25">
      <c r="A738" s="44" t="s">
        <v>1171</v>
      </c>
      <c r="B738" s="44" t="s">
        <v>1177</v>
      </c>
      <c r="C738" s="44"/>
      <c r="D738" s="44"/>
      <c r="E738" s="45"/>
      <c r="F738" s="45"/>
      <c r="G738" s="46"/>
      <c r="H738" s="47">
        <v>1.0292667257822254</v>
      </c>
      <c r="I738" s="56">
        <v>0</v>
      </c>
      <c r="J738" s="45"/>
      <c r="K738" s="45">
        <v>15000</v>
      </c>
      <c r="L738" s="45">
        <v>15000</v>
      </c>
      <c r="M738" s="56">
        <v>15439.000886733382</v>
      </c>
      <c r="N738" s="45">
        <v>40000</v>
      </c>
      <c r="O738" s="45">
        <v>40000</v>
      </c>
      <c r="P738" s="56">
        <v>41170.66903128902</v>
      </c>
      <c r="Q738" s="44" t="s">
        <v>27</v>
      </c>
      <c r="R738" s="44" t="s">
        <v>115</v>
      </c>
      <c r="S738" s="44" t="s">
        <v>116</v>
      </c>
      <c r="T738" s="44">
        <v>2011</v>
      </c>
      <c r="U738" s="41">
        <v>2011</v>
      </c>
      <c r="V738" s="44">
        <v>33</v>
      </c>
      <c r="W738" s="44" t="s">
        <v>32</v>
      </c>
      <c r="X738" s="44" t="s">
        <v>32</v>
      </c>
      <c r="Y738" s="44"/>
      <c r="Z738" s="48" t="s">
        <v>117</v>
      </c>
      <c r="AA738" s="44"/>
    </row>
    <row r="739" spans="1:27" customFormat="1" ht="15" x14ac:dyDescent="0.25">
      <c r="A739" s="44" t="s">
        <v>1171</v>
      </c>
      <c r="B739" s="44" t="s">
        <v>1177</v>
      </c>
      <c r="C739" s="44"/>
      <c r="D739" s="44"/>
      <c r="E739" s="45"/>
      <c r="F739" s="45"/>
      <c r="G739" s="46"/>
      <c r="H739" s="47">
        <v>1</v>
      </c>
      <c r="I739" s="56">
        <v>0</v>
      </c>
      <c r="J739" s="45"/>
      <c r="K739" s="45">
        <v>8000</v>
      </c>
      <c r="L739" s="45">
        <v>8000</v>
      </c>
      <c r="M739" s="56">
        <v>8000</v>
      </c>
      <c r="N739" s="45">
        <v>15000</v>
      </c>
      <c r="O739" s="45">
        <v>15000</v>
      </c>
      <c r="P739" s="56">
        <v>15000</v>
      </c>
      <c r="Q739" s="44" t="s">
        <v>27</v>
      </c>
      <c r="R739" s="44" t="s">
        <v>84</v>
      </c>
      <c r="S739" s="44" t="s">
        <v>300</v>
      </c>
      <c r="T739" s="44" t="s">
        <v>32</v>
      </c>
      <c r="U739" s="41">
        <v>2012</v>
      </c>
      <c r="V739" s="44" t="s">
        <v>210</v>
      </c>
      <c r="W739" s="44" t="s">
        <v>32</v>
      </c>
      <c r="X739" s="44" t="s">
        <v>32</v>
      </c>
      <c r="Y739" s="44"/>
      <c r="Z739" s="48" t="s">
        <v>1196</v>
      </c>
      <c r="AA739" s="44"/>
    </row>
    <row r="740" spans="1:27" customFormat="1" ht="15" x14ac:dyDescent="0.25">
      <c r="A740" s="44" t="s">
        <v>1171</v>
      </c>
      <c r="B740" s="44" t="s">
        <v>1177</v>
      </c>
      <c r="C740" s="44"/>
      <c r="D740" s="44"/>
      <c r="E740" s="45">
        <v>5000</v>
      </c>
      <c r="F740" s="45">
        <v>5000</v>
      </c>
      <c r="G740" s="46"/>
      <c r="H740" s="47">
        <v>1</v>
      </c>
      <c r="I740" s="56">
        <v>5000</v>
      </c>
      <c r="J740" s="45"/>
      <c r="K740" s="45" t="s">
        <v>963</v>
      </c>
      <c r="L740" s="45" t="s">
        <v>963</v>
      </c>
      <c r="M740" s="56" t="e">
        <v>#VALUE!</v>
      </c>
      <c r="N740" s="45" t="s">
        <v>963</v>
      </c>
      <c r="O740" s="45" t="s">
        <v>963</v>
      </c>
      <c r="P740" s="56" t="e">
        <v>#VALUE!</v>
      </c>
      <c r="Q740" s="44" t="s">
        <v>27</v>
      </c>
      <c r="R740" s="44" t="s">
        <v>74</v>
      </c>
      <c r="S740" s="44" t="s">
        <v>300</v>
      </c>
      <c r="T740" s="44" t="s">
        <v>32</v>
      </c>
      <c r="U740" s="41">
        <v>2012</v>
      </c>
      <c r="V740" s="44" t="s">
        <v>210</v>
      </c>
      <c r="W740" s="44" t="s">
        <v>32</v>
      </c>
      <c r="X740" s="44" t="s">
        <v>32</v>
      </c>
      <c r="Y740" s="44"/>
      <c r="Z740" s="48" t="s">
        <v>1196</v>
      </c>
      <c r="AA740" s="44"/>
    </row>
    <row r="741" spans="1:27" customFormat="1" ht="15" x14ac:dyDescent="0.25">
      <c r="A741" s="111" t="s">
        <v>1171</v>
      </c>
      <c r="B741" s="111" t="s">
        <v>1177</v>
      </c>
      <c r="C741" s="111" t="s">
        <v>1197</v>
      </c>
      <c r="D741" s="111"/>
      <c r="E741" s="121">
        <v>4.1588888888888889</v>
      </c>
      <c r="F741" s="121">
        <v>4.1588888888888889</v>
      </c>
      <c r="G741" s="121"/>
      <c r="H741" s="47">
        <v>1.0292667257822254</v>
      </c>
      <c r="I741" s="56">
        <v>4.2806059495587441</v>
      </c>
      <c r="J741" s="121"/>
      <c r="K741" s="121"/>
      <c r="L741" s="121"/>
      <c r="M741" s="56">
        <v>0</v>
      </c>
      <c r="N741" s="121"/>
      <c r="O741" s="121"/>
      <c r="P741" s="56">
        <v>0</v>
      </c>
      <c r="Q741" s="111" t="s">
        <v>1173</v>
      </c>
      <c r="R741" s="111" t="s">
        <v>97</v>
      </c>
      <c r="S741" s="111" t="s">
        <v>227</v>
      </c>
      <c r="T741" s="111">
        <v>2011</v>
      </c>
      <c r="U741" s="41">
        <v>2011</v>
      </c>
      <c r="V741" s="111" t="s">
        <v>32</v>
      </c>
      <c r="W741" s="111" t="s">
        <v>32</v>
      </c>
      <c r="X741" s="111">
        <v>28485</v>
      </c>
      <c r="Y741" s="111"/>
      <c r="Z741" s="123" t="s">
        <v>228</v>
      </c>
      <c r="AA741" s="111"/>
    </row>
    <row r="742" spans="1:27" customFormat="1" ht="30" x14ac:dyDescent="0.25">
      <c r="A742" s="111" t="s">
        <v>1171</v>
      </c>
      <c r="B742" s="111" t="s">
        <v>1177</v>
      </c>
      <c r="C742" s="111"/>
      <c r="D742" s="111"/>
      <c r="E742" s="121"/>
      <c r="F742" s="121"/>
      <c r="G742" s="121"/>
      <c r="H742" s="47">
        <v>1.0461491063094051</v>
      </c>
      <c r="I742" s="56">
        <v>0</v>
      </c>
      <c r="J742" s="121"/>
      <c r="K742" s="121">
        <v>535</v>
      </c>
      <c r="L742" s="121">
        <v>535</v>
      </c>
      <c r="M742" s="56">
        <v>559.68977187553173</v>
      </c>
      <c r="N742" s="121">
        <v>1065</v>
      </c>
      <c r="O742" s="121">
        <v>1065</v>
      </c>
      <c r="P742" s="56">
        <v>1114.1487982195165</v>
      </c>
      <c r="Q742" s="213" t="s">
        <v>336</v>
      </c>
      <c r="R742" s="111" t="s">
        <v>284</v>
      </c>
      <c r="S742" s="111" t="s">
        <v>298</v>
      </c>
      <c r="T742" s="213">
        <v>2010</v>
      </c>
      <c r="U742" s="70">
        <v>2010</v>
      </c>
      <c r="V742" s="213">
        <v>6</v>
      </c>
      <c r="W742" s="213" t="s">
        <v>1198</v>
      </c>
      <c r="X742" s="111" t="s">
        <v>32</v>
      </c>
      <c r="Y742" s="111"/>
      <c r="Z742" s="214" t="s">
        <v>299</v>
      </c>
      <c r="AA742" s="111"/>
    </row>
    <row r="743" spans="1:27" customFormat="1" ht="30" x14ac:dyDescent="0.25">
      <c r="A743" s="44" t="s">
        <v>1171</v>
      </c>
      <c r="B743" s="44" t="s">
        <v>1177</v>
      </c>
      <c r="C743" s="44"/>
      <c r="D743" s="44"/>
      <c r="E743" s="45"/>
      <c r="F743" s="45"/>
      <c r="G743" s="46"/>
      <c r="H743" s="47">
        <v>1.0721304058925818</v>
      </c>
      <c r="I743" s="56">
        <v>0</v>
      </c>
      <c r="J743" s="45"/>
      <c r="K743" s="45">
        <v>8500</v>
      </c>
      <c r="L743" s="45">
        <v>8500</v>
      </c>
      <c r="M743" s="56">
        <v>9113.1084500869456</v>
      </c>
      <c r="N743" s="45">
        <v>33000</v>
      </c>
      <c r="O743" s="45">
        <v>33000</v>
      </c>
      <c r="P743" s="56">
        <v>35380.303394455201</v>
      </c>
      <c r="Q743" s="69" t="s">
        <v>27</v>
      </c>
      <c r="R743" s="44" t="s">
        <v>28</v>
      </c>
      <c r="S743" s="44" t="s">
        <v>29</v>
      </c>
      <c r="T743" s="69" t="s">
        <v>30</v>
      </c>
      <c r="U743" s="70">
        <v>2008</v>
      </c>
      <c r="V743" s="69" t="s">
        <v>1199</v>
      </c>
      <c r="W743" s="69" t="s">
        <v>32</v>
      </c>
      <c r="X743" s="44" t="s">
        <v>32</v>
      </c>
      <c r="Y743" s="44"/>
      <c r="Z743" s="71" t="s">
        <v>33</v>
      </c>
      <c r="AA743" s="44" t="s">
        <v>34</v>
      </c>
    </row>
    <row r="744" spans="1:27" customFormat="1" ht="15" x14ac:dyDescent="0.25">
      <c r="A744" s="111" t="s">
        <v>1171</v>
      </c>
      <c r="B744" s="215" t="s">
        <v>1177</v>
      </c>
      <c r="C744" s="162"/>
      <c r="D744" s="162"/>
      <c r="E744" s="163">
        <v>51.62</v>
      </c>
      <c r="F744" s="163">
        <v>51.62</v>
      </c>
      <c r="G744" s="164"/>
      <c r="H744" s="47">
        <v>1.0461491063094051</v>
      </c>
      <c r="I744" s="56">
        <v>54.002216867691487</v>
      </c>
      <c r="J744" s="181"/>
      <c r="K744" s="181">
        <v>3.0522222222222219</v>
      </c>
      <c r="L744" s="181">
        <v>3.0522222222222219</v>
      </c>
      <c r="M744" s="56">
        <v>3.1930795500354838</v>
      </c>
      <c r="N744" s="181">
        <v>15</v>
      </c>
      <c r="O744" s="181">
        <v>15</v>
      </c>
      <c r="P744" s="56">
        <v>15.692236594641075</v>
      </c>
      <c r="Q744" s="183" t="s">
        <v>1173</v>
      </c>
      <c r="R744" s="96" t="s">
        <v>658</v>
      </c>
      <c r="S744" s="85" t="s">
        <v>66</v>
      </c>
      <c r="T744" s="86" t="s">
        <v>67</v>
      </c>
      <c r="U744" s="87">
        <v>2010</v>
      </c>
      <c r="V744" s="183"/>
      <c r="W744" s="183"/>
      <c r="X744" s="96">
        <v>11980</v>
      </c>
      <c r="Y744" s="165" t="s">
        <v>1200</v>
      </c>
      <c r="Z744" s="89" t="s">
        <v>69</v>
      </c>
      <c r="AA744" s="165"/>
    </row>
    <row r="745" spans="1:27" customFormat="1" ht="15" x14ac:dyDescent="0.25">
      <c r="A745" s="111" t="s">
        <v>1171</v>
      </c>
      <c r="B745" s="44" t="s">
        <v>1177</v>
      </c>
      <c r="C745" s="57" t="s">
        <v>1201</v>
      </c>
      <c r="D745" s="85"/>
      <c r="E745" s="151">
        <v>152.75</v>
      </c>
      <c r="F745" s="151">
        <v>152.75</v>
      </c>
      <c r="G745" s="146"/>
      <c r="H745" s="47">
        <v>1.0461491063094051</v>
      </c>
      <c r="I745" s="56">
        <v>159.79927598876162</v>
      </c>
      <c r="J745" s="93"/>
      <c r="K745" s="93">
        <v>14.666666666666666</v>
      </c>
      <c r="L745" s="93">
        <v>14.666666666666666</v>
      </c>
      <c r="M745" s="56">
        <v>15.343520225871274</v>
      </c>
      <c r="N745" s="93">
        <v>21.666666666666668</v>
      </c>
      <c r="O745" s="93">
        <v>21.666666666666668</v>
      </c>
      <c r="P745" s="56">
        <v>22.66656397003711</v>
      </c>
      <c r="Q745" s="86" t="s">
        <v>1173</v>
      </c>
      <c r="R745" s="96" t="s">
        <v>262</v>
      </c>
      <c r="S745" s="85" t="s">
        <v>66</v>
      </c>
      <c r="T745" s="86" t="s">
        <v>67</v>
      </c>
      <c r="U745" s="87">
        <v>2010</v>
      </c>
      <c r="V745" s="86"/>
      <c r="W745" s="86"/>
      <c r="X745" s="57"/>
      <c r="Y745" s="95" t="s">
        <v>80</v>
      </c>
      <c r="Z745" s="89" t="s">
        <v>69</v>
      </c>
      <c r="AA745" s="95"/>
    </row>
    <row r="746" spans="1:27" customFormat="1" ht="15" x14ac:dyDescent="0.25">
      <c r="A746" s="111" t="s">
        <v>1171</v>
      </c>
      <c r="B746" s="57" t="s">
        <v>1177</v>
      </c>
      <c r="C746" s="57" t="s">
        <v>1202</v>
      </c>
      <c r="D746" s="85"/>
      <c r="E746" s="151">
        <v>82.82</v>
      </c>
      <c r="F746" s="151">
        <v>82.82</v>
      </c>
      <c r="G746" s="146"/>
      <c r="H746" s="47">
        <v>1.0461491063094051</v>
      </c>
      <c r="I746" s="56">
        <v>86.64206898454492</v>
      </c>
      <c r="J746" s="93"/>
      <c r="K746" s="93">
        <v>7.5555555555555554</v>
      </c>
      <c r="L746" s="93">
        <v>7.5555555555555554</v>
      </c>
      <c r="M746" s="56">
        <v>7.9042376921155046</v>
      </c>
      <c r="N746" s="93">
        <v>13.333333333333334</v>
      </c>
      <c r="O746" s="93">
        <v>13.333333333333334</v>
      </c>
      <c r="P746" s="56">
        <v>13.948654750792068</v>
      </c>
      <c r="Q746" s="86" t="s">
        <v>1173</v>
      </c>
      <c r="R746" s="96" t="s">
        <v>262</v>
      </c>
      <c r="S746" s="85" t="s">
        <v>66</v>
      </c>
      <c r="T746" s="86" t="s">
        <v>67</v>
      </c>
      <c r="U746" s="87">
        <v>2010</v>
      </c>
      <c r="V746" s="86"/>
      <c r="W746" s="86"/>
      <c r="X746" s="57"/>
      <c r="Y746" s="95" t="s">
        <v>108</v>
      </c>
      <c r="Z746" s="89" t="s">
        <v>69</v>
      </c>
      <c r="AA746" s="95"/>
    </row>
    <row r="747" spans="1:27" customFormat="1" ht="15" x14ac:dyDescent="0.25">
      <c r="A747" s="111" t="s">
        <v>1171</v>
      </c>
      <c r="B747" s="57" t="s">
        <v>1177</v>
      </c>
      <c r="C747" s="57" t="s">
        <v>1203</v>
      </c>
      <c r="D747" s="85"/>
      <c r="E747" s="151">
        <v>59.13</v>
      </c>
      <c r="F747" s="151">
        <v>59.13</v>
      </c>
      <c r="G747" s="146"/>
      <c r="H747" s="47">
        <v>1.0461491063094051</v>
      </c>
      <c r="I747" s="56">
        <v>61.858796656075121</v>
      </c>
      <c r="J747" s="93"/>
      <c r="K747" s="93">
        <v>5</v>
      </c>
      <c r="L747" s="93">
        <v>5</v>
      </c>
      <c r="M747" s="56">
        <v>5.2307455315470257</v>
      </c>
      <c r="N747" s="93">
        <v>9.1111111111111107</v>
      </c>
      <c r="O747" s="93">
        <v>9.1111111111111107</v>
      </c>
      <c r="P747" s="56">
        <v>9.5315807463745781</v>
      </c>
      <c r="Q747" s="86" t="s">
        <v>1173</v>
      </c>
      <c r="R747" s="96" t="s">
        <v>262</v>
      </c>
      <c r="S747" s="85" t="s">
        <v>66</v>
      </c>
      <c r="T747" s="86" t="s">
        <v>67</v>
      </c>
      <c r="U747" s="87">
        <v>2010</v>
      </c>
      <c r="V747" s="86"/>
      <c r="W747" s="86"/>
      <c r="X747" s="57"/>
      <c r="Y747" s="95" t="s">
        <v>155</v>
      </c>
      <c r="Z747" s="89" t="s">
        <v>69</v>
      </c>
      <c r="AA747" s="95"/>
    </row>
    <row r="748" spans="1:27" customFormat="1" ht="15" x14ac:dyDescent="0.25">
      <c r="A748" s="111" t="s">
        <v>1171</v>
      </c>
      <c r="B748" s="57" t="s">
        <v>1177</v>
      </c>
      <c r="C748" s="57" t="s">
        <v>1204</v>
      </c>
      <c r="D748" s="85"/>
      <c r="E748" s="151">
        <v>76.900000000000006</v>
      </c>
      <c r="F748" s="151">
        <v>76.900000000000006</v>
      </c>
      <c r="G748" s="146"/>
      <c r="H748" s="47">
        <v>1.0461491063094051</v>
      </c>
      <c r="I748" s="56">
        <v>80.448866275193254</v>
      </c>
      <c r="J748" s="93"/>
      <c r="K748" s="93">
        <v>3.75</v>
      </c>
      <c r="L748" s="93">
        <v>3.75</v>
      </c>
      <c r="M748" s="56">
        <v>3.9230591486602688</v>
      </c>
      <c r="N748" s="93">
        <v>66.666666666666671</v>
      </c>
      <c r="O748" s="93">
        <v>66.666666666666671</v>
      </c>
      <c r="P748" s="56">
        <v>69.743273753960338</v>
      </c>
      <c r="Q748" s="86" t="s">
        <v>1173</v>
      </c>
      <c r="R748" s="96" t="s">
        <v>262</v>
      </c>
      <c r="S748" s="85" t="s">
        <v>66</v>
      </c>
      <c r="T748" s="86" t="s">
        <v>67</v>
      </c>
      <c r="U748" s="87">
        <v>2010</v>
      </c>
      <c r="V748" s="86"/>
      <c r="W748" s="86"/>
      <c r="X748" s="57"/>
      <c r="Y748" s="95" t="s">
        <v>1205</v>
      </c>
      <c r="Z748" s="89" t="s">
        <v>69</v>
      </c>
      <c r="AA748" s="95"/>
    </row>
    <row r="749" spans="1:27" customFormat="1" ht="15" x14ac:dyDescent="0.25">
      <c r="A749" s="111" t="s">
        <v>1171</v>
      </c>
      <c r="B749" s="57" t="s">
        <v>1177</v>
      </c>
      <c r="C749" s="57" t="s">
        <v>1204</v>
      </c>
      <c r="D749" s="85"/>
      <c r="E749" s="151">
        <v>45</v>
      </c>
      <c r="F749" s="151">
        <v>45</v>
      </c>
      <c r="G749" s="146"/>
      <c r="H749" s="47">
        <v>1.0461491063094051</v>
      </c>
      <c r="I749" s="56">
        <v>47.076709783923228</v>
      </c>
      <c r="J749" s="93"/>
      <c r="K749" s="93">
        <v>4.4444444444444446</v>
      </c>
      <c r="L749" s="93">
        <v>4.4444444444444446</v>
      </c>
      <c r="M749" s="56">
        <v>4.649551583597356</v>
      </c>
      <c r="N749" s="93">
        <v>7.2222222222222223</v>
      </c>
      <c r="O749" s="93">
        <v>7.2222222222222223</v>
      </c>
      <c r="P749" s="56">
        <v>7.5555213233457037</v>
      </c>
      <c r="Q749" s="86" t="s">
        <v>1173</v>
      </c>
      <c r="R749" s="96" t="s">
        <v>262</v>
      </c>
      <c r="S749" s="85" t="s">
        <v>66</v>
      </c>
      <c r="T749" s="86" t="s">
        <v>67</v>
      </c>
      <c r="U749" s="87">
        <v>2010</v>
      </c>
      <c r="V749" s="86"/>
      <c r="W749" s="86"/>
      <c r="X749" s="57"/>
      <c r="Y749" s="95" t="s">
        <v>281</v>
      </c>
      <c r="Z749" s="89" t="s">
        <v>69</v>
      </c>
      <c r="AA749" s="95"/>
    </row>
    <row r="750" spans="1:27" customFormat="1" ht="15" x14ac:dyDescent="0.25">
      <c r="A750" s="111" t="s">
        <v>1171</v>
      </c>
      <c r="B750" s="57" t="s">
        <v>1177</v>
      </c>
      <c r="C750" s="57" t="s">
        <v>1206</v>
      </c>
      <c r="D750" s="85"/>
      <c r="E750" s="151">
        <v>86.67</v>
      </c>
      <c r="F750" s="151">
        <v>86.67</v>
      </c>
      <c r="G750" s="146"/>
      <c r="H750" s="47">
        <v>1.0461491063094051</v>
      </c>
      <c r="I750" s="56">
        <v>90.669743043836135</v>
      </c>
      <c r="J750" s="93"/>
      <c r="K750" s="93">
        <v>3.3333333333333335</v>
      </c>
      <c r="L750" s="93">
        <v>3.3333333333333335</v>
      </c>
      <c r="M750" s="56">
        <v>3.487163687698017</v>
      </c>
      <c r="N750" s="93">
        <v>20</v>
      </c>
      <c r="O750" s="93">
        <v>20</v>
      </c>
      <c r="P750" s="56">
        <v>20.922982126188103</v>
      </c>
      <c r="Q750" s="86" t="s">
        <v>1173</v>
      </c>
      <c r="R750" s="96" t="s">
        <v>83</v>
      </c>
      <c r="S750" s="85" t="s">
        <v>66</v>
      </c>
      <c r="T750" s="86" t="s">
        <v>67</v>
      </c>
      <c r="U750" s="87">
        <v>2010</v>
      </c>
      <c r="V750" s="86"/>
      <c r="W750" s="86"/>
      <c r="X750" s="57"/>
      <c r="Y750" s="95" t="s">
        <v>92</v>
      </c>
      <c r="Z750" s="97" t="s">
        <v>69</v>
      </c>
      <c r="AA750" s="95"/>
    </row>
    <row r="751" spans="1:27" customFormat="1" ht="15" x14ac:dyDescent="0.25">
      <c r="A751" s="111" t="s">
        <v>1171</v>
      </c>
      <c r="B751" s="57" t="s">
        <v>1177</v>
      </c>
      <c r="C751" s="57" t="s">
        <v>1207</v>
      </c>
      <c r="D751" s="85"/>
      <c r="E751" s="151">
        <v>119</v>
      </c>
      <c r="F751" s="151">
        <v>119</v>
      </c>
      <c r="G751" s="146"/>
      <c r="H751" s="47">
        <v>1.0461491063094051</v>
      </c>
      <c r="I751" s="56">
        <v>124.4917436508192</v>
      </c>
      <c r="J751" s="93"/>
      <c r="K751" s="93">
        <v>13.222222222222221</v>
      </c>
      <c r="L751" s="93">
        <v>13.222222222222221</v>
      </c>
      <c r="M751" s="56">
        <v>13.832415961202132</v>
      </c>
      <c r="N751" s="93">
        <v>13.222222222222221</v>
      </c>
      <c r="O751" s="93">
        <v>13.222222222222221</v>
      </c>
      <c r="P751" s="56">
        <v>13.832415961202132</v>
      </c>
      <c r="Q751" s="86" t="s">
        <v>1173</v>
      </c>
      <c r="R751" s="96" t="s">
        <v>83</v>
      </c>
      <c r="S751" s="85" t="s">
        <v>66</v>
      </c>
      <c r="T751" s="86" t="s">
        <v>67</v>
      </c>
      <c r="U751" s="87">
        <v>2010</v>
      </c>
      <c r="V751" s="86"/>
      <c r="W751" s="86"/>
      <c r="X751" s="57"/>
      <c r="Y751" s="95" t="s">
        <v>267</v>
      </c>
      <c r="Z751" s="97" t="s">
        <v>69</v>
      </c>
      <c r="AA751" s="95"/>
    </row>
    <row r="752" spans="1:27" customFormat="1" ht="15" x14ac:dyDescent="0.25">
      <c r="A752" s="111" t="s">
        <v>1171</v>
      </c>
      <c r="B752" s="57" t="s">
        <v>1177</v>
      </c>
      <c r="C752" s="57" t="s">
        <v>1208</v>
      </c>
      <c r="D752" s="85"/>
      <c r="E752" s="151">
        <v>61.14</v>
      </c>
      <c r="F752" s="151">
        <v>61.14</v>
      </c>
      <c r="G752" s="146"/>
      <c r="H752" s="47">
        <v>1.0461491063094051</v>
      </c>
      <c r="I752" s="56">
        <v>63.961556359757026</v>
      </c>
      <c r="J752" s="93"/>
      <c r="K752" s="93">
        <v>2.75</v>
      </c>
      <c r="L752" s="93">
        <v>2.75</v>
      </c>
      <c r="M752" s="56">
        <v>2.8769100423508638</v>
      </c>
      <c r="N752" s="93">
        <v>22.222222222222221</v>
      </c>
      <c r="O752" s="93">
        <v>22.222222222222221</v>
      </c>
      <c r="P752" s="56">
        <v>23.247757917986778</v>
      </c>
      <c r="Q752" s="86" t="s">
        <v>1173</v>
      </c>
      <c r="R752" s="96" t="s">
        <v>83</v>
      </c>
      <c r="S752" s="85" t="s">
        <v>66</v>
      </c>
      <c r="T752" s="86" t="s">
        <v>67</v>
      </c>
      <c r="U752" s="87">
        <v>2010</v>
      </c>
      <c r="V752" s="86"/>
      <c r="W752" s="86"/>
      <c r="X752" s="57"/>
      <c r="Y752" s="95" t="s">
        <v>492</v>
      </c>
      <c r="Z752" s="97" t="s">
        <v>69</v>
      </c>
      <c r="AA752" s="95"/>
    </row>
    <row r="753" spans="1:30" customFormat="1" ht="15" x14ac:dyDescent="0.25">
      <c r="A753" s="111" t="s">
        <v>1171</v>
      </c>
      <c r="B753" s="57" t="s">
        <v>1177</v>
      </c>
      <c r="C753" s="57" t="s">
        <v>1209</v>
      </c>
      <c r="D753" s="85"/>
      <c r="E753" s="151">
        <v>80</v>
      </c>
      <c r="F753" s="151">
        <v>80</v>
      </c>
      <c r="G753" s="146"/>
      <c r="H753" s="47">
        <v>1.0461491063094051</v>
      </c>
      <c r="I753" s="56">
        <v>83.691928504752411</v>
      </c>
      <c r="J753" s="93"/>
      <c r="K753" s="93">
        <v>8.8888888888888893</v>
      </c>
      <c r="L753" s="93">
        <v>8.8888888888888893</v>
      </c>
      <c r="M753" s="56">
        <v>9.299103167194712</v>
      </c>
      <c r="N753" s="93">
        <v>8.8888888888888893</v>
      </c>
      <c r="O753" s="93">
        <v>8.8888888888888893</v>
      </c>
      <c r="P753" s="56">
        <v>9.299103167194712</v>
      </c>
      <c r="Q753" s="86" t="s">
        <v>1173</v>
      </c>
      <c r="R753" s="96" t="s">
        <v>83</v>
      </c>
      <c r="S753" s="85" t="s">
        <v>66</v>
      </c>
      <c r="T753" s="86" t="s">
        <v>67</v>
      </c>
      <c r="U753" s="87">
        <v>2010</v>
      </c>
      <c r="V753" s="86"/>
      <c r="W753" s="86"/>
      <c r="X753" s="57"/>
      <c r="Y753" s="95" t="s">
        <v>267</v>
      </c>
      <c r="Z753" s="97" t="s">
        <v>69</v>
      </c>
      <c r="AA753" s="95"/>
    </row>
    <row r="754" spans="1:30" customFormat="1" ht="15" x14ac:dyDescent="0.25">
      <c r="A754" s="111" t="s">
        <v>1171</v>
      </c>
      <c r="B754" s="57" t="s">
        <v>1177</v>
      </c>
      <c r="C754" s="57" t="s">
        <v>1210</v>
      </c>
      <c r="D754" s="85"/>
      <c r="E754" s="151">
        <v>68.180000000000007</v>
      </c>
      <c r="F754" s="151">
        <v>68.180000000000007</v>
      </c>
      <c r="G754" s="146"/>
      <c r="H754" s="47">
        <v>1.0461491063094051</v>
      </c>
      <c r="I754" s="56">
        <v>71.326446068175244</v>
      </c>
      <c r="J754" s="93"/>
      <c r="K754" s="93">
        <v>4.5333333333333332</v>
      </c>
      <c r="L754" s="93">
        <v>4.5333333333333332</v>
      </c>
      <c r="M754" s="56">
        <v>4.7425426152693024</v>
      </c>
      <c r="N754" s="93">
        <v>12.083333333333334</v>
      </c>
      <c r="O754" s="93">
        <v>12.083333333333334</v>
      </c>
      <c r="P754" s="56">
        <v>12.640968367905312</v>
      </c>
      <c r="Q754" s="86" t="s">
        <v>1173</v>
      </c>
      <c r="R754" s="96" t="s">
        <v>83</v>
      </c>
      <c r="S754" s="85" t="s">
        <v>66</v>
      </c>
      <c r="T754" s="86" t="s">
        <v>67</v>
      </c>
      <c r="U754" s="87">
        <v>2010</v>
      </c>
      <c r="V754" s="86"/>
      <c r="W754" s="86"/>
      <c r="X754" s="57"/>
      <c r="Y754" s="95" t="s">
        <v>92</v>
      </c>
      <c r="Z754" s="97" t="s">
        <v>69</v>
      </c>
      <c r="AA754" s="95"/>
    </row>
    <row r="755" spans="1:30" customFormat="1" ht="15" x14ac:dyDescent="0.25">
      <c r="A755" s="111" t="s">
        <v>1171</v>
      </c>
      <c r="B755" s="57" t="s">
        <v>1177</v>
      </c>
      <c r="C755" s="57" t="s">
        <v>1211</v>
      </c>
      <c r="D755" s="85"/>
      <c r="E755" s="151">
        <v>58.5</v>
      </c>
      <c r="F755" s="151">
        <v>58.5</v>
      </c>
      <c r="G755" s="146"/>
      <c r="H755" s="47">
        <v>1.0461491063094051</v>
      </c>
      <c r="I755" s="56">
        <v>61.199722719100194</v>
      </c>
      <c r="J755" s="93"/>
      <c r="K755" s="93">
        <v>5.2222222222222223</v>
      </c>
      <c r="L755" s="93">
        <v>5.2222222222222223</v>
      </c>
      <c r="M755" s="56">
        <v>5.4632231107268936</v>
      </c>
      <c r="N755" s="93">
        <v>7.7777777777777777</v>
      </c>
      <c r="O755" s="93">
        <v>7.7777777777777777</v>
      </c>
      <c r="P755" s="56">
        <v>8.1367152712953725</v>
      </c>
      <c r="Q755" s="86" t="s">
        <v>1173</v>
      </c>
      <c r="R755" s="96" t="s">
        <v>83</v>
      </c>
      <c r="S755" s="85" t="s">
        <v>66</v>
      </c>
      <c r="T755" s="86" t="s">
        <v>67</v>
      </c>
      <c r="U755" s="87">
        <v>2010</v>
      </c>
      <c r="V755" s="86"/>
      <c r="W755" s="86"/>
      <c r="X755" s="57"/>
      <c r="Y755" s="95" t="s">
        <v>89</v>
      </c>
      <c r="Z755" s="97" t="s">
        <v>69</v>
      </c>
      <c r="AA755" s="95"/>
    </row>
    <row r="756" spans="1:30" customFormat="1" ht="15" x14ac:dyDescent="0.25">
      <c r="A756" s="111" t="s">
        <v>1171</v>
      </c>
      <c r="B756" s="57" t="s">
        <v>1177</v>
      </c>
      <c r="C756" s="57" t="s">
        <v>1212</v>
      </c>
      <c r="D756" s="90"/>
      <c r="E756" s="154">
        <v>5.84</v>
      </c>
      <c r="F756" s="154">
        <v>5.84</v>
      </c>
      <c r="G756" s="155"/>
      <c r="H756" s="47">
        <v>1.0461491063094051</v>
      </c>
      <c r="I756" s="56">
        <v>6.1095107808469251</v>
      </c>
      <c r="J756" s="91"/>
      <c r="K756" s="91">
        <v>0.01</v>
      </c>
      <c r="L756" s="91">
        <v>0.01</v>
      </c>
      <c r="M756" s="56">
        <v>1.0461491063094051E-2</v>
      </c>
      <c r="N756" s="91">
        <v>64.3</v>
      </c>
      <c r="O756" s="91">
        <v>64.3</v>
      </c>
      <c r="P756" s="56">
        <v>67.267387535694738</v>
      </c>
      <c r="Q756" s="98" t="s">
        <v>1173</v>
      </c>
      <c r="R756" s="96" t="s">
        <v>84</v>
      </c>
      <c r="S756" s="85" t="s">
        <v>66</v>
      </c>
      <c r="T756" s="86" t="s">
        <v>67</v>
      </c>
      <c r="U756" s="87">
        <v>2010</v>
      </c>
      <c r="V756" s="98"/>
      <c r="W756" s="98"/>
      <c r="X756" s="90" t="s">
        <v>1213</v>
      </c>
      <c r="Y756" s="92" t="s">
        <v>1214</v>
      </c>
      <c r="Z756" s="97" t="s">
        <v>69</v>
      </c>
      <c r="AA756" s="92"/>
    </row>
    <row r="757" spans="1:30" customFormat="1" ht="15" x14ac:dyDescent="0.25">
      <c r="A757" s="111" t="s">
        <v>1171</v>
      </c>
      <c r="B757" s="57" t="s">
        <v>1177</v>
      </c>
      <c r="C757" s="57" t="s">
        <v>1215</v>
      </c>
      <c r="D757" s="85"/>
      <c r="E757" s="151">
        <v>1.19</v>
      </c>
      <c r="F757" s="151">
        <v>1.19</v>
      </c>
      <c r="G757" s="146"/>
      <c r="H757" s="47">
        <v>1.0461491063094051</v>
      </c>
      <c r="I757" s="56">
        <v>1.2449174365081919</v>
      </c>
      <c r="J757" s="93"/>
      <c r="K757" s="93">
        <v>1</v>
      </c>
      <c r="L757" s="93">
        <v>1</v>
      </c>
      <c r="M757" s="56">
        <v>1.0461491063094051</v>
      </c>
      <c r="N757" s="93">
        <v>1.7</v>
      </c>
      <c r="O757" s="93">
        <v>1.7</v>
      </c>
      <c r="P757" s="56">
        <v>1.7784534807259886</v>
      </c>
      <c r="Q757" s="86" t="s">
        <v>1173</v>
      </c>
      <c r="R757" s="96" t="s">
        <v>233</v>
      </c>
      <c r="S757" s="85" t="s">
        <v>66</v>
      </c>
      <c r="T757" s="86" t="s">
        <v>67</v>
      </c>
      <c r="U757" s="87">
        <v>2010</v>
      </c>
      <c r="V757" s="86"/>
      <c r="W757" s="86"/>
      <c r="X757" s="57"/>
      <c r="Y757" s="95" t="s">
        <v>80</v>
      </c>
      <c r="Z757" s="97" t="s">
        <v>69</v>
      </c>
      <c r="AA757" s="95"/>
    </row>
    <row r="758" spans="1:30" customFormat="1" ht="15" x14ac:dyDescent="0.25">
      <c r="A758" s="111" t="s">
        <v>1171</v>
      </c>
      <c r="B758" s="57" t="s">
        <v>1177</v>
      </c>
      <c r="C758" s="57" t="s">
        <v>1216</v>
      </c>
      <c r="D758" s="85"/>
      <c r="E758" s="151">
        <v>8.74</v>
      </c>
      <c r="F758" s="151">
        <v>8.74</v>
      </c>
      <c r="G758" s="146"/>
      <c r="H758" s="47">
        <v>1.0461491063094051</v>
      </c>
      <c r="I758" s="56">
        <v>9.1433431891442005</v>
      </c>
      <c r="J758" s="93"/>
      <c r="K758" s="93">
        <v>2.92</v>
      </c>
      <c r="L758" s="93">
        <v>2.92</v>
      </c>
      <c r="M758" s="56">
        <v>3.0547553904234626</v>
      </c>
      <c r="N758" s="93">
        <v>25</v>
      </c>
      <c r="O758" s="93">
        <v>25</v>
      </c>
      <c r="P758" s="56">
        <v>26.153727657735125</v>
      </c>
      <c r="Q758" s="86" t="s">
        <v>1173</v>
      </c>
      <c r="R758" s="57" t="s">
        <v>2714</v>
      </c>
      <c r="S758" s="85" t="s">
        <v>66</v>
      </c>
      <c r="T758" s="86">
        <v>2010</v>
      </c>
      <c r="U758" s="87">
        <v>2010</v>
      </c>
      <c r="V758" s="86"/>
      <c r="W758" s="86"/>
      <c r="X758" s="57"/>
      <c r="Y758" s="95" t="s">
        <v>527</v>
      </c>
      <c r="Z758" s="89" t="s">
        <v>69</v>
      </c>
      <c r="AA758" s="95"/>
    </row>
    <row r="759" spans="1:30" customFormat="1" ht="15" x14ac:dyDescent="0.25">
      <c r="A759" s="111" t="s">
        <v>1171</v>
      </c>
      <c r="B759" s="57" t="s">
        <v>1177</v>
      </c>
      <c r="C759" s="57" t="s">
        <v>1216</v>
      </c>
      <c r="D759" s="85"/>
      <c r="E759" s="151">
        <v>7.01</v>
      </c>
      <c r="F759" s="151">
        <v>7.01</v>
      </c>
      <c r="G759" s="146"/>
      <c r="H759" s="47">
        <v>1.0292667257822254</v>
      </c>
      <c r="I759" s="56">
        <v>7.2151597477334004</v>
      </c>
      <c r="J759" s="93"/>
      <c r="K759" s="93">
        <v>2.2200000000000002</v>
      </c>
      <c r="L759" s="93">
        <v>2.2200000000000002</v>
      </c>
      <c r="M759" s="56">
        <v>2.2849721312365405</v>
      </c>
      <c r="N759" s="93">
        <v>18</v>
      </c>
      <c r="O759" s="93">
        <v>18</v>
      </c>
      <c r="P759" s="56">
        <v>18.526801064080058</v>
      </c>
      <c r="Q759" s="86" t="s">
        <v>1173</v>
      </c>
      <c r="R759" s="57" t="s">
        <v>2714</v>
      </c>
      <c r="S759" s="85" t="s">
        <v>66</v>
      </c>
      <c r="T759" s="86">
        <v>2011</v>
      </c>
      <c r="U759" s="87">
        <v>2011</v>
      </c>
      <c r="V759" s="86"/>
      <c r="W759" s="86"/>
      <c r="X759" s="57"/>
      <c r="Y759" s="95" t="s">
        <v>260</v>
      </c>
      <c r="Z759" s="89" t="s">
        <v>69</v>
      </c>
      <c r="AA759" s="95"/>
    </row>
    <row r="760" spans="1:30" customFormat="1" ht="15" x14ac:dyDescent="0.25">
      <c r="A760" s="111" t="s">
        <v>1171</v>
      </c>
      <c r="B760" s="57" t="s">
        <v>1217</v>
      </c>
      <c r="C760" s="85"/>
      <c r="D760" s="85"/>
      <c r="E760" s="151">
        <v>2.08</v>
      </c>
      <c r="F760" s="151">
        <v>2.08</v>
      </c>
      <c r="G760" s="146"/>
      <c r="H760" s="47">
        <v>1.0461491063094051</v>
      </c>
      <c r="I760" s="56">
        <v>2.1759901411235627</v>
      </c>
      <c r="J760" s="93"/>
      <c r="K760" s="93">
        <v>0.85</v>
      </c>
      <c r="L760" s="93">
        <v>0.85</v>
      </c>
      <c r="M760" s="56">
        <v>0.88922674036299432</v>
      </c>
      <c r="N760" s="93">
        <v>5</v>
      </c>
      <c r="O760" s="93">
        <v>5</v>
      </c>
      <c r="P760" s="56">
        <v>5.2307455315470257</v>
      </c>
      <c r="Q760" s="86" t="s">
        <v>1173</v>
      </c>
      <c r="R760" s="96" t="s">
        <v>44</v>
      </c>
      <c r="S760" s="85" t="s">
        <v>66</v>
      </c>
      <c r="T760" s="86" t="s">
        <v>67</v>
      </c>
      <c r="U760" s="87">
        <v>2010</v>
      </c>
      <c r="V760" s="86"/>
      <c r="W760" s="86"/>
      <c r="X760" s="57"/>
      <c r="Y760" s="95" t="s">
        <v>157</v>
      </c>
      <c r="Z760" s="89" t="s">
        <v>69</v>
      </c>
      <c r="AA760" s="95"/>
    </row>
    <row r="761" spans="1:30" customFormat="1" ht="15" x14ac:dyDescent="0.25">
      <c r="A761" s="111" t="s">
        <v>1171</v>
      </c>
      <c r="B761" s="57" t="s">
        <v>1217</v>
      </c>
      <c r="C761" s="57" t="s">
        <v>1218</v>
      </c>
      <c r="D761" s="90"/>
      <c r="E761" s="154">
        <v>16.21</v>
      </c>
      <c r="F761" s="154">
        <v>16.21</v>
      </c>
      <c r="G761" s="155"/>
      <c r="H761" s="47">
        <v>1.0461491063094051</v>
      </c>
      <c r="I761" s="56">
        <v>16.958077013275457</v>
      </c>
      <c r="J761" s="91"/>
      <c r="K761" s="91">
        <v>3.25</v>
      </c>
      <c r="L761" s="91">
        <v>3.25</v>
      </c>
      <c r="M761" s="56">
        <v>3.3999845955055665</v>
      </c>
      <c r="N761" s="91">
        <v>41</v>
      </c>
      <c r="O761" s="91">
        <v>41</v>
      </c>
      <c r="P761" s="56">
        <v>42.892113358685606</v>
      </c>
      <c r="Q761" s="98" t="s">
        <v>1173</v>
      </c>
      <c r="R761" s="57" t="s">
        <v>284</v>
      </c>
      <c r="S761" s="85" t="s">
        <v>66</v>
      </c>
      <c r="T761" s="86" t="s">
        <v>67</v>
      </c>
      <c r="U761" s="87">
        <v>2010</v>
      </c>
      <c r="V761" s="98"/>
      <c r="W761" s="98"/>
      <c r="X761" s="90" t="s">
        <v>1219</v>
      </c>
      <c r="Y761" s="92" t="s">
        <v>1220</v>
      </c>
      <c r="Z761" s="97" t="s">
        <v>69</v>
      </c>
      <c r="AA761" s="92"/>
    </row>
    <row r="762" spans="1:30" customFormat="1" ht="30" x14ac:dyDescent="0.25">
      <c r="A762" s="44" t="s">
        <v>1221</v>
      </c>
      <c r="B762" s="44" t="s">
        <v>1222</v>
      </c>
      <c r="C762" s="44"/>
      <c r="D762" s="44"/>
      <c r="E762" s="45">
        <v>10000</v>
      </c>
      <c r="F762" s="45">
        <v>10000</v>
      </c>
      <c r="G762" s="46"/>
      <c r="H762" s="47">
        <v>1.0733291816457666</v>
      </c>
      <c r="I762" s="56">
        <v>10733.291816457666</v>
      </c>
      <c r="J762" s="45"/>
      <c r="K762" s="45"/>
      <c r="L762" s="46"/>
      <c r="M762" s="56">
        <v>0</v>
      </c>
      <c r="N762" s="45"/>
      <c r="O762" s="46"/>
      <c r="P762" s="56">
        <v>0</v>
      </c>
      <c r="Q762" s="44" t="s">
        <v>1102</v>
      </c>
      <c r="R762" s="44" t="s">
        <v>399</v>
      </c>
      <c r="S762" s="44" t="s">
        <v>400</v>
      </c>
      <c r="T762" s="44">
        <v>2009</v>
      </c>
      <c r="U762" s="41">
        <v>2009</v>
      </c>
      <c r="V762" s="44">
        <v>1</v>
      </c>
      <c r="W762" s="44" t="s">
        <v>32</v>
      </c>
      <c r="X762" s="44" t="s">
        <v>32</v>
      </c>
      <c r="Y762" s="44"/>
      <c r="Z762" s="48" t="s">
        <v>401</v>
      </c>
      <c r="AA762" s="44"/>
      <c r="AB762" s="51"/>
      <c r="AC762" s="51"/>
      <c r="AD762" s="107"/>
    </row>
    <row r="763" spans="1:30" customFormat="1" ht="15" x14ac:dyDescent="0.25">
      <c r="A763" s="44" t="s">
        <v>1221</v>
      </c>
      <c r="B763" s="44" t="s">
        <v>1222</v>
      </c>
      <c r="C763" s="44"/>
      <c r="D763" s="44"/>
      <c r="E763" s="45">
        <v>40000</v>
      </c>
      <c r="F763" s="45">
        <v>40000</v>
      </c>
      <c r="G763" s="46"/>
      <c r="H763" s="47">
        <v>1.0461491063094051</v>
      </c>
      <c r="I763" s="56">
        <v>41845.964252376201</v>
      </c>
      <c r="J763" s="45"/>
      <c r="K763" s="45"/>
      <c r="L763" s="46"/>
      <c r="M763" s="56">
        <v>0</v>
      </c>
      <c r="N763" s="45"/>
      <c r="O763" s="46"/>
      <c r="P763" s="56">
        <v>0</v>
      </c>
      <c r="Q763" s="44" t="s">
        <v>27</v>
      </c>
      <c r="R763" s="44" t="s">
        <v>28</v>
      </c>
      <c r="S763" s="44" t="s">
        <v>357</v>
      </c>
      <c r="T763" s="44">
        <v>2010</v>
      </c>
      <c r="U763" s="41">
        <v>2010</v>
      </c>
      <c r="V763" s="44">
        <v>12</v>
      </c>
      <c r="W763" s="44" t="s">
        <v>32</v>
      </c>
      <c r="X763" s="44" t="s">
        <v>32</v>
      </c>
      <c r="Y763" s="44"/>
      <c r="Z763" s="48" t="s">
        <v>358</v>
      </c>
      <c r="AA763" s="44"/>
      <c r="AD763" s="51"/>
    </row>
    <row r="764" spans="1:30" customFormat="1" ht="15" x14ac:dyDescent="0.25">
      <c r="A764" s="44" t="s">
        <v>1221</v>
      </c>
      <c r="B764" s="44" t="s">
        <v>1223</v>
      </c>
      <c r="C764" s="44"/>
      <c r="D764" s="44"/>
      <c r="E764" s="45">
        <v>5793.5</v>
      </c>
      <c r="F764" s="45">
        <v>5793.5</v>
      </c>
      <c r="G764" s="46"/>
      <c r="H764" s="47">
        <v>1.118306895992371</v>
      </c>
      <c r="I764" s="56">
        <v>6478.9110019318014</v>
      </c>
      <c r="J764" s="45"/>
      <c r="K764" s="45"/>
      <c r="L764" s="46"/>
      <c r="M764" s="56">
        <v>0</v>
      </c>
      <c r="N764" s="45"/>
      <c r="O764" s="46"/>
      <c r="P764" s="56">
        <v>0</v>
      </c>
      <c r="Q764" s="44" t="s">
        <v>320</v>
      </c>
      <c r="R764" s="44" t="s">
        <v>233</v>
      </c>
      <c r="S764" s="44" t="s">
        <v>1224</v>
      </c>
      <c r="T764" s="44">
        <v>2007</v>
      </c>
      <c r="U764" s="41">
        <v>2007</v>
      </c>
      <c r="V764" s="44">
        <v>4</v>
      </c>
      <c r="W764" s="44" t="s">
        <v>1225</v>
      </c>
      <c r="X764" s="44" t="s">
        <v>32</v>
      </c>
      <c r="Y764" s="44"/>
      <c r="Z764" s="48" t="s">
        <v>1226</v>
      </c>
      <c r="AA764" s="48"/>
      <c r="AB764" s="51"/>
      <c r="AC764" s="51"/>
      <c r="AD764" s="51"/>
    </row>
    <row r="765" spans="1:30" customFormat="1" ht="30" x14ac:dyDescent="0.25">
      <c r="A765" s="44" t="s">
        <v>1221</v>
      </c>
      <c r="B765" s="44" t="s">
        <v>1223</v>
      </c>
      <c r="C765" s="44"/>
      <c r="D765" s="44"/>
      <c r="E765" s="45">
        <v>25000</v>
      </c>
      <c r="F765" s="45">
        <v>25000</v>
      </c>
      <c r="G765" s="46"/>
      <c r="H765" s="47">
        <v>1</v>
      </c>
      <c r="I765" s="56">
        <v>25000</v>
      </c>
      <c r="J765" s="45"/>
      <c r="K765" s="45"/>
      <c r="L765" s="46"/>
      <c r="M765" s="56">
        <v>0</v>
      </c>
      <c r="N765" s="45"/>
      <c r="O765" s="46"/>
      <c r="P765" s="56">
        <v>0</v>
      </c>
      <c r="Q765" s="44" t="s">
        <v>320</v>
      </c>
      <c r="R765" s="44" t="s">
        <v>284</v>
      </c>
      <c r="S765" s="44" t="s">
        <v>1227</v>
      </c>
      <c r="T765" s="44" t="s">
        <v>32</v>
      </c>
      <c r="U765" s="41">
        <v>2012</v>
      </c>
      <c r="V765" s="44" t="s">
        <v>32</v>
      </c>
      <c r="W765" s="44" t="s">
        <v>32</v>
      </c>
      <c r="X765" s="44" t="s">
        <v>32</v>
      </c>
      <c r="Y765" s="44"/>
      <c r="Z765" s="72" t="s">
        <v>1228</v>
      </c>
      <c r="AA765" s="44"/>
      <c r="AB765" s="51"/>
      <c r="AC765" s="51"/>
      <c r="AD765" s="51"/>
    </row>
    <row r="766" spans="1:30" customFormat="1" ht="30" x14ac:dyDescent="0.25">
      <c r="A766" s="44" t="s">
        <v>1221</v>
      </c>
      <c r="B766" s="44" t="s">
        <v>1223</v>
      </c>
      <c r="C766" s="44" t="s">
        <v>1229</v>
      </c>
      <c r="D766" s="44"/>
      <c r="E766" s="45"/>
      <c r="F766" s="45"/>
      <c r="G766" s="46"/>
      <c r="H766" s="47">
        <v>1</v>
      </c>
      <c r="I766" s="56">
        <v>0</v>
      </c>
      <c r="J766" s="45"/>
      <c r="K766" s="45">
        <v>10000</v>
      </c>
      <c r="L766" s="46"/>
      <c r="M766" s="56">
        <v>10000</v>
      </c>
      <c r="N766" s="45">
        <v>13000</v>
      </c>
      <c r="O766" s="46"/>
      <c r="P766" s="56">
        <v>13000</v>
      </c>
      <c r="Q766" s="44" t="s">
        <v>320</v>
      </c>
      <c r="R766" s="44" t="s">
        <v>28</v>
      </c>
      <c r="S766" s="44" t="s">
        <v>1230</v>
      </c>
      <c r="T766" s="44" t="s">
        <v>32</v>
      </c>
      <c r="U766" s="41">
        <v>2012</v>
      </c>
      <c r="V766" s="44" t="s">
        <v>32</v>
      </c>
      <c r="W766" s="44" t="s">
        <v>32</v>
      </c>
      <c r="X766" s="44" t="s">
        <v>32</v>
      </c>
      <c r="Y766" s="44"/>
      <c r="Z766" s="72" t="s">
        <v>1231</v>
      </c>
      <c r="AA766" s="44"/>
      <c r="AB766" s="51"/>
      <c r="AC766" s="51"/>
      <c r="AD766" s="51"/>
    </row>
    <row r="767" spans="1:30" s="171" customFormat="1" ht="15" x14ac:dyDescent="0.25">
      <c r="A767" s="39" t="s">
        <v>1221</v>
      </c>
      <c r="B767" s="39" t="s">
        <v>1223</v>
      </c>
      <c r="C767" s="39"/>
      <c r="D767" s="39"/>
      <c r="E767" s="40"/>
      <c r="F767" s="40"/>
      <c r="G767" s="40"/>
      <c r="H767" s="216" t="e">
        <v>#N/A</v>
      </c>
      <c r="I767" s="40" t="e">
        <v>#N/A</v>
      </c>
      <c r="J767" s="40"/>
      <c r="K767" s="40">
        <v>15000</v>
      </c>
      <c r="L767" s="40"/>
      <c r="M767" s="40" t="e">
        <v>#N/A</v>
      </c>
      <c r="N767" s="40">
        <v>40000</v>
      </c>
      <c r="O767" s="40"/>
      <c r="P767" s="40" t="e">
        <v>#N/A</v>
      </c>
      <c r="Q767" s="39" t="s">
        <v>353</v>
      </c>
      <c r="R767" s="39" t="s">
        <v>910</v>
      </c>
      <c r="S767" s="39" t="s">
        <v>1232</v>
      </c>
      <c r="T767" s="39" t="s">
        <v>32</v>
      </c>
      <c r="U767" s="39" t="s">
        <v>32</v>
      </c>
      <c r="V767" s="39" t="s">
        <v>32</v>
      </c>
      <c r="W767" s="39" t="s">
        <v>32</v>
      </c>
      <c r="X767" s="39" t="s">
        <v>32</v>
      </c>
      <c r="Y767" s="39"/>
      <c r="Z767" s="138" t="s">
        <v>1233</v>
      </c>
      <c r="AA767" s="39"/>
      <c r="AD767" s="43"/>
    </row>
    <row r="768" spans="1:30" customFormat="1" ht="45" x14ac:dyDescent="0.25">
      <c r="A768" s="44" t="s">
        <v>1221</v>
      </c>
      <c r="B768" s="44" t="s">
        <v>1234</v>
      </c>
      <c r="C768" s="45" t="s">
        <v>1235</v>
      </c>
      <c r="D768" s="44" t="s">
        <v>1236</v>
      </c>
      <c r="E768" s="45">
        <v>16000</v>
      </c>
      <c r="F768" s="45">
        <v>16000</v>
      </c>
      <c r="G768" s="46"/>
      <c r="H768" s="47">
        <v>1.0461491063094051</v>
      </c>
      <c r="I768" s="56">
        <v>16738.385700950479</v>
      </c>
      <c r="J768" s="45"/>
      <c r="K768" s="45"/>
      <c r="L768" s="46"/>
      <c r="M768" s="56">
        <v>0</v>
      </c>
      <c r="N768" s="45"/>
      <c r="O768" s="46"/>
      <c r="P768" s="56">
        <v>0</v>
      </c>
      <c r="Q768" s="44" t="s">
        <v>27</v>
      </c>
      <c r="R768" s="44" t="s">
        <v>84</v>
      </c>
      <c r="S768" s="44" t="s">
        <v>1108</v>
      </c>
      <c r="T768" s="44">
        <v>2010</v>
      </c>
      <c r="U768" s="41">
        <v>2010</v>
      </c>
      <c r="V768" s="44" t="s">
        <v>1237</v>
      </c>
      <c r="W768" s="44" t="s">
        <v>32</v>
      </c>
      <c r="X768" s="44" t="s">
        <v>32</v>
      </c>
      <c r="Y768" s="44"/>
      <c r="Z768" s="48" t="s">
        <v>1110</v>
      </c>
      <c r="AA768" s="44"/>
      <c r="AB768" s="51"/>
      <c r="AC768" s="51"/>
      <c r="AD768" s="51"/>
    </row>
    <row r="769" spans="1:30" customFormat="1" ht="45" x14ac:dyDescent="0.25">
      <c r="A769" s="44" t="s">
        <v>1221</v>
      </c>
      <c r="B769" s="44" t="s">
        <v>1234</v>
      </c>
      <c r="C769" s="44" t="s">
        <v>1238</v>
      </c>
      <c r="D769" s="44"/>
      <c r="E769" s="45">
        <v>5000</v>
      </c>
      <c r="F769" s="45">
        <v>5000</v>
      </c>
      <c r="G769" s="46"/>
      <c r="H769" s="47">
        <v>1.0733291816457666</v>
      </c>
      <c r="I769" s="56">
        <v>5366.6459082288329</v>
      </c>
      <c r="J769" s="45"/>
      <c r="K769" s="45"/>
      <c r="L769" s="46"/>
      <c r="M769" s="56">
        <v>0</v>
      </c>
      <c r="N769" s="45"/>
      <c r="O769" s="46"/>
      <c r="P769" s="56">
        <v>0</v>
      </c>
      <c r="Q769" s="44" t="s">
        <v>27</v>
      </c>
      <c r="R769" s="44" t="s">
        <v>44</v>
      </c>
      <c r="S769" s="44" t="s">
        <v>103</v>
      </c>
      <c r="T769" s="44">
        <v>2009</v>
      </c>
      <c r="U769" s="41">
        <v>2009</v>
      </c>
      <c r="V769" s="44" t="s">
        <v>114</v>
      </c>
      <c r="W769" s="44" t="s">
        <v>32</v>
      </c>
      <c r="X769" s="44" t="s">
        <v>32</v>
      </c>
      <c r="Y769" s="44"/>
      <c r="Z769" s="48" t="s">
        <v>104</v>
      </c>
      <c r="AA769" s="44"/>
      <c r="AB769" s="51"/>
      <c r="AC769" s="51"/>
      <c r="AD769" s="51"/>
    </row>
    <row r="770" spans="1:30" customFormat="1" ht="45" x14ac:dyDescent="0.25">
      <c r="A770" s="44" t="s">
        <v>1221</v>
      </c>
      <c r="B770" s="44" t="s">
        <v>1234</v>
      </c>
      <c r="C770" s="44"/>
      <c r="D770" s="44"/>
      <c r="E770" s="45">
        <v>5000</v>
      </c>
      <c r="F770" s="45">
        <v>5000</v>
      </c>
      <c r="G770" s="46"/>
      <c r="H770" s="47">
        <v>1.0733291816457666</v>
      </c>
      <c r="I770" s="56">
        <v>5366.6459082288329</v>
      </c>
      <c r="J770" s="45"/>
      <c r="K770" s="45"/>
      <c r="L770" s="46"/>
      <c r="M770" s="56">
        <v>0</v>
      </c>
      <c r="N770" s="45"/>
      <c r="O770" s="46"/>
      <c r="P770" s="56">
        <v>0</v>
      </c>
      <c r="Q770" s="44" t="s">
        <v>27</v>
      </c>
      <c r="R770" s="44" t="s">
        <v>44</v>
      </c>
      <c r="S770" s="44" t="s">
        <v>103</v>
      </c>
      <c r="T770" s="44">
        <v>2009</v>
      </c>
      <c r="U770" s="41">
        <v>2009</v>
      </c>
      <c r="V770" s="44" t="s">
        <v>114</v>
      </c>
      <c r="W770" s="44" t="s">
        <v>32</v>
      </c>
      <c r="X770" s="44" t="s">
        <v>32</v>
      </c>
      <c r="Y770" s="44"/>
      <c r="Z770" s="48" t="s">
        <v>104</v>
      </c>
      <c r="AA770" s="44"/>
      <c r="AB770" s="51"/>
      <c r="AC770" s="51"/>
      <c r="AD770" s="112"/>
    </row>
    <row r="771" spans="1:30" customFormat="1" ht="30" x14ac:dyDescent="0.25">
      <c r="A771" s="44" t="s">
        <v>1221</v>
      </c>
      <c r="B771" s="44" t="s">
        <v>1234</v>
      </c>
      <c r="C771" s="44" t="s">
        <v>1239</v>
      </c>
      <c r="D771" s="44"/>
      <c r="E771" s="45">
        <v>488117</v>
      </c>
      <c r="F771" s="46">
        <v>61014.625</v>
      </c>
      <c r="G771" s="46" t="s">
        <v>27</v>
      </c>
      <c r="H771" s="47">
        <v>1.0292667257822254</v>
      </c>
      <c r="I771" s="56">
        <v>62800.323298580319</v>
      </c>
      <c r="J771" s="45"/>
      <c r="K771" s="45"/>
      <c r="L771" s="46"/>
      <c r="M771" s="56">
        <v>0</v>
      </c>
      <c r="N771" s="45"/>
      <c r="O771" s="46"/>
      <c r="P771" s="56">
        <v>0</v>
      </c>
      <c r="Q771" s="44" t="s">
        <v>1240</v>
      </c>
      <c r="R771" s="44" t="s">
        <v>1241</v>
      </c>
      <c r="S771" s="44" t="s">
        <v>1242</v>
      </c>
      <c r="T771" s="44">
        <v>2011</v>
      </c>
      <c r="U771" s="41">
        <v>2011</v>
      </c>
      <c r="V771" s="44" t="s">
        <v>32</v>
      </c>
      <c r="W771" s="44" t="s">
        <v>32</v>
      </c>
      <c r="X771" s="44">
        <v>4</v>
      </c>
      <c r="Y771" s="44"/>
      <c r="Z771" s="48" t="s">
        <v>1243</v>
      </c>
      <c r="AA771" s="44" t="s">
        <v>1244</v>
      </c>
      <c r="AB771" s="51" t="s">
        <v>1245</v>
      </c>
      <c r="AC771" s="51"/>
      <c r="AD771" s="51"/>
    </row>
    <row r="772" spans="1:30" customFormat="1" ht="15" x14ac:dyDescent="0.25">
      <c r="A772" s="111" t="s">
        <v>1221</v>
      </c>
      <c r="B772" s="111" t="s">
        <v>1234</v>
      </c>
      <c r="C772" s="111" t="s">
        <v>1246</v>
      </c>
      <c r="D772" s="111"/>
      <c r="E772" s="121">
        <v>135000</v>
      </c>
      <c r="F772" s="121">
        <v>135000</v>
      </c>
      <c r="G772" s="121"/>
      <c r="H772" s="47">
        <v>1.0292667257822254</v>
      </c>
      <c r="I772" s="56">
        <v>138951.00798060044</v>
      </c>
      <c r="J772" s="121"/>
      <c r="K772" s="121"/>
      <c r="L772" s="121"/>
      <c r="M772" s="56">
        <v>0</v>
      </c>
      <c r="N772" s="121"/>
      <c r="O772" s="121"/>
      <c r="P772" s="56">
        <v>0</v>
      </c>
      <c r="Q772" s="111" t="s">
        <v>27</v>
      </c>
      <c r="R772" s="111" t="s">
        <v>84</v>
      </c>
      <c r="S772" s="111" t="s">
        <v>1247</v>
      </c>
      <c r="T772" s="111">
        <v>2011</v>
      </c>
      <c r="U772" s="41">
        <v>2011</v>
      </c>
      <c r="V772" s="111">
        <v>1</v>
      </c>
      <c r="W772" s="111" t="s">
        <v>32</v>
      </c>
      <c r="X772" s="111">
        <v>10</v>
      </c>
      <c r="Y772" s="111"/>
      <c r="Z772" s="123" t="s">
        <v>1248</v>
      </c>
      <c r="AA772" s="111"/>
      <c r="AB772" s="112"/>
      <c r="AC772" s="112"/>
      <c r="AD772" s="51"/>
    </row>
    <row r="773" spans="1:30" customFormat="1" ht="15" x14ac:dyDescent="0.25">
      <c r="A773" s="44" t="s">
        <v>1221</v>
      </c>
      <c r="B773" s="44" t="s">
        <v>1234</v>
      </c>
      <c r="C773" s="44" t="s">
        <v>1249</v>
      </c>
      <c r="D773" s="44"/>
      <c r="E773" s="45">
        <v>10000</v>
      </c>
      <c r="F773" s="45">
        <v>10000</v>
      </c>
      <c r="G773" s="46"/>
      <c r="H773" s="47">
        <v>1.0292667257822254</v>
      </c>
      <c r="I773" s="56">
        <v>10292.667257822255</v>
      </c>
      <c r="J773" s="45"/>
      <c r="K773" s="45"/>
      <c r="L773" s="46"/>
      <c r="M773" s="56">
        <v>0</v>
      </c>
      <c r="N773" s="45"/>
      <c r="O773" s="46"/>
      <c r="P773" s="56">
        <v>0</v>
      </c>
      <c r="Q773" s="44" t="s">
        <v>27</v>
      </c>
      <c r="R773" s="44" t="s">
        <v>84</v>
      </c>
      <c r="S773" s="44" t="s">
        <v>1247</v>
      </c>
      <c r="T773" s="44">
        <v>2011</v>
      </c>
      <c r="U773" s="41">
        <v>2011</v>
      </c>
      <c r="V773" s="44">
        <v>1</v>
      </c>
      <c r="W773" s="44" t="s">
        <v>32</v>
      </c>
      <c r="X773" s="44">
        <v>10</v>
      </c>
      <c r="Y773" s="44"/>
      <c r="Z773" s="48" t="s">
        <v>1248</v>
      </c>
      <c r="AA773" s="44"/>
      <c r="AB773" s="51"/>
      <c r="AC773" s="51"/>
      <c r="AD773" s="51"/>
    </row>
    <row r="774" spans="1:30" customFormat="1" ht="30" x14ac:dyDescent="0.25">
      <c r="A774" s="44" t="s">
        <v>1221</v>
      </c>
      <c r="B774" s="44" t="s">
        <v>1234</v>
      </c>
      <c r="C774" s="44" t="s">
        <v>1250</v>
      </c>
      <c r="D774" s="44"/>
      <c r="E774" s="45">
        <v>2500</v>
      </c>
      <c r="F774" s="45">
        <v>2500</v>
      </c>
      <c r="G774" s="46"/>
      <c r="H774" s="47">
        <v>1.0721304058925818</v>
      </c>
      <c r="I774" s="56">
        <v>2680.3260147314545</v>
      </c>
      <c r="J774" s="45"/>
      <c r="K774" s="45"/>
      <c r="L774" s="46"/>
      <c r="M774" s="56">
        <v>0</v>
      </c>
      <c r="N774" s="45"/>
      <c r="O774" s="46"/>
      <c r="P774" s="56">
        <v>0</v>
      </c>
      <c r="Q774" s="44" t="s">
        <v>27</v>
      </c>
      <c r="R774" s="44" t="s">
        <v>28</v>
      </c>
      <c r="S774" s="44" t="s">
        <v>50</v>
      </c>
      <c r="T774" s="44">
        <v>2008</v>
      </c>
      <c r="U774" s="41">
        <v>2008</v>
      </c>
      <c r="V774" s="44" t="s">
        <v>51</v>
      </c>
      <c r="W774" s="44" t="s">
        <v>32</v>
      </c>
      <c r="X774" s="44" t="s">
        <v>32</v>
      </c>
      <c r="Y774" s="44"/>
      <c r="Z774" s="48" t="s">
        <v>52</v>
      </c>
      <c r="AA774" s="44" t="s">
        <v>53</v>
      </c>
      <c r="AB774" s="51"/>
      <c r="AC774" s="51"/>
      <c r="AD774" s="51"/>
    </row>
    <row r="775" spans="1:30" customFormat="1" ht="30" x14ac:dyDescent="0.25">
      <c r="A775" s="44" t="s">
        <v>1221</v>
      </c>
      <c r="B775" s="44" t="s">
        <v>1234</v>
      </c>
      <c r="C775" s="44" t="s">
        <v>1251</v>
      </c>
      <c r="D775" s="44"/>
      <c r="E775" s="45">
        <v>2800</v>
      </c>
      <c r="F775" s="45">
        <v>2800</v>
      </c>
      <c r="G775" s="46"/>
      <c r="H775" s="47">
        <v>1.1415203211239338</v>
      </c>
      <c r="I775" s="56">
        <v>3196.2568991470143</v>
      </c>
      <c r="J775" s="45"/>
      <c r="K775" s="45"/>
      <c r="L775" s="46"/>
      <c r="M775" s="56">
        <v>0</v>
      </c>
      <c r="N775" s="45"/>
      <c r="O775" s="46"/>
      <c r="P775" s="56">
        <v>0</v>
      </c>
      <c r="Q775" s="44" t="s">
        <v>27</v>
      </c>
      <c r="R775" s="44" t="s">
        <v>28</v>
      </c>
      <c r="S775" s="44" t="s">
        <v>240</v>
      </c>
      <c r="T775" s="44">
        <v>2006</v>
      </c>
      <c r="U775" s="41">
        <v>2006</v>
      </c>
      <c r="V775" s="44">
        <v>32</v>
      </c>
      <c r="W775" s="44" t="s">
        <v>32</v>
      </c>
      <c r="X775" s="44" t="s">
        <v>32</v>
      </c>
      <c r="Y775" s="44"/>
      <c r="Z775" s="72" t="s">
        <v>241</v>
      </c>
      <c r="AA775" s="44" t="s">
        <v>32</v>
      </c>
      <c r="AB775" s="51"/>
      <c r="AC775" s="51"/>
      <c r="AD775" s="51"/>
    </row>
    <row r="776" spans="1:30" customFormat="1" ht="30" x14ac:dyDescent="0.25">
      <c r="A776" s="44" t="s">
        <v>1221</v>
      </c>
      <c r="B776" s="44" t="s">
        <v>1234</v>
      </c>
      <c r="C776" s="44" t="s">
        <v>1252</v>
      </c>
      <c r="D776" s="44"/>
      <c r="E776" s="45">
        <v>3600</v>
      </c>
      <c r="F776" s="45">
        <v>3600</v>
      </c>
      <c r="G776" s="46"/>
      <c r="H776" s="47">
        <v>1.1415203211239338</v>
      </c>
      <c r="I776" s="56">
        <v>4109.4731560461614</v>
      </c>
      <c r="J776" s="45"/>
      <c r="K776" s="45"/>
      <c r="L776" s="46"/>
      <c r="M776" s="56">
        <v>0</v>
      </c>
      <c r="N776" s="45"/>
      <c r="O776" s="46"/>
      <c r="P776" s="56">
        <v>0</v>
      </c>
      <c r="Q776" s="44" t="s">
        <v>27</v>
      </c>
      <c r="R776" s="44" t="s">
        <v>28</v>
      </c>
      <c r="S776" s="44" t="s">
        <v>240</v>
      </c>
      <c r="T776" s="44">
        <v>2006</v>
      </c>
      <c r="U776" s="41">
        <v>2006</v>
      </c>
      <c r="V776" s="44">
        <v>32</v>
      </c>
      <c r="W776" s="44" t="s">
        <v>32</v>
      </c>
      <c r="X776" s="44" t="s">
        <v>32</v>
      </c>
      <c r="Y776" s="44"/>
      <c r="Z776" s="48" t="s">
        <v>241</v>
      </c>
      <c r="AA776" s="44" t="s">
        <v>32</v>
      </c>
      <c r="AB776" s="51"/>
      <c r="AC776" s="51"/>
      <c r="AD776" s="51"/>
    </row>
    <row r="777" spans="1:30" customFormat="1" ht="45" x14ac:dyDescent="0.25">
      <c r="A777" s="44" t="s">
        <v>1221</v>
      </c>
      <c r="B777" s="44" t="s">
        <v>1234</v>
      </c>
      <c r="C777" s="44" t="s">
        <v>1238</v>
      </c>
      <c r="D777" s="44"/>
      <c r="E777" s="45">
        <v>8000</v>
      </c>
      <c r="F777" s="45">
        <v>8000</v>
      </c>
      <c r="G777" s="46"/>
      <c r="H777" s="47">
        <v>1</v>
      </c>
      <c r="I777" s="56">
        <v>8000</v>
      </c>
      <c r="J777" s="45"/>
      <c r="K777" s="45"/>
      <c r="L777" s="46"/>
      <c r="M777" s="56">
        <v>0</v>
      </c>
      <c r="N777" s="45"/>
      <c r="O777" s="46"/>
      <c r="P777" s="56">
        <v>0</v>
      </c>
      <c r="Q777" s="44" t="s">
        <v>27</v>
      </c>
      <c r="R777" s="44" t="s">
        <v>233</v>
      </c>
      <c r="S777" s="44" t="s">
        <v>1143</v>
      </c>
      <c r="T777" s="44">
        <v>2012</v>
      </c>
      <c r="U777" s="41">
        <v>2012</v>
      </c>
      <c r="V777" s="44">
        <v>34</v>
      </c>
      <c r="W777" s="44" t="s">
        <v>32</v>
      </c>
      <c r="X777" s="44">
        <v>6</v>
      </c>
      <c r="Y777" s="44"/>
      <c r="Z777" s="48" t="s">
        <v>1144</v>
      </c>
      <c r="AA777" s="44" t="s">
        <v>32</v>
      </c>
      <c r="AB777" s="51"/>
      <c r="AC777" s="51"/>
    </row>
    <row r="778" spans="1:30" customFormat="1" ht="30" x14ac:dyDescent="0.25">
      <c r="A778" s="44" t="s">
        <v>1221</v>
      </c>
      <c r="B778" s="44" t="s">
        <v>1234</v>
      </c>
      <c r="C778" s="44" t="s">
        <v>1238</v>
      </c>
      <c r="D778" s="44"/>
      <c r="E778" s="45">
        <v>960000</v>
      </c>
      <c r="F778" s="46">
        <v>9090.9090909090919</v>
      </c>
      <c r="G778" s="46" t="s">
        <v>27</v>
      </c>
      <c r="H778" s="47">
        <v>1.118306895992371</v>
      </c>
      <c r="I778" s="56">
        <v>10166.426327203373</v>
      </c>
      <c r="J778" s="45"/>
      <c r="K778" s="45"/>
      <c r="L778" s="46"/>
      <c r="M778" s="56">
        <v>0</v>
      </c>
      <c r="N778" s="45"/>
      <c r="O778" s="46"/>
      <c r="P778" s="56">
        <v>0</v>
      </c>
      <c r="Q778" s="44" t="s">
        <v>163</v>
      </c>
      <c r="R778" s="44" t="s">
        <v>83</v>
      </c>
      <c r="S778" s="44" t="s">
        <v>100</v>
      </c>
      <c r="T778" s="44">
        <v>2007</v>
      </c>
      <c r="U778" s="41">
        <v>2007</v>
      </c>
      <c r="V778" s="44">
        <v>14</v>
      </c>
      <c r="W778" s="44" t="s">
        <v>32</v>
      </c>
      <c r="X778" s="44" t="s">
        <v>32</v>
      </c>
      <c r="Y778" s="44"/>
      <c r="Z778" s="48" t="s">
        <v>101</v>
      </c>
      <c r="AA778" s="44" t="s">
        <v>1244</v>
      </c>
      <c r="AB778" s="51" t="s">
        <v>1245</v>
      </c>
      <c r="AC778" s="51">
        <v>105.6</v>
      </c>
    </row>
    <row r="779" spans="1:30" customFormat="1" ht="30" x14ac:dyDescent="0.25">
      <c r="A779" s="44" t="s">
        <v>1221</v>
      </c>
      <c r="B779" s="44" t="s">
        <v>1234</v>
      </c>
      <c r="C779" s="44" t="s">
        <v>1253</v>
      </c>
      <c r="D779" s="44"/>
      <c r="E779" s="45">
        <v>370</v>
      </c>
      <c r="F779" s="45">
        <v>370</v>
      </c>
      <c r="G779" s="46"/>
      <c r="H779" s="47">
        <v>1.0292667257822254</v>
      </c>
      <c r="I779" s="56">
        <v>380.82868853942341</v>
      </c>
      <c r="J779" s="45"/>
      <c r="K779" s="45"/>
      <c r="L779" s="46"/>
      <c r="M779" s="56">
        <v>0</v>
      </c>
      <c r="N779" s="45"/>
      <c r="O779" s="46"/>
      <c r="P779" s="56">
        <v>0</v>
      </c>
      <c r="Q779" s="44" t="s">
        <v>27</v>
      </c>
      <c r="R779" s="44" t="s">
        <v>71</v>
      </c>
      <c r="S779" s="44" t="s">
        <v>93</v>
      </c>
      <c r="T779" s="44">
        <v>2011</v>
      </c>
      <c r="U779" s="41">
        <v>2011</v>
      </c>
      <c r="V779" s="44" t="s">
        <v>989</v>
      </c>
      <c r="W779" s="44" t="s">
        <v>32</v>
      </c>
      <c r="X779" s="44">
        <v>84</v>
      </c>
      <c r="Y779" s="44"/>
      <c r="Z779" s="48" t="s">
        <v>94</v>
      </c>
      <c r="AA779" s="44" t="s">
        <v>95</v>
      </c>
    </row>
    <row r="780" spans="1:30" customFormat="1" ht="30" x14ac:dyDescent="0.25">
      <c r="A780" s="44" t="s">
        <v>1221</v>
      </c>
      <c r="B780" s="44" t="s">
        <v>1234</v>
      </c>
      <c r="C780" s="44" t="s">
        <v>1254</v>
      </c>
      <c r="D780" s="44"/>
      <c r="E780" s="45">
        <v>2000</v>
      </c>
      <c r="F780" s="45">
        <v>2000</v>
      </c>
      <c r="G780" s="46"/>
      <c r="H780" s="47">
        <v>1.0292667257822254</v>
      </c>
      <c r="I780" s="56">
        <v>2058.5334515644508</v>
      </c>
      <c r="J780" s="45"/>
      <c r="K780" s="45"/>
      <c r="L780" s="46"/>
      <c r="M780" s="56">
        <v>0</v>
      </c>
      <c r="N780" s="45"/>
      <c r="O780" s="46"/>
      <c r="P780" s="56">
        <v>0</v>
      </c>
      <c r="Q780" s="44" t="s">
        <v>27</v>
      </c>
      <c r="R780" s="44" t="s">
        <v>71</v>
      </c>
      <c r="S780" s="44" t="s">
        <v>93</v>
      </c>
      <c r="T780" s="44">
        <v>2011</v>
      </c>
      <c r="U780" s="41">
        <v>2011</v>
      </c>
      <c r="V780" s="44" t="s">
        <v>989</v>
      </c>
      <c r="W780" s="44" t="s">
        <v>32</v>
      </c>
      <c r="X780" s="44">
        <v>84</v>
      </c>
      <c r="Y780" s="44"/>
      <c r="Z780" s="48" t="s">
        <v>94</v>
      </c>
      <c r="AA780" s="44" t="s">
        <v>95</v>
      </c>
    </row>
    <row r="781" spans="1:30" customFormat="1" ht="30" x14ac:dyDescent="0.25">
      <c r="A781" s="44" t="s">
        <v>1221</v>
      </c>
      <c r="B781" s="44" t="s">
        <v>1234</v>
      </c>
      <c r="C781" s="44" t="s">
        <v>1255</v>
      </c>
      <c r="D781" s="44"/>
      <c r="E781" s="45">
        <v>3500</v>
      </c>
      <c r="F781" s="45">
        <v>3500</v>
      </c>
      <c r="G781" s="46"/>
      <c r="H781" s="47">
        <v>1.0292667257822254</v>
      </c>
      <c r="I781" s="56">
        <v>3602.4335402377892</v>
      </c>
      <c r="J781" s="45"/>
      <c r="K781" s="45"/>
      <c r="L781" s="46"/>
      <c r="M781" s="56">
        <v>0</v>
      </c>
      <c r="N781" s="45"/>
      <c r="O781" s="46"/>
      <c r="P781" s="56">
        <v>0</v>
      </c>
      <c r="Q781" s="44" t="s">
        <v>27</v>
      </c>
      <c r="R781" s="44" t="s">
        <v>71</v>
      </c>
      <c r="S781" s="44" t="s">
        <v>93</v>
      </c>
      <c r="T781" s="44">
        <v>2011</v>
      </c>
      <c r="U781" s="41">
        <v>2011</v>
      </c>
      <c r="V781" s="44" t="s">
        <v>989</v>
      </c>
      <c r="W781" s="44" t="s">
        <v>32</v>
      </c>
      <c r="X781" s="44">
        <v>84</v>
      </c>
      <c r="Y781" s="44"/>
      <c r="Z781" s="48" t="s">
        <v>94</v>
      </c>
      <c r="AA781" s="44" t="s">
        <v>95</v>
      </c>
    </row>
    <row r="782" spans="1:30" customFormat="1" ht="15" x14ac:dyDescent="0.25">
      <c r="A782" s="111" t="s">
        <v>1221</v>
      </c>
      <c r="B782" s="111" t="s">
        <v>1234</v>
      </c>
      <c r="C782" s="111" t="s">
        <v>1256</v>
      </c>
      <c r="D782" s="111"/>
      <c r="E782" s="121">
        <v>45</v>
      </c>
      <c r="F782" s="121">
        <v>45</v>
      </c>
      <c r="G782" s="121"/>
      <c r="H782" s="47">
        <v>1.118306895992371</v>
      </c>
      <c r="I782" s="56">
        <v>50.323810319656694</v>
      </c>
      <c r="J782" s="121"/>
      <c r="K782" s="121"/>
      <c r="L782" s="121"/>
      <c r="M782" s="56">
        <v>0</v>
      </c>
      <c r="N782" s="121"/>
      <c r="O782" s="121"/>
      <c r="P782" s="56">
        <v>0</v>
      </c>
      <c r="Q782" s="111" t="s">
        <v>113</v>
      </c>
      <c r="R782" s="111" t="s">
        <v>97</v>
      </c>
      <c r="S782" s="111" t="s">
        <v>98</v>
      </c>
      <c r="T782" s="111">
        <v>2007</v>
      </c>
      <c r="U782" s="41">
        <v>2007</v>
      </c>
      <c r="V782" s="111" t="s">
        <v>1257</v>
      </c>
      <c r="W782" s="111" t="s">
        <v>32</v>
      </c>
      <c r="X782" s="111" t="s">
        <v>32</v>
      </c>
      <c r="Y782" s="111"/>
      <c r="Z782" s="123" t="s">
        <v>99</v>
      </c>
      <c r="AA782" s="111"/>
    </row>
    <row r="783" spans="1:30" customFormat="1" ht="30" x14ac:dyDescent="0.25">
      <c r="A783" s="44" t="s">
        <v>1258</v>
      </c>
      <c r="B783" s="44" t="s">
        <v>1234</v>
      </c>
      <c r="C783" s="44"/>
      <c r="D783" s="44"/>
      <c r="E783" s="45"/>
      <c r="F783" s="45"/>
      <c r="G783" s="46"/>
      <c r="H783" s="47">
        <v>1.0721304058925818</v>
      </c>
      <c r="I783" s="56">
        <v>0</v>
      </c>
      <c r="J783" s="45"/>
      <c r="K783" s="45">
        <v>2000</v>
      </c>
      <c r="L783" s="46"/>
      <c r="M783" s="56">
        <v>2144.2608117851637</v>
      </c>
      <c r="N783" s="45">
        <v>3000</v>
      </c>
      <c r="O783" s="46"/>
      <c r="P783" s="56">
        <v>3216.3912176777453</v>
      </c>
      <c r="Q783" s="44" t="s">
        <v>27</v>
      </c>
      <c r="R783" s="44" t="s">
        <v>84</v>
      </c>
      <c r="S783" s="44" t="s">
        <v>373</v>
      </c>
      <c r="T783" s="44">
        <v>2008</v>
      </c>
      <c r="U783" s="41">
        <v>2008</v>
      </c>
      <c r="V783" s="44">
        <v>15</v>
      </c>
      <c r="W783" s="44" t="s">
        <v>32</v>
      </c>
      <c r="X783" s="44" t="s">
        <v>32</v>
      </c>
      <c r="Y783" s="44"/>
      <c r="Z783" s="48" t="s">
        <v>375</v>
      </c>
      <c r="AA783" s="44"/>
    </row>
    <row r="784" spans="1:30" customFormat="1" ht="30" x14ac:dyDescent="0.25">
      <c r="A784" s="44" t="s">
        <v>1221</v>
      </c>
      <c r="B784" s="44" t="s">
        <v>1234</v>
      </c>
      <c r="C784" s="44"/>
      <c r="D784" s="44"/>
      <c r="E784" s="45">
        <v>3640</v>
      </c>
      <c r="F784" s="45">
        <v>3640</v>
      </c>
      <c r="G784" s="46"/>
      <c r="H784" s="47">
        <v>1.280275745638717</v>
      </c>
      <c r="I784" s="56">
        <v>4660.2037141249302</v>
      </c>
      <c r="J784" s="45"/>
      <c r="K784" s="45"/>
      <c r="L784" s="46"/>
      <c r="M784" s="56">
        <v>0</v>
      </c>
      <c r="N784" s="45"/>
      <c r="O784" s="46"/>
      <c r="P784" s="56">
        <v>0</v>
      </c>
      <c r="Q784" s="44" t="s">
        <v>27</v>
      </c>
      <c r="R784" s="44" t="s">
        <v>36</v>
      </c>
      <c r="S784" s="44" t="s">
        <v>37</v>
      </c>
      <c r="T784" s="44" t="s">
        <v>38</v>
      </c>
      <c r="U784" s="41">
        <v>2002</v>
      </c>
      <c r="V784" s="44">
        <v>12</v>
      </c>
      <c r="W784" s="44" t="s">
        <v>32</v>
      </c>
      <c r="X784" s="44" t="s">
        <v>32</v>
      </c>
      <c r="Y784" s="44"/>
      <c r="Z784" s="48" t="s">
        <v>39</v>
      </c>
      <c r="AA784" s="44"/>
    </row>
    <row r="785" spans="1:30" customFormat="1" ht="15" x14ac:dyDescent="0.25">
      <c r="A785" s="44" t="s">
        <v>1221</v>
      </c>
      <c r="B785" s="44" t="s">
        <v>1234</v>
      </c>
      <c r="C785" s="44" t="s">
        <v>1259</v>
      </c>
      <c r="D785" s="44"/>
      <c r="E785" s="45">
        <v>2300</v>
      </c>
      <c r="F785" s="45">
        <v>2300</v>
      </c>
      <c r="G785" s="46"/>
      <c r="H785" s="47">
        <v>1.0721304058925818</v>
      </c>
      <c r="I785" s="56">
        <v>2465.8999335529379</v>
      </c>
      <c r="J785" s="45"/>
      <c r="K785" s="45"/>
      <c r="L785" s="46"/>
      <c r="M785" s="56">
        <v>0</v>
      </c>
      <c r="N785" s="45"/>
      <c r="O785" s="46"/>
      <c r="P785" s="56">
        <v>0</v>
      </c>
      <c r="Q785" s="44" t="s">
        <v>27</v>
      </c>
      <c r="R785" s="44" t="s">
        <v>28</v>
      </c>
      <c r="S785" s="44" t="s">
        <v>41</v>
      </c>
      <c r="T785" s="44">
        <v>2008</v>
      </c>
      <c r="U785" s="41">
        <v>2008</v>
      </c>
      <c r="V785" s="44">
        <v>145</v>
      </c>
      <c r="W785" s="44" t="s">
        <v>32</v>
      </c>
      <c r="X785" s="44" t="s">
        <v>32</v>
      </c>
      <c r="Y785" s="44"/>
      <c r="Z785" s="48" t="s">
        <v>42</v>
      </c>
      <c r="AA785" s="44"/>
    </row>
    <row r="786" spans="1:30" customFormat="1" ht="15" x14ac:dyDescent="0.25">
      <c r="A786" s="96" t="s">
        <v>1221</v>
      </c>
      <c r="B786" s="44" t="s">
        <v>1234</v>
      </c>
      <c r="C786" s="82" t="s">
        <v>1260</v>
      </c>
      <c r="D786" s="82"/>
      <c r="E786" s="83">
        <v>3082.1</v>
      </c>
      <c r="F786" s="83">
        <v>3082.1</v>
      </c>
      <c r="G786" s="173"/>
      <c r="H786" s="47">
        <v>1.0461491063094051</v>
      </c>
      <c r="I786" s="56">
        <v>3224.3361605562172</v>
      </c>
      <c r="J786" s="83"/>
      <c r="K786" s="83">
        <v>2100.06</v>
      </c>
      <c r="L786" s="173"/>
      <c r="M786" s="56">
        <v>2196.9758921961293</v>
      </c>
      <c r="N786" s="83">
        <v>4500</v>
      </c>
      <c r="O786" s="173"/>
      <c r="P786" s="56">
        <v>4707.6709783923225</v>
      </c>
      <c r="Q786" s="44" t="s">
        <v>27</v>
      </c>
      <c r="R786" s="96" t="s">
        <v>71</v>
      </c>
      <c r="S786" s="85" t="s">
        <v>66</v>
      </c>
      <c r="T786" s="85" t="s">
        <v>67</v>
      </c>
      <c r="U786" s="135">
        <v>2010</v>
      </c>
      <c r="V786" s="82"/>
      <c r="W786" s="82"/>
      <c r="X786" s="82" t="s">
        <v>1261</v>
      </c>
      <c r="Y786" s="88" t="s">
        <v>1262</v>
      </c>
      <c r="Z786" s="136" t="s">
        <v>69</v>
      </c>
      <c r="AA786" s="88"/>
    </row>
    <row r="787" spans="1:30" customFormat="1" ht="15" x14ac:dyDescent="0.25">
      <c r="A787" s="111" t="s">
        <v>1221</v>
      </c>
      <c r="B787" s="111" t="s">
        <v>1234</v>
      </c>
      <c r="C787" s="120" t="s">
        <v>1263</v>
      </c>
      <c r="D787" s="120"/>
      <c r="E787" s="127">
        <v>54888.89</v>
      </c>
      <c r="F787" s="127">
        <v>54888.89</v>
      </c>
      <c r="G787" s="127"/>
      <c r="H787" s="207">
        <v>1.0461491063094051</v>
      </c>
      <c r="I787" s="121">
        <v>57421.963219815239</v>
      </c>
      <c r="J787" s="127"/>
      <c r="K787" s="127">
        <v>17000</v>
      </c>
      <c r="L787" s="127"/>
      <c r="M787" s="121">
        <v>17784.534807259886</v>
      </c>
      <c r="N787" s="127">
        <v>100000</v>
      </c>
      <c r="O787" s="127"/>
      <c r="P787" s="121">
        <v>104614.9106309405</v>
      </c>
      <c r="Q787" s="120" t="s">
        <v>1132</v>
      </c>
      <c r="R787" s="160" t="s">
        <v>36</v>
      </c>
      <c r="S787" s="120" t="s">
        <v>66</v>
      </c>
      <c r="T787" s="120" t="s">
        <v>67</v>
      </c>
      <c r="U787" s="120">
        <v>2010</v>
      </c>
      <c r="V787" s="120"/>
      <c r="W787" s="120"/>
      <c r="X787" s="111">
        <v>1</v>
      </c>
      <c r="Y787" s="129" t="s">
        <v>68</v>
      </c>
      <c r="Z787" s="130" t="s">
        <v>69</v>
      </c>
      <c r="AA787" s="129"/>
    </row>
    <row r="788" spans="1:30" customFormat="1" ht="15" x14ac:dyDescent="0.25">
      <c r="A788" s="57" t="s">
        <v>1221</v>
      </c>
      <c r="B788" s="57" t="s">
        <v>1234</v>
      </c>
      <c r="C788" s="85" t="s">
        <v>1264</v>
      </c>
      <c r="D788" s="85"/>
      <c r="E788" s="93">
        <v>480.98</v>
      </c>
      <c r="F788" s="93">
        <v>480.98</v>
      </c>
      <c r="G788" s="134"/>
      <c r="H788" s="47">
        <v>1.0461491063094051</v>
      </c>
      <c r="I788" s="56">
        <v>503.17679715269765</v>
      </c>
      <c r="J788" s="93"/>
      <c r="K788" s="93">
        <v>125</v>
      </c>
      <c r="L788" s="134"/>
      <c r="M788" s="56">
        <v>130.76863828867562</v>
      </c>
      <c r="N788" s="93">
        <v>1300</v>
      </c>
      <c r="O788" s="134"/>
      <c r="P788" s="56">
        <v>1359.9938382022265</v>
      </c>
      <c r="Q788" s="85" t="s">
        <v>27</v>
      </c>
      <c r="R788" s="96" t="s">
        <v>153</v>
      </c>
      <c r="S788" s="85" t="s">
        <v>66</v>
      </c>
      <c r="T788" s="85" t="s">
        <v>67</v>
      </c>
      <c r="U788" s="135">
        <v>2010</v>
      </c>
      <c r="V788" s="85"/>
      <c r="W788" s="85"/>
      <c r="X788" s="57"/>
      <c r="Y788" s="95" t="s">
        <v>343</v>
      </c>
      <c r="Z788" s="136" t="s">
        <v>69</v>
      </c>
      <c r="AA788" s="95"/>
    </row>
    <row r="789" spans="1:30" customFormat="1" ht="15" x14ac:dyDescent="0.25">
      <c r="A789" s="57" t="s">
        <v>1221</v>
      </c>
      <c r="B789" s="57" t="s">
        <v>1234</v>
      </c>
      <c r="C789" s="85" t="s">
        <v>1265</v>
      </c>
      <c r="D789" s="85"/>
      <c r="E789" s="93">
        <v>817.27</v>
      </c>
      <c r="F789" s="93">
        <v>817.27</v>
      </c>
      <c r="G789" s="134"/>
      <c r="H789" s="47">
        <v>1.0461491063094051</v>
      </c>
      <c r="I789" s="56">
        <v>854.9862801134874</v>
      </c>
      <c r="J789" s="93"/>
      <c r="K789" s="93">
        <v>300</v>
      </c>
      <c r="L789" s="134"/>
      <c r="M789" s="56">
        <v>313.84473189282153</v>
      </c>
      <c r="N789" s="93">
        <v>2140.65</v>
      </c>
      <c r="O789" s="134"/>
      <c r="P789" s="56">
        <v>2239.439084421228</v>
      </c>
      <c r="Q789" s="85" t="s">
        <v>27</v>
      </c>
      <c r="R789" s="96" t="s">
        <v>233</v>
      </c>
      <c r="S789" s="85" t="s">
        <v>66</v>
      </c>
      <c r="T789" s="85" t="s">
        <v>67</v>
      </c>
      <c r="U789" s="135">
        <v>2010</v>
      </c>
      <c r="V789" s="85"/>
      <c r="W789" s="85"/>
      <c r="X789" s="57"/>
      <c r="Y789" s="95" t="s">
        <v>696</v>
      </c>
      <c r="Z789" s="137" t="s">
        <v>69</v>
      </c>
      <c r="AA789" s="95"/>
    </row>
    <row r="790" spans="1:30" customFormat="1" ht="15" x14ac:dyDescent="0.25">
      <c r="A790" s="57" t="s">
        <v>1221</v>
      </c>
      <c r="B790" s="57" t="s">
        <v>1266</v>
      </c>
      <c r="C790" s="85" t="s">
        <v>1267</v>
      </c>
      <c r="D790" s="85"/>
      <c r="E790" s="93">
        <v>1245.96</v>
      </c>
      <c r="F790" s="93">
        <v>1245.96</v>
      </c>
      <c r="G790" s="134"/>
      <c r="H790" s="47">
        <v>1.0461491063094051</v>
      </c>
      <c r="I790" s="56">
        <v>1303.4599404972664</v>
      </c>
      <c r="J790" s="93"/>
      <c r="K790" s="93">
        <v>610</v>
      </c>
      <c r="L790" s="134"/>
      <c r="M790" s="56">
        <v>638.15095484873711</v>
      </c>
      <c r="N790" s="93">
        <v>3250</v>
      </c>
      <c r="O790" s="134"/>
      <c r="P790" s="56">
        <v>3399.9845955055666</v>
      </c>
      <c r="Q790" s="85" t="s">
        <v>27</v>
      </c>
      <c r="R790" s="96" t="s">
        <v>44</v>
      </c>
      <c r="S790" s="85" t="s">
        <v>66</v>
      </c>
      <c r="T790" s="85" t="s">
        <v>67</v>
      </c>
      <c r="U790" s="135">
        <v>2010</v>
      </c>
      <c r="V790" s="85"/>
      <c r="W790" s="85"/>
      <c r="X790" s="57"/>
      <c r="Y790" s="95" t="s">
        <v>70</v>
      </c>
      <c r="Z790" s="136" t="s">
        <v>69</v>
      </c>
      <c r="AA790" s="95"/>
    </row>
    <row r="791" spans="1:30" customFormat="1" ht="15" x14ac:dyDescent="0.25">
      <c r="A791" s="57" t="s">
        <v>1221</v>
      </c>
      <c r="B791" s="57" t="s">
        <v>1266</v>
      </c>
      <c r="C791" s="85" t="s">
        <v>1268</v>
      </c>
      <c r="D791" s="85"/>
      <c r="E791" s="93">
        <v>450</v>
      </c>
      <c r="F791" s="93">
        <v>450</v>
      </c>
      <c r="G791" s="134"/>
      <c r="H791" s="47">
        <v>1.0461491063094051</v>
      </c>
      <c r="I791" s="56">
        <v>470.76709783923229</v>
      </c>
      <c r="J791" s="93"/>
      <c r="K791" s="93">
        <v>450</v>
      </c>
      <c r="L791" s="134"/>
      <c r="M791" s="56">
        <v>470.76709783923229</v>
      </c>
      <c r="N791" s="93">
        <v>450</v>
      </c>
      <c r="O791" s="134"/>
      <c r="P791" s="56">
        <v>470.76709783923229</v>
      </c>
      <c r="Q791" s="85" t="s">
        <v>27</v>
      </c>
      <c r="R791" s="96" t="s">
        <v>83</v>
      </c>
      <c r="S791" s="85" t="s">
        <v>66</v>
      </c>
      <c r="T791" s="85" t="s">
        <v>67</v>
      </c>
      <c r="U791" s="135">
        <v>2010</v>
      </c>
      <c r="V791" s="85"/>
      <c r="W791" s="85"/>
      <c r="X791" s="57"/>
      <c r="Y791" s="95" t="s">
        <v>89</v>
      </c>
      <c r="Z791" s="137" t="s">
        <v>69</v>
      </c>
      <c r="AA791" s="95"/>
    </row>
    <row r="792" spans="1:30" customFormat="1" ht="15" x14ac:dyDescent="0.25">
      <c r="A792" s="57" t="s">
        <v>1221</v>
      </c>
      <c r="B792" s="57" t="s">
        <v>1266</v>
      </c>
      <c r="C792" s="85" t="s">
        <v>1265</v>
      </c>
      <c r="D792" s="85"/>
      <c r="E792" s="93">
        <v>686.69</v>
      </c>
      <c r="F792" s="93">
        <v>686.69</v>
      </c>
      <c r="G792" s="134"/>
      <c r="H792" s="47">
        <v>1.0461491063094051</v>
      </c>
      <c r="I792" s="56">
        <v>718.38012981160546</v>
      </c>
      <c r="J792" s="93"/>
      <c r="K792" s="93">
        <v>335</v>
      </c>
      <c r="L792" s="134"/>
      <c r="M792" s="56">
        <v>350.45995061365068</v>
      </c>
      <c r="N792" s="93">
        <v>2300</v>
      </c>
      <c r="O792" s="134"/>
      <c r="P792" s="56">
        <v>2406.1429445116314</v>
      </c>
      <c r="Q792" s="85" t="s">
        <v>27</v>
      </c>
      <c r="R792" s="96" t="s">
        <v>269</v>
      </c>
      <c r="S792" s="85" t="s">
        <v>66</v>
      </c>
      <c r="T792" s="85" t="s">
        <v>67</v>
      </c>
      <c r="U792" s="135">
        <v>2010</v>
      </c>
      <c r="V792" s="85"/>
      <c r="W792" s="85"/>
      <c r="X792" s="57"/>
      <c r="Y792" s="95" t="s">
        <v>442</v>
      </c>
      <c r="Z792" s="137" t="s">
        <v>69</v>
      </c>
      <c r="AA792" s="95"/>
    </row>
    <row r="793" spans="1:30" s="51" customFormat="1" ht="15" x14ac:dyDescent="0.25">
      <c r="A793" s="44" t="s">
        <v>1269</v>
      </c>
      <c r="B793" s="111" t="s">
        <v>1270</v>
      </c>
      <c r="C793" s="44" t="s">
        <v>1271</v>
      </c>
      <c r="D793" s="44"/>
      <c r="E793" s="45">
        <v>2933.33</v>
      </c>
      <c r="F793" s="46"/>
      <c r="G793" s="46"/>
      <c r="H793" s="217">
        <f>VLOOKUP(U793,[1]Inflation!$G$16:$H$26,2,FALSE)</f>
        <v>1.0292667257822254</v>
      </c>
      <c r="I793" s="56">
        <f>E793*H793</f>
        <v>3019.1789647387754</v>
      </c>
      <c r="J793" s="45"/>
      <c r="K793" s="45">
        <v>2400</v>
      </c>
      <c r="L793" s="46"/>
      <c r="M793" s="56">
        <f t="shared" ref="M793:M837" si="61">L793*H793</f>
        <v>0</v>
      </c>
      <c r="N793" s="218">
        <v>4000</v>
      </c>
      <c r="O793" s="219"/>
      <c r="P793" s="192">
        <f t="shared" ref="P793:P837" si="62">O793*H793</f>
        <v>0</v>
      </c>
      <c r="Q793" s="44" t="s">
        <v>27</v>
      </c>
      <c r="R793" s="44" t="s">
        <v>202</v>
      </c>
      <c r="S793" s="44" t="s">
        <v>203</v>
      </c>
      <c r="T793" s="44">
        <v>2011</v>
      </c>
      <c r="U793" s="41">
        <v>2011</v>
      </c>
      <c r="V793" s="44" t="s">
        <v>32</v>
      </c>
      <c r="W793" s="44" t="s">
        <v>32</v>
      </c>
      <c r="X793" s="44">
        <v>3</v>
      </c>
      <c r="Y793" s="44"/>
      <c r="Z793" s="48" t="s">
        <v>204</v>
      </c>
      <c r="AA793" s="44"/>
    </row>
    <row r="794" spans="1:30" s="51" customFormat="1" ht="15" x14ac:dyDescent="0.25">
      <c r="A794" s="44" t="s">
        <v>1269</v>
      </c>
      <c r="B794" s="44" t="s">
        <v>1269</v>
      </c>
      <c r="C794" s="44"/>
      <c r="D794" s="44"/>
      <c r="E794" s="45"/>
      <c r="F794" s="46"/>
      <c r="G794" s="46" t="s">
        <v>113</v>
      </c>
      <c r="H794" s="217">
        <f>VLOOKUP(U794,[1]Inflation!$G$16:$H$26,2,FALSE)</f>
        <v>1.280275745638717</v>
      </c>
      <c r="I794" s="56">
        <f>E794*H794</f>
        <v>0</v>
      </c>
      <c r="J794" s="45"/>
      <c r="K794" s="45">
        <v>15000</v>
      </c>
      <c r="L794" s="46">
        <f>K794/100</f>
        <v>150</v>
      </c>
      <c r="M794" s="56">
        <f t="shared" si="61"/>
        <v>192.04136184580756</v>
      </c>
      <c r="N794" s="45">
        <v>30000</v>
      </c>
      <c r="O794" s="46">
        <f>N794/100</f>
        <v>300</v>
      </c>
      <c r="P794" s="192">
        <f t="shared" si="62"/>
        <v>384.08272369161512</v>
      </c>
      <c r="Q794" s="44" t="s">
        <v>1190</v>
      </c>
      <c r="R794" s="44" t="s">
        <v>83</v>
      </c>
      <c r="S794" s="44" t="s">
        <v>289</v>
      </c>
      <c r="T794" s="44" t="s">
        <v>1193</v>
      </c>
      <c r="U794" s="41">
        <v>2002</v>
      </c>
      <c r="V794" s="44" t="s">
        <v>32</v>
      </c>
      <c r="W794" s="44" t="s">
        <v>32</v>
      </c>
      <c r="X794" s="44" t="s">
        <v>32</v>
      </c>
      <c r="Y794" s="44"/>
      <c r="Z794" s="72" t="s">
        <v>1272</v>
      </c>
      <c r="AA794" s="44"/>
      <c r="AB794" s="107"/>
      <c r="AC794" s="107"/>
      <c r="AD794" s="107"/>
    </row>
    <row r="795" spans="1:30" s="112" customFormat="1" ht="15" x14ac:dyDescent="0.25">
      <c r="A795" s="111" t="s">
        <v>1269</v>
      </c>
      <c r="B795" s="111" t="s">
        <v>1269</v>
      </c>
      <c r="C795" s="111" t="s">
        <v>1273</v>
      </c>
      <c r="D795" s="111"/>
      <c r="E795" s="121"/>
      <c r="F795" s="121"/>
      <c r="G795" s="121"/>
      <c r="H795" s="217">
        <f>VLOOKUP(U795,[1]Inflation!$G$16:$H$26,2,FALSE)</f>
        <v>1</v>
      </c>
      <c r="I795" s="56">
        <f>E795*H795</f>
        <v>0</v>
      </c>
      <c r="J795" s="121"/>
      <c r="K795" s="121">
        <v>5000</v>
      </c>
      <c r="L795" s="121"/>
      <c r="M795" s="56">
        <f t="shared" si="61"/>
        <v>0</v>
      </c>
      <c r="N795" s="121">
        <v>10000</v>
      </c>
      <c r="O795" s="121">
        <v>10000</v>
      </c>
      <c r="P795" s="192">
        <f t="shared" si="62"/>
        <v>10000</v>
      </c>
      <c r="Q795" s="111" t="s">
        <v>27</v>
      </c>
      <c r="R795" s="111" t="s">
        <v>28</v>
      </c>
      <c r="S795" s="111" t="s">
        <v>295</v>
      </c>
      <c r="T795" s="111" t="s">
        <v>32</v>
      </c>
      <c r="U795" s="41">
        <v>2012</v>
      </c>
      <c r="V795" s="111" t="s">
        <v>1274</v>
      </c>
      <c r="W795" s="111" t="s">
        <v>32</v>
      </c>
      <c r="X795" s="111" t="s">
        <v>32</v>
      </c>
      <c r="Y795" s="111"/>
      <c r="Z795" s="123" t="s">
        <v>297</v>
      </c>
      <c r="AA795" s="111"/>
    </row>
    <row r="796" spans="1:30" s="43" customFormat="1" ht="45" x14ac:dyDescent="0.25">
      <c r="A796" s="44" t="s">
        <v>1269</v>
      </c>
      <c r="B796" s="39" t="s">
        <v>1269</v>
      </c>
      <c r="C796" s="44"/>
      <c r="D796" s="44"/>
      <c r="E796" s="45">
        <v>175</v>
      </c>
      <c r="F796" s="46"/>
      <c r="G796" s="46"/>
      <c r="H796" s="217">
        <f>VLOOKUP(U796,[1]Inflation!$G$16:$H$26,2,FALSE)</f>
        <v>1.0733291816457666</v>
      </c>
      <c r="I796" s="56">
        <f>E796*H796</f>
        <v>187.83260678800917</v>
      </c>
      <c r="J796" s="45"/>
      <c r="K796" s="45"/>
      <c r="L796" s="46"/>
      <c r="M796" s="56">
        <f t="shared" si="61"/>
        <v>0</v>
      </c>
      <c r="N796" s="44"/>
      <c r="O796" s="212"/>
      <c r="P796" s="192">
        <f t="shared" si="62"/>
        <v>0</v>
      </c>
      <c r="Q796" s="44" t="s">
        <v>113</v>
      </c>
      <c r="R796" s="44" t="s">
        <v>44</v>
      </c>
      <c r="S796" s="44" t="s">
        <v>103</v>
      </c>
      <c r="T796" s="44">
        <v>2009</v>
      </c>
      <c r="U796" s="41">
        <v>2009</v>
      </c>
      <c r="V796" s="44" t="s">
        <v>114</v>
      </c>
      <c r="W796" s="44" t="s">
        <v>32</v>
      </c>
      <c r="X796" s="44" t="s">
        <v>32</v>
      </c>
      <c r="Y796" s="44"/>
      <c r="Z796" s="48" t="s">
        <v>104</v>
      </c>
      <c r="AA796" s="44" t="s">
        <v>1275</v>
      </c>
    </row>
    <row r="797" spans="1:30" s="112" customFormat="1" ht="30" x14ac:dyDescent="0.25">
      <c r="A797" s="44" t="s">
        <v>1269</v>
      </c>
      <c r="B797" s="39" t="s">
        <v>1269</v>
      </c>
      <c r="C797" s="44" t="s">
        <v>1186</v>
      </c>
      <c r="D797" s="44"/>
      <c r="E797" s="45"/>
      <c r="F797" s="46"/>
      <c r="G797" s="46" t="s">
        <v>113</v>
      </c>
      <c r="H797" s="217">
        <f>VLOOKUP(U797,[1]Inflation!$G$16:$H$26,2,FALSE)</f>
        <v>1.0733291816457666</v>
      </c>
      <c r="I797" s="56">
        <f>E797*H797</f>
        <v>0</v>
      </c>
      <c r="J797" s="45"/>
      <c r="K797" s="45">
        <v>15000</v>
      </c>
      <c r="L797" s="46">
        <f>K797/100</f>
        <v>150</v>
      </c>
      <c r="M797" s="56">
        <f t="shared" si="61"/>
        <v>160.99937724686498</v>
      </c>
      <c r="N797" s="45">
        <v>30000</v>
      </c>
      <c r="O797" s="46">
        <f>N797/100</f>
        <v>300</v>
      </c>
      <c r="P797" s="192">
        <f t="shared" si="62"/>
        <v>321.99875449372996</v>
      </c>
      <c r="Q797" s="44" t="s">
        <v>1190</v>
      </c>
      <c r="R797" s="44" t="s">
        <v>97</v>
      </c>
      <c r="S797" s="44" t="s">
        <v>304</v>
      </c>
      <c r="T797" s="44">
        <v>2009</v>
      </c>
      <c r="U797" s="41">
        <v>2009</v>
      </c>
      <c r="V797" s="44">
        <v>4</v>
      </c>
      <c r="W797" s="44" t="s">
        <v>32</v>
      </c>
      <c r="X797" s="44" t="s">
        <v>32</v>
      </c>
      <c r="Y797" s="44"/>
      <c r="Z797" s="48" t="s">
        <v>305</v>
      </c>
      <c r="AA797" s="44"/>
    </row>
    <row r="798" spans="1:30" s="43" customFormat="1" ht="15" x14ac:dyDescent="0.25">
      <c r="A798" s="57" t="s">
        <v>1269</v>
      </c>
      <c r="B798" s="57" t="s">
        <v>1269</v>
      </c>
      <c r="C798" s="57" t="s">
        <v>1276</v>
      </c>
      <c r="D798" s="85"/>
      <c r="E798" s="93">
        <v>51.25</v>
      </c>
      <c r="F798" s="134">
        <f>E798/9</f>
        <v>5.6944444444444446</v>
      </c>
      <c r="G798" s="134" t="s">
        <v>1173</v>
      </c>
      <c r="H798" s="217">
        <f>VLOOKUP(U798,[1]Inflation!$G$16:$H$26,2,FALSE)</f>
        <v>1.0461491063094051</v>
      </c>
      <c r="I798" s="56">
        <f t="shared" ref="I798:I830" si="63">F798*H798</f>
        <v>5.9572379664841124</v>
      </c>
      <c r="J798" s="93"/>
      <c r="K798" s="93">
        <v>34.01</v>
      </c>
      <c r="L798" s="134">
        <f>K798/9</f>
        <v>3.7788888888888885</v>
      </c>
      <c r="M798" s="56">
        <f t="shared" si="61"/>
        <v>3.9532812339536512</v>
      </c>
      <c r="N798" s="151">
        <v>95.53</v>
      </c>
      <c r="O798" s="46">
        <f>N798/9</f>
        <v>10.614444444444445</v>
      </c>
      <c r="P798" s="192">
        <f t="shared" si="62"/>
        <v>11.104291569526385</v>
      </c>
      <c r="Q798" s="85" t="s">
        <v>149</v>
      </c>
      <c r="R798" s="96" t="s">
        <v>77</v>
      </c>
      <c r="S798" s="85" t="s">
        <v>66</v>
      </c>
      <c r="T798" s="85" t="s">
        <v>67</v>
      </c>
      <c r="U798" s="135">
        <v>2010</v>
      </c>
      <c r="V798" s="85"/>
      <c r="W798" s="85"/>
      <c r="X798" s="57"/>
      <c r="Y798" s="95" t="s">
        <v>363</v>
      </c>
      <c r="Z798" s="136" t="s">
        <v>69</v>
      </c>
      <c r="AA798" s="95"/>
    </row>
    <row r="799" spans="1:30" s="51" customFormat="1" ht="15" x14ac:dyDescent="0.25">
      <c r="A799" s="57" t="s">
        <v>1269</v>
      </c>
      <c r="B799" s="57" t="s">
        <v>1269</v>
      </c>
      <c r="C799" s="57" t="s">
        <v>1277</v>
      </c>
      <c r="D799" s="85"/>
      <c r="E799" s="93">
        <v>32.549999999999997</v>
      </c>
      <c r="F799" s="134">
        <f>E799/10.7639</f>
        <v>3.023996878454835</v>
      </c>
      <c r="G799" s="134" t="s">
        <v>1173</v>
      </c>
      <c r="H799" s="217">
        <f>VLOOKUP(U799,[1]Inflation!$G$16:$H$26,2,FALSE)</f>
        <v>1.0461491063094051</v>
      </c>
      <c r="I799" s="56">
        <f t="shared" si="63"/>
        <v>3.1635516318779562</v>
      </c>
      <c r="J799" s="93"/>
      <c r="K799" s="93">
        <v>24.75</v>
      </c>
      <c r="L799" s="134">
        <f>K799/10.7639</f>
        <v>2.2993524651845521</v>
      </c>
      <c r="M799" s="56">
        <f t="shared" si="61"/>
        <v>2.4054655265431464</v>
      </c>
      <c r="N799" s="151">
        <v>45</v>
      </c>
      <c r="O799" s="46">
        <f>N799/10.7639</f>
        <v>4.1806408457900952</v>
      </c>
      <c r="P799" s="192">
        <f t="shared" si="62"/>
        <v>4.3735736846239037</v>
      </c>
      <c r="Q799" s="85" t="s">
        <v>874</v>
      </c>
      <c r="R799" s="96" t="s">
        <v>77</v>
      </c>
      <c r="S799" s="85" t="s">
        <v>66</v>
      </c>
      <c r="T799" s="85" t="s">
        <v>67</v>
      </c>
      <c r="U799" s="135">
        <v>2010</v>
      </c>
      <c r="V799" s="85"/>
      <c r="W799" s="85"/>
      <c r="X799" s="57"/>
      <c r="Y799" s="95" t="s">
        <v>78</v>
      </c>
      <c r="Z799" s="136" t="s">
        <v>69</v>
      </c>
      <c r="AA799" s="95"/>
    </row>
    <row r="800" spans="1:30" s="51" customFormat="1" ht="15" x14ac:dyDescent="0.25">
      <c r="A800" s="57" t="s">
        <v>1269</v>
      </c>
      <c r="B800" s="57" t="s">
        <v>1269</v>
      </c>
      <c r="C800" s="57" t="s">
        <v>1278</v>
      </c>
      <c r="D800" s="85"/>
      <c r="E800" s="93">
        <v>41.89</v>
      </c>
      <c r="F800" s="134">
        <f>E800/9</f>
        <v>4.6544444444444446</v>
      </c>
      <c r="G800" s="134" t="s">
        <v>1173</v>
      </c>
      <c r="H800" s="217">
        <f>VLOOKUP(U800,[1]Inflation!$G$16:$H$26,2,FALSE)</f>
        <v>1.0461491063094051</v>
      </c>
      <c r="I800" s="56">
        <f t="shared" si="63"/>
        <v>4.8692428959223308</v>
      </c>
      <c r="J800" s="93"/>
      <c r="K800" s="93">
        <v>16.25</v>
      </c>
      <c r="L800" s="134">
        <f>K800/9</f>
        <v>1.8055555555555556</v>
      </c>
      <c r="M800" s="56">
        <f t="shared" si="61"/>
        <v>1.8888803308364259</v>
      </c>
      <c r="N800" s="151">
        <v>325</v>
      </c>
      <c r="O800" s="46">
        <f>N800/9</f>
        <v>36.111111111111114</v>
      </c>
      <c r="P800" s="192">
        <f t="shared" si="62"/>
        <v>37.777606616728519</v>
      </c>
      <c r="Q800" s="85" t="s">
        <v>149</v>
      </c>
      <c r="R800" s="96" t="s">
        <v>77</v>
      </c>
      <c r="S800" s="85" t="s">
        <v>66</v>
      </c>
      <c r="T800" s="85" t="s">
        <v>67</v>
      </c>
      <c r="U800" s="135">
        <v>2010</v>
      </c>
      <c r="V800" s="85"/>
      <c r="W800" s="85"/>
      <c r="X800" s="57"/>
      <c r="Y800" s="95" t="s">
        <v>1279</v>
      </c>
      <c r="Z800" s="136" t="s">
        <v>69</v>
      </c>
      <c r="AA800" s="95"/>
    </row>
    <row r="801" spans="1:27" s="126" customFormat="1" ht="15" x14ac:dyDescent="0.25">
      <c r="A801" s="57" t="s">
        <v>1269</v>
      </c>
      <c r="B801" s="57" t="s">
        <v>1269</v>
      </c>
      <c r="C801" s="57" t="s">
        <v>1280</v>
      </c>
      <c r="D801" s="85"/>
      <c r="E801" s="93">
        <v>47.81</v>
      </c>
      <c r="F801" s="134">
        <f>E801/9</f>
        <v>5.3122222222222222</v>
      </c>
      <c r="G801" s="134" t="s">
        <v>1173</v>
      </c>
      <c r="H801" s="217">
        <f>VLOOKUP(U801,[1]Inflation!$G$16:$H$26,2,FALSE)</f>
        <v>1.0461491063094051</v>
      </c>
      <c r="I801" s="56">
        <f t="shared" si="63"/>
        <v>5.5573765302947393</v>
      </c>
      <c r="J801" s="93"/>
      <c r="K801" s="93">
        <v>45.62</v>
      </c>
      <c r="L801" s="134">
        <f>K801/9</f>
        <v>5.068888888888889</v>
      </c>
      <c r="M801" s="56">
        <f t="shared" si="61"/>
        <v>5.3028135810927841</v>
      </c>
      <c r="N801" s="151">
        <v>50</v>
      </c>
      <c r="O801" s="46">
        <f>N801/9</f>
        <v>5.5555555555555554</v>
      </c>
      <c r="P801" s="192">
        <f t="shared" si="62"/>
        <v>5.8119394794966945</v>
      </c>
      <c r="Q801" s="86" t="s">
        <v>149</v>
      </c>
      <c r="R801" s="96" t="s">
        <v>77</v>
      </c>
      <c r="S801" s="85" t="s">
        <v>66</v>
      </c>
      <c r="T801" s="86" t="s">
        <v>67</v>
      </c>
      <c r="U801" s="87">
        <v>2010</v>
      </c>
      <c r="V801" s="86"/>
      <c r="W801" s="86"/>
      <c r="X801" s="57"/>
      <c r="Y801" s="95" t="s">
        <v>89</v>
      </c>
      <c r="Z801" s="136" t="s">
        <v>69</v>
      </c>
      <c r="AA801" s="95"/>
    </row>
    <row r="802" spans="1:27" s="125" customFormat="1" ht="15" x14ac:dyDescent="0.25">
      <c r="A802" s="57" t="s">
        <v>1269</v>
      </c>
      <c r="B802" s="57" t="s">
        <v>1269</v>
      </c>
      <c r="C802" s="57" t="s">
        <v>1281</v>
      </c>
      <c r="D802" s="85"/>
      <c r="E802" s="93">
        <v>40.98</v>
      </c>
      <c r="F802" s="134">
        <f>E802/10.7639</f>
        <v>3.8071702635661793</v>
      </c>
      <c r="G802" s="134" t="s">
        <v>1173</v>
      </c>
      <c r="H802" s="217">
        <f>VLOOKUP(U802,[1]Inflation!$G$16:$H$26,2,FALSE)</f>
        <v>1.0461491063094051</v>
      </c>
      <c r="I802" s="56">
        <f t="shared" si="63"/>
        <v>3.9828677687975005</v>
      </c>
      <c r="J802" s="93"/>
      <c r="K802" s="93">
        <v>32</v>
      </c>
      <c r="L802" s="134">
        <f>K802/10.7639</f>
        <v>2.9729001570062898</v>
      </c>
      <c r="M802" s="56">
        <f t="shared" si="61"/>
        <v>3.1100968423992201</v>
      </c>
      <c r="N802" s="151">
        <v>52</v>
      </c>
      <c r="O802" s="46">
        <f>N802/10.7639</f>
        <v>4.8309627551352206</v>
      </c>
      <c r="P802" s="192">
        <f t="shared" si="62"/>
        <v>5.0539073688987326</v>
      </c>
      <c r="Q802" s="86" t="s">
        <v>874</v>
      </c>
      <c r="R802" s="96" t="s">
        <v>77</v>
      </c>
      <c r="S802" s="85" t="s">
        <v>66</v>
      </c>
      <c r="T802" s="86" t="s">
        <v>67</v>
      </c>
      <c r="U802" s="87">
        <v>2010</v>
      </c>
      <c r="V802" s="86"/>
      <c r="W802" s="86"/>
      <c r="X802" s="57"/>
      <c r="Y802" s="95" t="s">
        <v>78</v>
      </c>
      <c r="Z802" s="136" t="s">
        <v>69</v>
      </c>
      <c r="AA802" s="95"/>
    </row>
    <row r="803" spans="1:27" s="125" customFormat="1" ht="15" x14ac:dyDescent="0.25">
      <c r="A803" s="57" t="s">
        <v>1269</v>
      </c>
      <c r="B803" s="57" t="s">
        <v>1269</v>
      </c>
      <c r="C803" s="57" t="s">
        <v>1282</v>
      </c>
      <c r="D803" s="85"/>
      <c r="E803" s="93">
        <v>51.96</v>
      </c>
      <c r="F803" s="134">
        <f t="shared" ref="F803:F811" si="64">E803/9</f>
        <v>5.7733333333333334</v>
      </c>
      <c r="G803" s="134" t="s">
        <v>1173</v>
      </c>
      <c r="H803" s="217">
        <f>VLOOKUP(U803,[1]Inflation!$G$16:$H$26,2,FALSE)</f>
        <v>1.0461491063094051</v>
      </c>
      <c r="I803" s="56">
        <f t="shared" si="63"/>
        <v>6.0397675070929653</v>
      </c>
      <c r="J803" s="93"/>
      <c r="K803" s="93">
        <v>16</v>
      </c>
      <c r="L803" s="134">
        <f t="shared" ref="L803:L811" si="65">K803/9</f>
        <v>1.7777777777777777</v>
      </c>
      <c r="M803" s="56">
        <f t="shared" si="61"/>
        <v>1.8598206334389422</v>
      </c>
      <c r="N803" s="151">
        <v>358.7</v>
      </c>
      <c r="O803" s="46">
        <f t="shared" ref="O803:O811" si="66">N803/9</f>
        <v>39.855555555555554</v>
      </c>
      <c r="P803" s="192">
        <f t="shared" si="62"/>
        <v>41.694853825909284</v>
      </c>
      <c r="Q803" s="86" t="s">
        <v>149</v>
      </c>
      <c r="R803" s="96" t="s">
        <v>77</v>
      </c>
      <c r="S803" s="85" t="s">
        <v>66</v>
      </c>
      <c r="T803" s="86" t="s">
        <v>67</v>
      </c>
      <c r="U803" s="87">
        <v>2010</v>
      </c>
      <c r="V803" s="86"/>
      <c r="W803" s="86"/>
      <c r="X803" s="57"/>
      <c r="Y803" s="95" t="s">
        <v>1283</v>
      </c>
      <c r="Z803" s="136" t="s">
        <v>69</v>
      </c>
      <c r="AA803" s="95"/>
    </row>
    <row r="804" spans="1:27" s="125" customFormat="1" ht="15" x14ac:dyDescent="0.25">
      <c r="A804" s="57" t="s">
        <v>1269</v>
      </c>
      <c r="B804" s="57" t="s">
        <v>1269</v>
      </c>
      <c r="C804" s="57" t="s">
        <v>1284</v>
      </c>
      <c r="D804" s="85"/>
      <c r="E804" s="93">
        <v>47.83</v>
      </c>
      <c r="F804" s="134">
        <f t="shared" si="64"/>
        <v>5.3144444444444439</v>
      </c>
      <c r="G804" s="134" t="s">
        <v>1173</v>
      </c>
      <c r="H804" s="217">
        <f>VLOOKUP(U804,[1]Inflation!$G$16:$H$26,2,FALSE)</f>
        <v>1.0461491063094051</v>
      </c>
      <c r="I804" s="56">
        <f t="shared" si="63"/>
        <v>5.5597013060865379</v>
      </c>
      <c r="J804" s="93"/>
      <c r="K804" s="93">
        <v>28.64</v>
      </c>
      <c r="L804" s="134">
        <f t="shared" si="65"/>
        <v>3.1822222222222223</v>
      </c>
      <c r="M804" s="56">
        <f t="shared" si="61"/>
        <v>3.329078933855707</v>
      </c>
      <c r="N804" s="151">
        <v>90</v>
      </c>
      <c r="O804" s="46">
        <f t="shared" si="66"/>
        <v>10</v>
      </c>
      <c r="P804" s="192">
        <f t="shared" si="62"/>
        <v>10.461491063094051</v>
      </c>
      <c r="Q804" s="86" t="s">
        <v>149</v>
      </c>
      <c r="R804" s="96" t="s">
        <v>77</v>
      </c>
      <c r="S804" s="85" t="s">
        <v>66</v>
      </c>
      <c r="T804" s="86" t="s">
        <v>67</v>
      </c>
      <c r="U804" s="87">
        <v>2010</v>
      </c>
      <c r="V804" s="86"/>
      <c r="W804" s="86"/>
      <c r="X804" s="57"/>
      <c r="Y804" s="95" t="s">
        <v>856</v>
      </c>
      <c r="Z804" s="136" t="s">
        <v>69</v>
      </c>
      <c r="AA804" s="95"/>
    </row>
    <row r="805" spans="1:27" s="125" customFormat="1" ht="15" x14ac:dyDescent="0.25">
      <c r="A805" s="57" t="s">
        <v>1269</v>
      </c>
      <c r="B805" s="57" t="s">
        <v>1269</v>
      </c>
      <c r="C805" s="57" t="s">
        <v>1285</v>
      </c>
      <c r="D805" s="85"/>
      <c r="E805" s="93">
        <v>56.34</v>
      </c>
      <c r="F805" s="134">
        <f t="shared" si="64"/>
        <v>6.2600000000000007</v>
      </c>
      <c r="G805" s="134" t="s">
        <v>1173</v>
      </c>
      <c r="H805" s="217">
        <f>VLOOKUP(U805,[1]Inflation!$G$16:$H$26,2,FALSE)</f>
        <v>1.0461491063094051</v>
      </c>
      <c r="I805" s="56">
        <f t="shared" si="63"/>
        <v>6.5488934054968766</v>
      </c>
      <c r="J805" s="93"/>
      <c r="K805" s="93">
        <v>34</v>
      </c>
      <c r="L805" s="134">
        <f t="shared" si="65"/>
        <v>3.7777777777777777</v>
      </c>
      <c r="M805" s="56">
        <f t="shared" si="61"/>
        <v>3.9521188460577523</v>
      </c>
      <c r="N805" s="151">
        <v>377.22</v>
      </c>
      <c r="O805" s="46">
        <f t="shared" si="66"/>
        <v>41.913333333333334</v>
      </c>
      <c r="P805" s="192">
        <f t="shared" si="62"/>
        <v>43.847596209114862</v>
      </c>
      <c r="Q805" s="86" t="s">
        <v>149</v>
      </c>
      <c r="R805" s="96" t="s">
        <v>77</v>
      </c>
      <c r="S805" s="85" t="s">
        <v>66</v>
      </c>
      <c r="T805" s="86" t="s">
        <v>67</v>
      </c>
      <c r="U805" s="87">
        <v>2010</v>
      </c>
      <c r="V805" s="86"/>
      <c r="W805" s="86"/>
      <c r="X805" s="57"/>
      <c r="Y805" s="95" t="s">
        <v>1286</v>
      </c>
      <c r="Z805" s="136" t="s">
        <v>69</v>
      </c>
      <c r="AA805" s="95"/>
    </row>
    <row r="806" spans="1:27" s="125" customFormat="1" ht="15" x14ac:dyDescent="0.25">
      <c r="A806" s="57" t="s">
        <v>1269</v>
      </c>
      <c r="B806" s="57" t="s">
        <v>1269</v>
      </c>
      <c r="C806" s="57" t="s">
        <v>1287</v>
      </c>
      <c r="D806" s="90"/>
      <c r="E806" s="91">
        <v>66.59</v>
      </c>
      <c r="F806" s="134">
        <f t="shared" si="64"/>
        <v>7.3988888888888891</v>
      </c>
      <c r="G806" s="134" t="s">
        <v>1173</v>
      </c>
      <c r="H806" s="217">
        <f>VLOOKUP(U806,[1]Inflation!$G$16:$H$26,2,FALSE)</f>
        <v>1.0461491063094051</v>
      </c>
      <c r="I806" s="56">
        <f t="shared" si="63"/>
        <v>7.7403409987936982</v>
      </c>
      <c r="J806" s="91"/>
      <c r="K806" s="91">
        <v>39</v>
      </c>
      <c r="L806" s="134">
        <f t="shared" si="65"/>
        <v>4.333333333333333</v>
      </c>
      <c r="M806" s="56">
        <f t="shared" si="61"/>
        <v>4.5333127940074212</v>
      </c>
      <c r="N806" s="154">
        <v>919.19</v>
      </c>
      <c r="O806" s="46">
        <f t="shared" si="66"/>
        <v>102.13222222222223</v>
      </c>
      <c r="P806" s="192">
        <f t="shared" si="62"/>
        <v>106.84553300317134</v>
      </c>
      <c r="Q806" s="220" t="s">
        <v>149</v>
      </c>
      <c r="R806" s="96" t="s">
        <v>202</v>
      </c>
      <c r="S806" s="85" t="s">
        <v>66</v>
      </c>
      <c r="T806" s="86" t="s">
        <v>67</v>
      </c>
      <c r="U806" s="87">
        <v>2010</v>
      </c>
      <c r="V806" s="98"/>
      <c r="W806" s="98"/>
      <c r="X806" s="90" t="s">
        <v>1288</v>
      </c>
      <c r="Y806" s="92" t="s">
        <v>1289</v>
      </c>
      <c r="Z806" s="136" t="s">
        <v>69</v>
      </c>
      <c r="AA806" s="92"/>
    </row>
    <row r="807" spans="1:27" s="125" customFormat="1" ht="15" x14ac:dyDescent="0.25">
      <c r="A807" s="57" t="s">
        <v>1269</v>
      </c>
      <c r="B807" s="57" t="s">
        <v>1269</v>
      </c>
      <c r="C807" s="57" t="s">
        <v>1290</v>
      </c>
      <c r="D807" s="90"/>
      <c r="E807" s="91">
        <v>57.02</v>
      </c>
      <c r="F807" s="134">
        <f t="shared" si="64"/>
        <v>6.3355555555555556</v>
      </c>
      <c r="G807" s="134" t="s">
        <v>1173</v>
      </c>
      <c r="H807" s="217">
        <f>VLOOKUP(U807,[1]Inflation!$G$16:$H$26,2,FALSE)</f>
        <v>1.0461491063094051</v>
      </c>
      <c r="I807" s="56">
        <f t="shared" si="63"/>
        <v>6.6279357824180307</v>
      </c>
      <c r="J807" s="91"/>
      <c r="K807" s="91">
        <v>41.1</v>
      </c>
      <c r="L807" s="134">
        <f t="shared" si="65"/>
        <v>4.5666666666666664</v>
      </c>
      <c r="M807" s="56">
        <f t="shared" si="61"/>
        <v>4.7774142521462828</v>
      </c>
      <c r="N807" s="154">
        <v>127</v>
      </c>
      <c r="O807" s="46">
        <f t="shared" si="66"/>
        <v>14.111111111111111</v>
      </c>
      <c r="P807" s="192">
        <f t="shared" si="62"/>
        <v>14.762326277921604</v>
      </c>
      <c r="Q807" s="220" t="s">
        <v>149</v>
      </c>
      <c r="R807" s="96" t="s">
        <v>202</v>
      </c>
      <c r="S807" s="85" t="s">
        <v>66</v>
      </c>
      <c r="T807" s="86" t="s">
        <v>67</v>
      </c>
      <c r="U807" s="87">
        <v>2010</v>
      </c>
      <c r="V807" s="98"/>
      <c r="W807" s="98"/>
      <c r="X807" s="90" t="s">
        <v>1291</v>
      </c>
      <c r="Y807" s="92" t="s">
        <v>1292</v>
      </c>
      <c r="Z807" s="136" t="s">
        <v>69</v>
      </c>
      <c r="AA807" s="92"/>
    </row>
    <row r="808" spans="1:27" s="125" customFormat="1" ht="15" x14ac:dyDescent="0.25">
      <c r="A808" s="57" t="s">
        <v>1269</v>
      </c>
      <c r="B808" s="57" t="s">
        <v>1269</v>
      </c>
      <c r="C808" s="57" t="s">
        <v>1293</v>
      </c>
      <c r="D808" s="90"/>
      <c r="E808" s="91">
        <v>92.08</v>
      </c>
      <c r="F808" s="134">
        <f t="shared" si="64"/>
        <v>10.231111111111112</v>
      </c>
      <c r="G808" s="134" t="s">
        <v>1173</v>
      </c>
      <c r="H808" s="217">
        <f>VLOOKUP(U808,[1]Inflation!$G$16:$H$26,2,FALSE)</f>
        <v>1.0461491063094051</v>
      </c>
      <c r="I808" s="56">
        <f t="shared" si="63"/>
        <v>10.703267745441114</v>
      </c>
      <c r="J808" s="91"/>
      <c r="K808" s="91">
        <v>60.5</v>
      </c>
      <c r="L808" s="134">
        <f t="shared" si="65"/>
        <v>6.7222222222222223</v>
      </c>
      <c r="M808" s="56">
        <f t="shared" si="61"/>
        <v>7.032446770191001</v>
      </c>
      <c r="N808" s="154">
        <v>122.45</v>
      </c>
      <c r="O808" s="46">
        <f t="shared" si="66"/>
        <v>13.605555555555556</v>
      </c>
      <c r="P808" s="192">
        <f t="shared" si="62"/>
        <v>14.233439785287405</v>
      </c>
      <c r="Q808" s="220" t="s">
        <v>149</v>
      </c>
      <c r="R808" s="96" t="s">
        <v>202</v>
      </c>
      <c r="S808" s="85" t="s">
        <v>66</v>
      </c>
      <c r="T808" s="86" t="s">
        <v>67</v>
      </c>
      <c r="U808" s="87">
        <v>2010</v>
      </c>
      <c r="V808" s="98"/>
      <c r="W808" s="98"/>
      <c r="X808" s="90" t="s">
        <v>1294</v>
      </c>
      <c r="Y808" s="92" t="s">
        <v>724</v>
      </c>
      <c r="Z808" s="136" t="s">
        <v>69</v>
      </c>
      <c r="AA808" s="92"/>
    </row>
    <row r="809" spans="1:27" s="125" customFormat="1" ht="15" x14ac:dyDescent="0.25">
      <c r="A809" s="57" t="s">
        <v>1269</v>
      </c>
      <c r="B809" s="57" t="s">
        <v>1269</v>
      </c>
      <c r="C809" s="57" t="s">
        <v>1295</v>
      </c>
      <c r="D809" s="90"/>
      <c r="E809" s="91">
        <v>48.73</v>
      </c>
      <c r="F809" s="134">
        <f t="shared" si="64"/>
        <v>5.4144444444444444</v>
      </c>
      <c r="G809" s="134" t="s">
        <v>1173</v>
      </c>
      <c r="H809" s="217">
        <f>VLOOKUP(U809,[1]Inflation!$G$16:$H$26,2,FALSE)</f>
        <v>1.0461491063094051</v>
      </c>
      <c r="I809" s="56">
        <f t="shared" si="63"/>
        <v>5.664316216717479</v>
      </c>
      <c r="J809" s="91"/>
      <c r="K809" s="91">
        <v>36</v>
      </c>
      <c r="L809" s="134">
        <f t="shared" si="65"/>
        <v>4</v>
      </c>
      <c r="M809" s="56">
        <f t="shared" si="61"/>
        <v>4.1845964252376202</v>
      </c>
      <c r="N809" s="154">
        <v>70</v>
      </c>
      <c r="O809" s="46">
        <f t="shared" si="66"/>
        <v>7.7777777777777777</v>
      </c>
      <c r="P809" s="192">
        <f t="shared" si="62"/>
        <v>8.1367152712953725</v>
      </c>
      <c r="Q809" s="220" t="s">
        <v>149</v>
      </c>
      <c r="R809" s="96" t="s">
        <v>202</v>
      </c>
      <c r="S809" s="85" t="s">
        <v>66</v>
      </c>
      <c r="T809" s="86" t="s">
        <v>67</v>
      </c>
      <c r="U809" s="87">
        <v>2010</v>
      </c>
      <c r="V809" s="98"/>
      <c r="W809" s="98"/>
      <c r="X809" s="90" t="s">
        <v>1296</v>
      </c>
      <c r="Y809" s="92" t="s">
        <v>861</v>
      </c>
      <c r="Z809" s="136" t="s">
        <v>69</v>
      </c>
      <c r="AA809" s="92"/>
    </row>
    <row r="810" spans="1:27" s="125" customFormat="1" ht="15" x14ac:dyDescent="0.25">
      <c r="A810" s="57" t="s">
        <v>1269</v>
      </c>
      <c r="B810" s="57" t="s">
        <v>1269</v>
      </c>
      <c r="C810" s="57" t="s">
        <v>1297</v>
      </c>
      <c r="D810" s="90"/>
      <c r="E810" s="91">
        <v>48.21</v>
      </c>
      <c r="F810" s="134">
        <f t="shared" si="64"/>
        <v>5.3566666666666665</v>
      </c>
      <c r="G810" s="134" t="s">
        <v>1173</v>
      </c>
      <c r="H810" s="217">
        <f>VLOOKUP(U810,[1]Inflation!$G$16:$H$26,2,FALSE)</f>
        <v>1.0461491063094051</v>
      </c>
      <c r="I810" s="56">
        <f t="shared" si="63"/>
        <v>5.6038720461307125</v>
      </c>
      <c r="J810" s="91"/>
      <c r="K810" s="91">
        <v>28.75</v>
      </c>
      <c r="L810" s="134">
        <f t="shared" si="65"/>
        <v>3.1944444444444446</v>
      </c>
      <c r="M810" s="56">
        <f t="shared" si="61"/>
        <v>3.3418652007105996</v>
      </c>
      <c r="N810" s="154">
        <v>195.59</v>
      </c>
      <c r="O810" s="46">
        <f t="shared" si="66"/>
        <v>21.732222222222223</v>
      </c>
      <c r="P810" s="192">
        <f t="shared" si="62"/>
        <v>22.735144855895172</v>
      </c>
      <c r="Q810" s="221" t="s">
        <v>149</v>
      </c>
      <c r="R810" s="96" t="s">
        <v>202</v>
      </c>
      <c r="S810" s="85" t="s">
        <v>66</v>
      </c>
      <c r="T810" s="86" t="s">
        <v>67</v>
      </c>
      <c r="U810" s="87">
        <v>2010</v>
      </c>
      <c r="V810" s="90"/>
      <c r="W810" s="90"/>
      <c r="X810" s="90" t="s">
        <v>1298</v>
      </c>
      <c r="Y810" s="92" t="s">
        <v>1299</v>
      </c>
      <c r="Z810" s="136" t="s">
        <v>69</v>
      </c>
      <c r="AA810" s="92"/>
    </row>
    <row r="811" spans="1:27" s="125" customFormat="1" ht="15" x14ac:dyDescent="0.25">
      <c r="A811" s="57" t="s">
        <v>1269</v>
      </c>
      <c r="B811" s="57" t="s">
        <v>1269</v>
      </c>
      <c r="C811" s="57" t="s">
        <v>1300</v>
      </c>
      <c r="D811" s="90"/>
      <c r="E811" s="91">
        <v>110.44</v>
      </c>
      <c r="F811" s="134">
        <f t="shared" si="64"/>
        <v>12.271111111111111</v>
      </c>
      <c r="G811" s="134" t="s">
        <v>1173</v>
      </c>
      <c r="H811" s="217">
        <f>VLOOKUP(U811,[1]Inflation!$G$16:$H$26,2,FALSE)</f>
        <v>1.0461491063094051</v>
      </c>
      <c r="I811" s="56">
        <f t="shared" si="63"/>
        <v>12.837411922312299</v>
      </c>
      <c r="J811" s="91"/>
      <c r="K811" s="91">
        <v>106.72</v>
      </c>
      <c r="L811" s="134">
        <f t="shared" si="65"/>
        <v>11.857777777777777</v>
      </c>
      <c r="M811" s="56">
        <f t="shared" si="61"/>
        <v>12.405003625037745</v>
      </c>
      <c r="N811" s="154">
        <v>115</v>
      </c>
      <c r="O811" s="46">
        <f t="shared" si="66"/>
        <v>12.777777777777779</v>
      </c>
      <c r="P811" s="192">
        <f t="shared" si="62"/>
        <v>13.367460802842398</v>
      </c>
      <c r="Q811" s="221" t="s">
        <v>149</v>
      </c>
      <c r="R811" s="96" t="s">
        <v>202</v>
      </c>
      <c r="S811" s="85" t="s">
        <v>66</v>
      </c>
      <c r="T811" s="86" t="s">
        <v>67</v>
      </c>
      <c r="U811" s="87">
        <v>2010</v>
      </c>
      <c r="V811" s="90"/>
      <c r="W811" s="90"/>
      <c r="X811" s="90" t="s">
        <v>1301</v>
      </c>
      <c r="Y811" s="92" t="s">
        <v>644</v>
      </c>
      <c r="Z811" s="136" t="s">
        <v>69</v>
      </c>
      <c r="AA811" s="92"/>
    </row>
    <row r="812" spans="1:27" s="125" customFormat="1" ht="15" x14ac:dyDescent="0.25">
      <c r="A812" s="57" t="s">
        <v>1269</v>
      </c>
      <c r="B812" s="57" t="s">
        <v>1269</v>
      </c>
      <c r="C812" s="57" t="s">
        <v>1302</v>
      </c>
      <c r="D812" s="85"/>
      <c r="E812" s="93">
        <v>7.92</v>
      </c>
      <c r="F812" s="93">
        <v>7.92</v>
      </c>
      <c r="G812" s="134"/>
      <c r="H812" s="217">
        <f>VLOOKUP(U812,[1]Inflation!$G$16:$H$26,2,FALSE)</f>
        <v>1.0461491063094051</v>
      </c>
      <c r="I812" s="56">
        <f t="shared" si="63"/>
        <v>8.2855009219704883</v>
      </c>
      <c r="J812" s="93"/>
      <c r="K812" s="93">
        <v>5</v>
      </c>
      <c r="L812" s="93">
        <v>5</v>
      </c>
      <c r="M812" s="56">
        <f t="shared" si="61"/>
        <v>5.2307455315470257</v>
      </c>
      <c r="N812" s="151">
        <v>10</v>
      </c>
      <c r="O812" s="46">
        <v>10</v>
      </c>
      <c r="P812" s="192">
        <f t="shared" si="62"/>
        <v>10.461491063094051</v>
      </c>
      <c r="Q812" s="85" t="s">
        <v>425</v>
      </c>
      <c r="R812" s="96" t="s">
        <v>44</v>
      </c>
      <c r="S812" s="85" t="s">
        <v>66</v>
      </c>
      <c r="T812" s="86" t="s">
        <v>67</v>
      </c>
      <c r="U812" s="87">
        <v>2010</v>
      </c>
      <c r="V812" s="85"/>
      <c r="W812" s="85"/>
      <c r="X812" s="57"/>
      <c r="Y812" s="95" t="s">
        <v>78</v>
      </c>
      <c r="Z812" s="136" t="s">
        <v>69</v>
      </c>
      <c r="AA812" s="95"/>
    </row>
    <row r="813" spans="1:27" s="125" customFormat="1" ht="15" x14ac:dyDescent="0.25">
      <c r="A813" s="57" t="s">
        <v>1269</v>
      </c>
      <c r="B813" s="57" t="s">
        <v>1269</v>
      </c>
      <c r="C813" s="57" t="s">
        <v>1303</v>
      </c>
      <c r="D813" s="85"/>
      <c r="E813" s="93">
        <v>41.43</v>
      </c>
      <c r="F813" s="134">
        <f t="shared" ref="F813:F819" si="67">E813/9</f>
        <v>4.6033333333333335</v>
      </c>
      <c r="G813" s="134" t="s">
        <v>1173</v>
      </c>
      <c r="H813" s="217">
        <f>VLOOKUP(U813,[1]Inflation!$G$16:$H$26,2,FALSE)</f>
        <v>1.0461491063094051</v>
      </c>
      <c r="I813" s="56">
        <f t="shared" si="63"/>
        <v>4.815773052710961</v>
      </c>
      <c r="J813" s="93"/>
      <c r="K813" s="93">
        <v>30.94</v>
      </c>
      <c r="L813" s="134">
        <f t="shared" ref="L813:L819" si="68">K813/9</f>
        <v>3.4377777777777778</v>
      </c>
      <c r="M813" s="56">
        <f t="shared" si="61"/>
        <v>3.5964281499125548</v>
      </c>
      <c r="N813" s="151">
        <v>49.94</v>
      </c>
      <c r="O813" s="46">
        <f t="shared" ref="O813:O819" si="69">N813/9</f>
        <v>5.5488888888888885</v>
      </c>
      <c r="P813" s="192">
        <f t="shared" si="62"/>
        <v>5.8049651521212979</v>
      </c>
      <c r="Q813" s="85" t="s">
        <v>149</v>
      </c>
      <c r="R813" s="96" t="s">
        <v>153</v>
      </c>
      <c r="S813" s="85" t="s">
        <v>66</v>
      </c>
      <c r="T813" s="86" t="s">
        <v>67</v>
      </c>
      <c r="U813" s="87">
        <v>2010</v>
      </c>
      <c r="V813" s="85"/>
      <c r="W813" s="85"/>
      <c r="X813" s="57"/>
      <c r="Y813" s="95" t="s">
        <v>281</v>
      </c>
      <c r="Z813" s="136" t="s">
        <v>69</v>
      </c>
      <c r="AA813" s="95"/>
    </row>
    <row r="814" spans="1:27" s="125" customFormat="1" ht="15" x14ac:dyDescent="0.25">
      <c r="A814" s="57" t="s">
        <v>1269</v>
      </c>
      <c r="B814" s="57" t="s">
        <v>1269</v>
      </c>
      <c r="C814" s="57" t="s">
        <v>1304</v>
      </c>
      <c r="D814" s="85"/>
      <c r="E814" s="93">
        <v>46.42</v>
      </c>
      <c r="F814" s="134">
        <f t="shared" si="67"/>
        <v>5.1577777777777776</v>
      </c>
      <c r="G814" s="134" t="s">
        <v>1173</v>
      </c>
      <c r="H814" s="217">
        <f>VLOOKUP(U814,[1]Inflation!$G$16:$H$26,2,FALSE)</f>
        <v>1.0461491063094051</v>
      </c>
      <c r="I814" s="56">
        <f t="shared" si="63"/>
        <v>5.3958046127647314</v>
      </c>
      <c r="J814" s="93"/>
      <c r="K814" s="93">
        <v>30</v>
      </c>
      <c r="L814" s="134">
        <f t="shared" si="68"/>
        <v>3.3333333333333335</v>
      </c>
      <c r="M814" s="56">
        <f t="shared" si="61"/>
        <v>3.487163687698017</v>
      </c>
      <c r="N814" s="151">
        <v>63</v>
      </c>
      <c r="O814" s="46">
        <f t="shared" si="69"/>
        <v>7</v>
      </c>
      <c r="P814" s="192">
        <f t="shared" si="62"/>
        <v>7.3230437441658349</v>
      </c>
      <c r="Q814" s="85" t="s">
        <v>1305</v>
      </c>
      <c r="R814" s="96" t="s">
        <v>196</v>
      </c>
      <c r="S814" s="85" t="s">
        <v>66</v>
      </c>
      <c r="T814" s="86" t="s">
        <v>67</v>
      </c>
      <c r="U814" s="87">
        <v>2010</v>
      </c>
      <c r="V814" s="85"/>
      <c r="W814" s="85"/>
      <c r="X814" s="57"/>
      <c r="Y814" s="95" t="s">
        <v>155</v>
      </c>
      <c r="Z814" s="136" t="s">
        <v>69</v>
      </c>
      <c r="AA814" s="95"/>
    </row>
    <row r="815" spans="1:27" s="125" customFormat="1" ht="15" x14ac:dyDescent="0.25">
      <c r="A815" s="57" t="s">
        <v>1269</v>
      </c>
      <c r="B815" s="57" t="s">
        <v>1269</v>
      </c>
      <c r="C815" s="57" t="s">
        <v>1306</v>
      </c>
      <c r="D815" s="85"/>
      <c r="E815" s="93">
        <v>46.34</v>
      </c>
      <c r="F815" s="134">
        <f t="shared" si="67"/>
        <v>5.1488888888888891</v>
      </c>
      <c r="G815" s="134" t="s">
        <v>1173</v>
      </c>
      <c r="H815" s="217">
        <f>VLOOKUP(U815,[1]Inflation!$G$16:$H$26,2,FALSE)</f>
        <v>1.0461491063094051</v>
      </c>
      <c r="I815" s="56">
        <f t="shared" si="63"/>
        <v>5.3865055095975372</v>
      </c>
      <c r="J815" s="93"/>
      <c r="K815" s="93">
        <v>34.5</v>
      </c>
      <c r="L815" s="134">
        <f t="shared" si="68"/>
        <v>3.8333333333333335</v>
      </c>
      <c r="M815" s="56">
        <f t="shared" si="61"/>
        <v>4.0102382408527193</v>
      </c>
      <c r="N815" s="151">
        <v>61</v>
      </c>
      <c r="O815" s="46">
        <f t="shared" si="69"/>
        <v>6.7777777777777777</v>
      </c>
      <c r="P815" s="192">
        <f t="shared" si="62"/>
        <v>7.090566164985967</v>
      </c>
      <c r="Q815" s="85" t="s">
        <v>1305</v>
      </c>
      <c r="R815" s="96" t="s">
        <v>196</v>
      </c>
      <c r="S815" s="85" t="s">
        <v>66</v>
      </c>
      <c r="T815" s="86" t="s">
        <v>67</v>
      </c>
      <c r="U815" s="87">
        <v>2010</v>
      </c>
      <c r="V815" s="85"/>
      <c r="W815" s="85"/>
      <c r="X815" s="57"/>
      <c r="Y815" s="95" t="s">
        <v>80</v>
      </c>
      <c r="Z815" s="136" t="s">
        <v>69</v>
      </c>
      <c r="AA815" s="95"/>
    </row>
    <row r="816" spans="1:27" s="125" customFormat="1" ht="15" x14ac:dyDescent="0.25">
      <c r="A816" s="57" t="s">
        <v>1269</v>
      </c>
      <c r="B816" s="222" t="s">
        <v>1269</v>
      </c>
      <c r="C816" s="57" t="s">
        <v>1307</v>
      </c>
      <c r="D816" s="85"/>
      <c r="E816" s="93">
        <v>52.23</v>
      </c>
      <c r="F816" s="134">
        <f t="shared" si="67"/>
        <v>5.8033333333333328</v>
      </c>
      <c r="G816" s="134" t="s">
        <v>1173</v>
      </c>
      <c r="H816" s="217">
        <f>VLOOKUP(U816,[1]Inflation!$G$16:$H$26,2,FALSE)</f>
        <v>1.0461491063094051</v>
      </c>
      <c r="I816" s="56">
        <f t="shared" si="63"/>
        <v>6.0711519802822469</v>
      </c>
      <c r="J816" s="93"/>
      <c r="K816" s="93">
        <v>40</v>
      </c>
      <c r="L816" s="134">
        <f t="shared" si="68"/>
        <v>4.4444444444444446</v>
      </c>
      <c r="M816" s="56">
        <f t="shared" si="61"/>
        <v>4.649551583597356</v>
      </c>
      <c r="N816" s="151">
        <v>67</v>
      </c>
      <c r="O816" s="46">
        <f t="shared" si="69"/>
        <v>7.4444444444444446</v>
      </c>
      <c r="P816" s="192">
        <f t="shared" si="62"/>
        <v>7.7879989025255716</v>
      </c>
      <c r="Q816" s="86" t="s">
        <v>1305</v>
      </c>
      <c r="R816" s="96" t="s">
        <v>196</v>
      </c>
      <c r="S816" s="85" t="s">
        <v>66</v>
      </c>
      <c r="T816" s="86" t="s">
        <v>67</v>
      </c>
      <c r="U816" s="87">
        <v>2010</v>
      </c>
      <c r="V816" s="86"/>
      <c r="W816" s="86"/>
      <c r="X816" s="57"/>
      <c r="Y816" s="95" t="s">
        <v>363</v>
      </c>
      <c r="Z816" s="136" t="s">
        <v>69</v>
      </c>
      <c r="AA816" s="95"/>
    </row>
    <row r="817" spans="1:27" s="125" customFormat="1" ht="15" x14ac:dyDescent="0.25">
      <c r="A817" s="57" t="s">
        <v>1269</v>
      </c>
      <c r="B817" s="57" t="s">
        <v>1269</v>
      </c>
      <c r="C817" s="57" t="s">
        <v>1308</v>
      </c>
      <c r="D817" s="85"/>
      <c r="E817" s="93">
        <v>50.24</v>
      </c>
      <c r="F817" s="134">
        <f t="shared" si="67"/>
        <v>5.5822222222222226</v>
      </c>
      <c r="G817" s="134" t="s">
        <v>1173</v>
      </c>
      <c r="H817" s="217">
        <f>VLOOKUP(U817,[1]Inflation!$G$16:$H$26,2,FALSE)</f>
        <v>1.0461491063094051</v>
      </c>
      <c r="I817" s="56">
        <f t="shared" si="63"/>
        <v>5.8398367889982792</v>
      </c>
      <c r="J817" s="93"/>
      <c r="K817" s="93">
        <v>27</v>
      </c>
      <c r="L817" s="134">
        <f t="shared" si="68"/>
        <v>3</v>
      </c>
      <c r="M817" s="56">
        <f t="shared" si="61"/>
        <v>3.1384473189282152</v>
      </c>
      <c r="N817" s="151">
        <v>94</v>
      </c>
      <c r="O817" s="46">
        <f t="shared" si="69"/>
        <v>10.444444444444445</v>
      </c>
      <c r="P817" s="192">
        <f t="shared" si="62"/>
        <v>10.926446221453787</v>
      </c>
      <c r="Q817" s="86" t="s">
        <v>1305</v>
      </c>
      <c r="R817" s="96" t="s">
        <v>196</v>
      </c>
      <c r="S817" s="85" t="s">
        <v>66</v>
      </c>
      <c r="T817" s="86" t="s">
        <v>67</v>
      </c>
      <c r="U817" s="87">
        <v>2010</v>
      </c>
      <c r="V817" s="86"/>
      <c r="W817" s="86"/>
      <c r="X817" s="57"/>
      <c r="Y817" s="95" t="s">
        <v>825</v>
      </c>
      <c r="Z817" s="136" t="s">
        <v>69</v>
      </c>
      <c r="AA817" s="95"/>
    </row>
    <row r="818" spans="1:27" s="125" customFormat="1" ht="15" x14ac:dyDescent="0.25">
      <c r="A818" s="57" t="s">
        <v>1269</v>
      </c>
      <c r="B818" s="57" t="s">
        <v>1269</v>
      </c>
      <c r="C818" s="57" t="s">
        <v>1309</v>
      </c>
      <c r="D818" s="85"/>
      <c r="E818" s="93">
        <v>59.9</v>
      </c>
      <c r="F818" s="134">
        <f t="shared" si="67"/>
        <v>6.655555555555555</v>
      </c>
      <c r="G818" s="134" t="s">
        <v>1173</v>
      </c>
      <c r="H818" s="217">
        <f>VLOOKUP(U818,[1]Inflation!$G$16:$H$26,2,FALSE)</f>
        <v>1.0461491063094051</v>
      </c>
      <c r="I818" s="56">
        <f t="shared" si="63"/>
        <v>6.9627034964370393</v>
      </c>
      <c r="J818" s="93"/>
      <c r="K818" s="93">
        <v>37.450000000000003</v>
      </c>
      <c r="L818" s="134">
        <f t="shared" si="68"/>
        <v>4.1611111111111114</v>
      </c>
      <c r="M818" s="56">
        <f t="shared" si="61"/>
        <v>4.3531426701430247</v>
      </c>
      <c r="N818" s="151">
        <v>77</v>
      </c>
      <c r="O818" s="46">
        <f t="shared" si="69"/>
        <v>8.5555555555555554</v>
      </c>
      <c r="P818" s="192">
        <f t="shared" si="62"/>
        <v>8.9503867984249101</v>
      </c>
      <c r="Q818" s="86" t="s">
        <v>1305</v>
      </c>
      <c r="R818" s="96" t="s">
        <v>196</v>
      </c>
      <c r="S818" s="85" t="s">
        <v>66</v>
      </c>
      <c r="T818" s="86" t="s">
        <v>67</v>
      </c>
      <c r="U818" s="87">
        <v>2010</v>
      </c>
      <c r="V818" s="86"/>
      <c r="W818" s="86"/>
      <c r="X818" s="57"/>
      <c r="Y818" s="95" t="s">
        <v>157</v>
      </c>
      <c r="Z818" s="136" t="s">
        <v>69</v>
      </c>
      <c r="AA818" s="95"/>
    </row>
    <row r="819" spans="1:27" s="125" customFormat="1" ht="15" x14ac:dyDescent="0.25">
      <c r="A819" s="57" t="s">
        <v>1269</v>
      </c>
      <c r="B819" s="57" t="s">
        <v>1269</v>
      </c>
      <c r="C819" s="57" t="s">
        <v>1310</v>
      </c>
      <c r="D819" s="85"/>
      <c r="E819" s="93">
        <v>130</v>
      </c>
      <c r="F819" s="134">
        <f t="shared" si="67"/>
        <v>14.444444444444445</v>
      </c>
      <c r="G819" s="134" t="s">
        <v>1173</v>
      </c>
      <c r="H819" s="217">
        <f>VLOOKUP(U819,[1]Inflation!$G$16:$H$26,2,FALSE)</f>
        <v>1.0461491063094051</v>
      </c>
      <c r="I819" s="56">
        <f t="shared" si="63"/>
        <v>15.111042646691407</v>
      </c>
      <c r="J819" s="93"/>
      <c r="K819" s="93">
        <v>100</v>
      </c>
      <c r="L819" s="134">
        <f t="shared" si="68"/>
        <v>11.111111111111111</v>
      </c>
      <c r="M819" s="56">
        <f t="shared" si="61"/>
        <v>11.623878958993389</v>
      </c>
      <c r="N819" s="151">
        <v>160</v>
      </c>
      <c r="O819" s="46">
        <f t="shared" si="69"/>
        <v>17.777777777777779</v>
      </c>
      <c r="P819" s="192">
        <f t="shared" si="62"/>
        <v>18.598206334389424</v>
      </c>
      <c r="Q819" s="86" t="s">
        <v>149</v>
      </c>
      <c r="R819" s="96" t="s">
        <v>83</v>
      </c>
      <c r="S819" s="85" t="s">
        <v>66</v>
      </c>
      <c r="T819" s="86" t="s">
        <v>67</v>
      </c>
      <c r="U819" s="87">
        <v>2010</v>
      </c>
      <c r="V819" s="86"/>
      <c r="W819" s="86"/>
      <c r="X819" s="57"/>
      <c r="Y819" s="95" t="s">
        <v>89</v>
      </c>
      <c r="Z819" s="137" t="s">
        <v>69</v>
      </c>
      <c r="AA819" s="95"/>
    </row>
    <row r="820" spans="1:27" s="125" customFormat="1" ht="15" x14ac:dyDescent="0.25">
      <c r="A820" s="57" t="s">
        <v>1269</v>
      </c>
      <c r="B820" s="57" t="s">
        <v>1269</v>
      </c>
      <c r="C820" s="57" t="s">
        <v>1311</v>
      </c>
      <c r="D820" s="85"/>
      <c r="E820" s="93">
        <v>4.5</v>
      </c>
      <c r="F820" s="93">
        <v>4.5</v>
      </c>
      <c r="G820" s="134"/>
      <c r="H820" s="217">
        <f>VLOOKUP(U820,[1]Inflation!$G$16:$H$26,2,FALSE)</f>
        <v>1.0461491063094051</v>
      </c>
      <c r="I820" s="56">
        <f t="shared" si="63"/>
        <v>4.707670978392323</v>
      </c>
      <c r="J820" s="93"/>
      <c r="K820" s="93">
        <v>4.5</v>
      </c>
      <c r="L820" s="93">
        <v>4.5</v>
      </c>
      <c r="M820" s="56">
        <f t="shared" si="61"/>
        <v>4.707670978392323</v>
      </c>
      <c r="N820" s="151">
        <v>4.5</v>
      </c>
      <c r="O820" s="46">
        <v>4.5</v>
      </c>
      <c r="P820" s="192">
        <f t="shared" si="62"/>
        <v>4.707670978392323</v>
      </c>
      <c r="Q820" s="86" t="s">
        <v>365</v>
      </c>
      <c r="R820" s="96" t="s">
        <v>83</v>
      </c>
      <c r="S820" s="85" t="s">
        <v>66</v>
      </c>
      <c r="T820" s="86" t="s">
        <v>67</v>
      </c>
      <c r="U820" s="87">
        <v>2010</v>
      </c>
      <c r="V820" s="86"/>
      <c r="W820" s="86"/>
      <c r="X820" s="57"/>
      <c r="Y820" s="95" t="s">
        <v>267</v>
      </c>
      <c r="Z820" s="137" t="s">
        <v>69</v>
      </c>
      <c r="AA820" s="95"/>
    </row>
    <row r="821" spans="1:27" s="125" customFormat="1" ht="15" x14ac:dyDescent="0.25">
      <c r="A821" s="57" t="s">
        <v>1269</v>
      </c>
      <c r="B821" s="57" t="s">
        <v>1269</v>
      </c>
      <c r="C821" s="57" t="s">
        <v>1312</v>
      </c>
      <c r="D821" s="85"/>
      <c r="E821" s="93">
        <v>13</v>
      </c>
      <c r="F821" s="93">
        <v>13</v>
      </c>
      <c r="G821" s="134"/>
      <c r="H821" s="217">
        <f>VLOOKUP(U821,[1]Inflation!$G$16:$H$26,2,FALSE)</f>
        <v>1.0461491063094051</v>
      </c>
      <c r="I821" s="56">
        <f t="shared" si="63"/>
        <v>13.599938382022266</v>
      </c>
      <c r="J821" s="93"/>
      <c r="K821" s="93">
        <v>13</v>
      </c>
      <c r="L821" s="93">
        <v>13</v>
      </c>
      <c r="M821" s="56">
        <f t="shared" si="61"/>
        <v>13.599938382022266</v>
      </c>
      <c r="N821" s="151">
        <v>13</v>
      </c>
      <c r="O821" s="46">
        <v>13</v>
      </c>
      <c r="P821" s="192">
        <f t="shared" si="62"/>
        <v>13.599938382022266</v>
      </c>
      <c r="Q821" s="86" t="s">
        <v>365</v>
      </c>
      <c r="R821" s="96" t="s">
        <v>83</v>
      </c>
      <c r="S821" s="85" t="s">
        <v>66</v>
      </c>
      <c r="T821" s="86" t="s">
        <v>67</v>
      </c>
      <c r="U821" s="87">
        <v>2010</v>
      </c>
      <c r="V821" s="86"/>
      <c r="W821" s="86"/>
      <c r="X821" s="57"/>
      <c r="Y821" s="95" t="s">
        <v>267</v>
      </c>
      <c r="Z821" s="137" t="s">
        <v>69</v>
      </c>
      <c r="AA821" s="95"/>
    </row>
    <row r="822" spans="1:27" s="125" customFormat="1" ht="15" x14ac:dyDescent="0.25">
      <c r="A822" s="57" t="s">
        <v>1269</v>
      </c>
      <c r="B822" s="57" t="s">
        <v>1269</v>
      </c>
      <c r="C822" s="57" t="s">
        <v>1311</v>
      </c>
      <c r="D822" s="85"/>
      <c r="E822" s="93">
        <v>133.28</v>
      </c>
      <c r="F822" s="134">
        <f>E822/9</f>
        <v>14.808888888888889</v>
      </c>
      <c r="G822" s="134" t="s">
        <v>1173</v>
      </c>
      <c r="H822" s="217">
        <f>VLOOKUP(U822,[1]Inflation!$G$16:$H$26,2,FALSE)</f>
        <v>1.0461491063094051</v>
      </c>
      <c r="I822" s="56">
        <f t="shared" si="63"/>
        <v>15.492305876546389</v>
      </c>
      <c r="J822" s="93"/>
      <c r="K822" s="93">
        <v>20</v>
      </c>
      <c r="L822" s="134">
        <f>K822/9</f>
        <v>2.2222222222222223</v>
      </c>
      <c r="M822" s="56">
        <f t="shared" si="61"/>
        <v>2.324775791798678</v>
      </c>
      <c r="N822" s="151">
        <v>1000</v>
      </c>
      <c r="O822" s="46">
        <f>N822/9</f>
        <v>111.11111111111111</v>
      </c>
      <c r="P822" s="192">
        <f t="shared" si="62"/>
        <v>116.2387895899339</v>
      </c>
      <c r="Q822" s="86" t="s">
        <v>149</v>
      </c>
      <c r="R822" s="96" t="s">
        <v>83</v>
      </c>
      <c r="S822" s="85" t="s">
        <v>66</v>
      </c>
      <c r="T822" s="86" t="s">
        <v>67</v>
      </c>
      <c r="U822" s="87">
        <v>2010</v>
      </c>
      <c r="V822" s="86"/>
      <c r="W822" s="86"/>
      <c r="X822" s="57"/>
      <c r="Y822" s="95" t="s">
        <v>442</v>
      </c>
      <c r="Z822" s="137" t="s">
        <v>69</v>
      </c>
      <c r="AA822" s="95"/>
    </row>
    <row r="823" spans="1:27" s="125" customFormat="1" ht="15" x14ac:dyDescent="0.25">
      <c r="A823" s="57" t="s">
        <v>1269</v>
      </c>
      <c r="B823" s="57" t="s">
        <v>1269</v>
      </c>
      <c r="C823" s="57" t="s">
        <v>1312</v>
      </c>
      <c r="D823" s="85"/>
      <c r="E823" s="93">
        <v>63.52</v>
      </c>
      <c r="F823" s="134">
        <f>E823/9</f>
        <v>7.0577777777777779</v>
      </c>
      <c r="G823" s="134" t="s">
        <v>1173</v>
      </c>
      <c r="H823" s="217">
        <f>VLOOKUP(U823,[1]Inflation!$G$16:$H$26,2,FALSE)</f>
        <v>1.0461491063094051</v>
      </c>
      <c r="I823" s="56">
        <f t="shared" si="63"/>
        <v>7.3834879147526014</v>
      </c>
      <c r="J823" s="93"/>
      <c r="K823" s="93">
        <v>63</v>
      </c>
      <c r="L823" s="134">
        <f>K823/9</f>
        <v>7</v>
      </c>
      <c r="M823" s="56">
        <f t="shared" si="61"/>
        <v>7.3230437441658349</v>
      </c>
      <c r="N823" s="151">
        <v>64.05</v>
      </c>
      <c r="O823" s="46">
        <f>N823/9</f>
        <v>7.1166666666666663</v>
      </c>
      <c r="P823" s="192">
        <f t="shared" si="62"/>
        <v>7.4450944732352653</v>
      </c>
      <c r="Q823" s="86" t="s">
        <v>149</v>
      </c>
      <c r="R823" s="96" t="s">
        <v>83</v>
      </c>
      <c r="S823" s="85" t="s">
        <v>66</v>
      </c>
      <c r="T823" s="86" t="s">
        <v>67</v>
      </c>
      <c r="U823" s="87">
        <v>2010</v>
      </c>
      <c r="V823" s="86"/>
      <c r="W823" s="86"/>
      <c r="X823" s="57"/>
      <c r="Y823" s="95" t="s">
        <v>89</v>
      </c>
      <c r="Z823" s="137" t="s">
        <v>69</v>
      </c>
      <c r="AA823" s="95"/>
    </row>
    <row r="824" spans="1:27" s="125" customFormat="1" ht="15" x14ac:dyDescent="0.25">
      <c r="A824" s="111" t="s">
        <v>1269</v>
      </c>
      <c r="B824" s="111" t="s">
        <v>1269</v>
      </c>
      <c r="C824" s="111" t="s">
        <v>1311</v>
      </c>
      <c r="D824" s="120"/>
      <c r="E824" s="127">
        <v>260.20999999999998</v>
      </c>
      <c r="F824" s="127"/>
      <c r="G824" s="127"/>
      <c r="H824" s="223">
        <f>VLOOKUP(U824,[1]Inflation!$G$16:$H$26,2,FALSE)</f>
        <v>1.0461491063094051</v>
      </c>
      <c r="I824" s="121">
        <f t="shared" si="63"/>
        <v>0</v>
      </c>
      <c r="J824" s="127"/>
      <c r="K824" s="127">
        <v>190</v>
      </c>
      <c r="L824" s="127"/>
      <c r="M824" s="121">
        <f t="shared" si="61"/>
        <v>0</v>
      </c>
      <c r="N824" s="156">
        <v>500</v>
      </c>
      <c r="O824" s="156">
        <v>500</v>
      </c>
      <c r="P824" s="224">
        <f t="shared" si="62"/>
        <v>523.07455315470247</v>
      </c>
      <c r="Q824" s="225" t="s">
        <v>613</v>
      </c>
      <c r="R824" s="160" t="s">
        <v>83</v>
      </c>
      <c r="S824" s="120" t="s">
        <v>66</v>
      </c>
      <c r="T824" s="225" t="s">
        <v>67</v>
      </c>
      <c r="U824" s="225">
        <v>2010</v>
      </c>
      <c r="V824" s="225"/>
      <c r="W824" s="225"/>
      <c r="X824" s="111"/>
      <c r="Y824" s="129" t="s">
        <v>68</v>
      </c>
      <c r="Z824" s="123" t="s">
        <v>69</v>
      </c>
      <c r="AA824" s="129"/>
    </row>
    <row r="825" spans="1:27" s="125" customFormat="1" ht="15" x14ac:dyDescent="0.25">
      <c r="A825" s="111" t="s">
        <v>1269</v>
      </c>
      <c r="B825" s="111" t="s">
        <v>1269</v>
      </c>
      <c r="C825" s="111" t="s">
        <v>1312</v>
      </c>
      <c r="D825" s="120"/>
      <c r="E825" s="127">
        <v>205</v>
      </c>
      <c r="F825" s="127"/>
      <c r="G825" s="127"/>
      <c r="H825" s="223">
        <f>VLOOKUP(U825,[1]Inflation!$G$16:$H$26,2,FALSE)</f>
        <v>1.0461491063094051</v>
      </c>
      <c r="I825" s="121">
        <f t="shared" si="63"/>
        <v>0</v>
      </c>
      <c r="J825" s="127"/>
      <c r="K825" s="127">
        <v>205</v>
      </c>
      <c r="L825" s="127"/>
      <c r="M825" s="121">
        <f t="shared" si="61"/>
        <v>0</v>
      </c>
      <c r="N825" s="156">
        <v>205</v>
      </c>
      <c r="O825" s="156">
        <v>205</v>
      </c>
      <c r="P825" s="224">
        <f t="shared" si="62"/>
        <v>214.46056679342803</v>
      </c>
      <c r="Q825" s="225" t="s">
        <v>613</v>
      </c>
      <c r="R825" s="160" t="s">
        <v>83</v>
      </c>
      <c r="S825" s="120" t="s">
        <v>66</v>
      </c>
      <c r="T825" s="225" t="s">
        <v>67</v>
      </c>
      <c r="U825" s="225">
        <v>2010</v>
      </c>
      <c r="V825" s="225"/>
      <c r="W825" s="225"/>
      <c r="X825" s="111"/>
      <c r="Y825" s="129" t="s">
        <v>267</v>
      </c>
      <c r="Z825" s="123" t="s">
        <v>69</v>
      </c>
      <c r="AA825" s="129"/>
    </row>
    <row r="826" spans="1:27" s="125" customFormat="1" ht="15" x14ac:dyDescent="0.25">
      <c r="A826" s="57" t="s">
        <v>1269</v>
      </c>
      <c r="B826" s="57" t="s">
        <v>1269</v>
      </c>
      <c r="C826" s="57" t="s">
        <v>1313</v>
      </c>
      <c r="D826" s="85"/>
      <c r="E826" s="93">
        <v>150</v>
      </c>
      <c r="F826" s="134">
        <f>E826/9</f>
        <v>16.666666666666668</v>
      </c>
      <c r="G826" s="134" t="s">
        <v>1173</v>
      </c>
      <c r="H826" s="217">
        <f>VLOOKUP(U826,[1]Inflation!$G$16:$H$26,2,FALSE)</f>
        <v>1.0461491063094051</v>
      </c>
      <c r="I826" s="56">
        <f t="shared" si="63"/>
        <v>17.435818438490085</v>
      </c>
      <c r="J826" s="93"/>
      <c r="K826" s="93">
        <v>150</v>
      </c>
      <c r="L826" s="134">
        <f>K826/9</f>
        <v>16.666666666666668</v>
      </c>
      <c r="M826" s="56">
        <f t="shared" si="61"/>
        <v>17.435818438490085</v>
      </c>
      <c r="N826" s="151">
        <v>150</v>
      </c>
      <c r="O826" s="46">
        <f>N826/9</f>
        <v>16.666666666666668</v>
      </c>
      <c r="P826" s="192">
        <f t="shared" si="62"/>
        <v>17.435818438490085</v>
      </c>
      <c r="Q826" s="86" t="s">
        <v>149</v>
      </c>
      <c r="R826" s="96" t="s">
        <v>83</v>
      </c>
      <c r="S826" s="85" t="s">
        <v>66</v>
      </c>
      <c r="T826" s="86" t="s">
        <v>67</v>
      </c>
      <c r="U826" s="87">
        <v>2010</v>
      </c>
      <c r="V826" s="86"/>
      <c r="W826" s="86"/>
      <c r="X826" s="57"/>
      <c r="Y826" s="95" t="s">
        <v>267</v>
      </c>
      <c r="Z826" s="137" t="s">
        <v>69</v>
      </c>
      <c r="AA826" s="95"/>
    </row>
    <row r="827" spans="1:27" s="51" customFormat="1" ht="15" x14ac:dyDescent="0.25">
      <c r="A827" s="57" t="s">
        <v>1269</v>
      </c>
      <c r="B827" s="57" t="s">
        <v>1269</v>
      </c>
      <c r="C827" s="57" t="s">
        <v>1314</v>
      </c>
      <c r="D827" s="85"/>
      <c r="E827" s="93">
        <v>52.47</v>
      </c>
      <c r="F827" s="134">
        <f>E827/9</f>
        <v>5.83</v>
      </c>
      <c r="G827" s="134" t="s">
        <v>1173</v>
      </c>
      <c r="H827" s="217">
        <f>VLOOKUP(U827,[1]Inflation!$G$16:$H$26,2,FALSE)</f>
        <v>1.0461491063094051</v>
      </c>
      <c r="I827" s="56">
        <f t="shared" si="63"/>
        <v>6.0990492897838315</v>
      </c>
      <c r="J827" s="93"/>
      <c r="K827" s="93">
        <v>28</v>
      </c>
      <c r="L827" s="134">
        <f>K827/9</f>
        <v>3.1111111111111112</v>
      </c>
      <c r="M827" s="56">
        <f t="shared" si="61"/>
        <v>3.2546861085181491</v>
      </c>
      <c r="N827" s="151">
        <v>188</v>
      </c>
      <c r="O827" s="46">
        <f>N827/9</f>
        <v>20.888888888888889</v>
      </c>
      <c r="P827" s="192">
        <f t="shared" si="62"/>
        <v>21.852892442907574</v>
      </c>
      <c r="Q827" s="86" t="s">
        <v>149</v>
      </c>
      <c r="R827" s="96" t="s">
        <v>291</v>
      </c>
      <c r="S827" s="85" t="s">
        <v>66</v>
      </c>
      <c r="T827" s="86" t="s">
        <v>67</v>
      </c>
      <c r="U827" s="87">
        <v>2010</v>
      </c>
      <c r="V827" s="86"/>
      <c r="W827" s="86"/>
      <c r="X827" s="57"/>
      <c r="Y827" s="95" t="s">
        <v>849</v>
      </c>
      <c r="Z827" s="137" t="s">
        <v>69</v>
      </c>
      <c r="AA827" s="95"/>
    </row>
    <row r="828" spans="1:27" s="51" customFormat="1" ht="30" x14ac:dyDescent="0.25">
      <c r="A828" s="44" t="s">
        <v>1269</v>
      </c>
      <c r="B828" s="57" t="s">
        <v>1269</v>
      </c>
      <c r="C828" s="44" t="s">
        <v>1315</v>
      </c>
      <c r="D828" s="44"/>
      <c r="E828" s="45">
        <v>27.05</v>
      </c>
      <c r="F828" s="46">
        <f>E828/9</f>
        <v>3.0055555555555555</v>
      </c>
      <c r="G828" s="134" t="s">
        <v>1173</v>
      </c>
      <c r="H828" s="217">
        <f>VLOOKUP(U828,[1]Inflation!$G$16:$H$26,2,FALSE)</f>
        <v>1.0292667257822254</v>
      </c>
      <c r="I828" s="56">
        <f t="shared" si="63"/>
        <v>3.0935183258232444</v>
      </c>
      <c r="J828" s="45"/>
      <c r="K828" s="45"/>
      <c r="L828" s="46"/>
      <c r="M828" s="56">
        <f t="shared" si="61"/>
        <v>0</v>
      </c>
      <c r="N828" s="44"/>
      <c r="O828" s="44"/>
      <c r="P828" s="192">
        <f t="shared" si="62"/>
        <v>0</v>
      </c>
      <c r="Q828" s="69" t="s">
        <v>941</v>
      </c>
      <c r="R828" s="44" t="s">
        <v>44</v>
      </c>
      <c r="S828" s="44" t="s">
        <v>349</v>
      </c>
      <c r="T828" s="69">
        <v>2011</v>
      </c>
      <c r="U828" s="70">
        <v>2011</v>
      </c>
      <c r="V828" s="69">
        <v>35</v>
      </c>
      <c r="W828" s="69"/>
      <c r="X828" s="44">
        <v>3825</v>
      </c>
      <c r="Y828" s="44">
        <v>4</v>
      </c>
      <c r="Z828" s="44"/>
      <c r="AA828" s="44"/>
    </row>
    <row r="829" spans="1:27" s="51" customFormat="1" ht="15" x14ac:dyDescent="0.25">
      <c r="A829" s="57" t="s">
        <v>1269</v>
      </c>
      <c r="B829" s="57" t="s">
        <v>1269</v>
      </c>
      <c r="C829" s="57" t="s">
        <v>1316</v>
      </c>
      <c r="D829" s="85"/>
      <c r="E829" s="151">
        <v>86.15</v>
      </c>
      <c r="F829" s="46">
        <f>E829/9</f>
        <v>9.5722222222222229</v>
      </c>
      <c r="G829" s="134" t="s">
        <v>1173</v>
      </c>
      <c r="H829" s="226">
        <f>VLOOKUP(U829,[1]Inflation!$G$16:$H$26,2,FALSE)</f>
        <v>1.0461491063094051</v>
      </c>
      <c r="I829" s="56">
        <f t="shared" si="63"/>
        <v>10.013971723172805</v>
      </c>
      <c r="J829" s="151"/>
      <c r="K829" s="151">
        <v>40</v>
      </c>
      <c r="L829" s="46">
        <f>K829/9</f>
        <v>4.4444444444444446</v>
      </c>
      <c r="M829" s="56">
        <f t="shared" si="61"/>
        <v>4.649551583597356</v>
      </c>
      <c r="N829" s="151">
        <v>200</v>
      </c>
      <c r="O829" s="46">
        <f>N829/9</f>
        <v>22.222222222222221</v>
      </c>
      <c r="P829" s="192">
        <f t="shared" si="62"/>
        <v>23.247757917986778</v>
      </c>
      <c r="Q829" s="86" t="s">
        <v>149</v>
      </c>
      <c r="R829" s="96" t="s">
        <v>269</v>
      </c>
      <c r="S829" s="85" t="s">
        <v>66</v>
      </c>
      <c r="T829" s="86" t="s">
        <v>67</v>
      </c>
      <c r="U829" s="86">
        <v>2010</v>
      </c>
      <c r="V829" s="86"/>
      <c r="W829" s="86"/>
      <c r="X829" s="57"/>
      <c r="Y829" s="95" t="s">
        <v>537</v>
      </c>
      <c r="Z829" s="137" t="s">
        <v>69</v>
      </c>
      <c r="AA829" s="95"/>
    </row>
    <row r="830" spans="1:27" s="51" customFormat="1" ht="15" x14ac:dyDescent="0.25">
      <c r="A830" s="57" t="s">
        <v>1269</v>
      </c>
      <c r="B830" s="57" t="s">
        <v>1317</v>
      </c>
      <c r="C830" s="57" t="s">
        <v>1318</v>
      </c>
      <c r="D830" s="85"/>
      <c r="E830" s="93">
        <v>24.4</v>
      </c>
      <c r="F830" s="93">
        <v>24.4</v>
      </c>
      <c r="G830" s="134"/>
      <c r="H830" s="217">
        <f>VLOOKUP(U830,[1]Inflation!$G$16:$H$26,2,FALSE)</f>
        <v>1.0461491063094051</v>
      </c>
      <c r="I830" s="56">
        <f t="shared" si="63"/>
        <v>25.526038193949482</v>
      </c>
      <c r="J830" s="93"/>
      <c r="K830" s="93">
        <v>5</v>
      </c>
      <c r="L830" s="134"/>
      <c r="M830" s="56">
        <f t="shared" si="61"/>
        <v>0</v>
      </c>
      <c r="N830" s="151">
        <v>50</v>
      </c>
      <c r="O830" s="46">
        <v>50</v>
      </c>
      <c r="P830" s="192">
        <f t="shared" si="62"/>
        <v>52.30745531547025</v>
      </c>
      <c r="Q830" s="86" t="s">
        <v>1319</v>
      </c>
      <c r="R830" s="96" t="s">
        <v>44</v>
      </c>
      <c r="S830" s="85" t="s">
        <v>66</v>
      </c>
      <c r="T830" s="86" t="s">
        <v>67</v>
      </c>
      <c r="U830" s="87">
        <v>2010</v>
      </c>
      <c r="V830" s="86"/>
      <c r="W830" s="86"/>
      <c r="X830" s="57"/>
      <c r="Y830" s="95" t="s">
        <v>281</v>
      </c>
      <c r="Z830" s="136" t="s">
        <v>69</v>
      </c>
      <c r="AA830" s="95"/>
    </row>
    <row r="831" spans="1:27" s="51" customFormat="1" ht="15" x14ac:dyDescent="0.25">
      <c r="A831" s="111" t="s">
        <v>1269</v>
      </c>
      <c r="B831" s="111" t="s">
        <v>1317</v>
      </c>
      <c r="C831" s="111"/>
      <c r="D831" s="111"/>
      <c r="E831" s="121"/>
      <c r="F831" s="121"/>
      <c r="G831" s="121" t="s">
        <v>113</v>
      </c>
      <c r="H831" s="223">
        <f>VLOOKUP(U831,[1]Inflation!$G$16:$H$26,2,FALSE)</f>
        <v>1</v>
      </c>
      <c r="I831" s="121">
        <f>E831*H831</f>
        <v>0</v>
      </c>
      <c r="J831" s="121"/>
      <c r="K831" s="121">
        <v>15000</v>
      </c>
      <c r="L831" s="121">
        <f>K831/100</f>
        <v>150</v>
      </c>
      <c r="M831" s="121">
        <f t="shared" si="61"/>
        <v>150</v>
      </c>
      <c r="N831" s="121">
        <v>20000</v>
      </c>
      <c r="O831" s="121">
        <f>N831/100</f>
        <v>200</v>
      </c>
      <c r="P831" s="224">
        <f t="shared" si="62"/>
        <v>200</v>
      </c>
      <c r="Q831" s="213" t="s">
        <v>1190</v>
      </c>
      <c r="R831" s="111" t="s">
        <v>32</v>
      </c>
      <c r="S831" s="111" t="s">
        <v>300</v>
      </c>
      <c r="T831" s="213" t="s">
        <v>32</v>
      </c>
      <c r="U831" s="213">
        <v>2012</v>
      </c>
      <c r="V831" s="213" t="s">
        <v>210</v>
      </c>
      <c r="W831" s="213" t="s">
        <v>32</v>
      </c>
      <c r="X831" s="111" t="s">
        <v>32</v>
      </c>
      <c r="Y831" s="111"/>
      <c r="Z831" s="123" t="s">
        <v>1320</v>
      </c>
      <c r="AA831" s="111"/>
    </row>
    <row r="832" spans="1:27" s="112" customFormat="1" ht="15" x14ac:dyDescent="0.25">
      <c r="A832" s="39" t="s">
        <v>1269</v>
      </c>
      <c r="B832" s="39" t="s">
        <v>1317</v>
      </c>
      <c r="C832" s="39"/>
      <c r="D832" s="39"/>
      <c r="E832" s="40"/>
      <c r="F832" s="46"/>
      <c r="G832" s="46"/>
      <c r="H832" s="217">
        <f>VLOOKUP(U832,[1]Inflation!$G$16:$H$26,2,FALSE)</f>
        <v>1</v>
      </c>
      <c r="I832" s="217">
        <f>E832*H832</f>
        <v>0</v>
      </c>
      <c r="J832" s="40"/>
      <c r="K832" s="40">
        <v>10000</v>
      </c>
      <c r="L832" s="46"/>
      <c r="M832" s="56">
        <f t="shared" si="61"/>
        <v>0</v>
      </c>
      <c r="N832" s="40">
        <v>20000</v>
      </c>
      <c r="O832" s="46">
        <v>20000</v>
      </c>
      <c r="P832" s="192">
        <f t="shared" si="62"/>
        <v>20000</v>
      </c>
      <c r="Q832" s="179" t="s">
        <v>27</v>
      </c>
      <c r="R832" s="39" t="s">
        <v>28</v>
      </c>
      <c r="S832" s="39" t="s">
        <v>295</v>
      </c>
      <c r="T832" s="179" t="s">
        <v>32</v>
      </c>
      <c r="U832" s="179">
        <v>2012</v>
      </c>
      <c r="V832" s="179" t="s">
        <v>1321</v>
      </c>
      <c r="W832" s="179" t="s">
        <v>32</v>
      </c>
      <c r="X832" s="39" t="s">
        <v>32</v>
      </c>
      <c r="Y832" s="39"/>
      <c r="Z832" s="138" t="s">
        <v>297</v>
      </c>
      <c r="AA832" s="39"/>
    </row>
    <row r="833" spans="1:27" s="112" customFormat="1" ht="15" x14ac:dyDescent="0.25">
      <c r="A833" s="39" t="s">
        <v>1269</v>
      </c>
      <c r="B833" s="39" t="s">
        <v>1317</v>
      </c>
      <c r="C833" s="39"/>
      <c r="D833" s="39"/>
      <c r="E833" s="40"/>
      <c r="F833" s="46"/>
      <c r="G833" s="46"/>
      <c r="H833" s="217">
        <f>VLOOKUP(U833,[1]Inflation!$G$16:$H$26,2,FALSE)</f>
        <v>1.0292667257822254</v>
      </c>
      <c r="I833" s="217">
        <f>E833*H833</f>
        <v>0</v>
      </c>
      <c r="J833" s="40"/>
      <c r="K833" s="40">
        <v>10000</v>
      </c>
      <c r="L833" s="46"/>
      <c r="M833" s="56">
        <f t="shared" si="61"/>
        <v>0</v>
      </c>
      <c r="N833" s="40">
        <v>40000</v>
      </c>
      <c r="O833" s="46">
        <v>40000</v>
      </c>
      <c r="P833" s="192">
        <f t="shared" si="62"/>
        <v>41170.66903128902</v>
      </c>
      <c r="Q833" s="179" t="s">
        <v>27</v>
      </c>
      <c r="R833" s="39" t="s">
        <v>115</v>
      </c>
      <c r="S833" s="39" t="s">
        <v>116</v>
      </c>
      <c r="T833" s="179">
        <v>2011</v>
      </c>
      <c r="U833" s="179">
        <v>2011</v>
      </c>
      <c r="V833" s="179">
        <v>33</v>
      </c>
      <c r="W833" s="179" t="s">
        <v>32</v>
      </c>
      <c r="X833" s="39" t="s">
        <v>32</v>
      </c>
      <c r="Y833" s="39"/>
      <c r="Z833" s="42" t="s">
        <v>117</v>
      </c>
      <c r="AA833" s="39"/>
    </row>
    <row r="834" spans="1:27" s="51" customFormat="1" ht="15" x14ac:dyDescent="0.25">
      <c r="A834" s="57" t="s">
        <v>1269</v>
      </c>
      <c r="B834" s="39" t="s">
        <v>1317</v>
      </c>
      <c r="C834" s="57" t="s">
        <v>1322</v>
      </c>
      <c r="D834" s="85"/>
      <c r="E834" s="93">
        <v>65.3</v>
      </c>
      <c r="F834" s="93">
        <v>65.3</v>
      </c>
      <c r="G834" s="134"/>
      <c r="H834" s="217">
        <f>VLOOKUP(U834,[1]Inflation!$G$16:$H$26,2,FALSE)</f>
        <v>1.0461491063094051</v>
      </c>
      <c r="I834" s="56">
        <f>F834*H834</f>
        <v>68.313536642004152</v>
      </c>
      <c r="J834" s="93"/>
      <c r="K834" s="93">
        <v>38</v>
      </c>
      <c r="L834" s="134"/>
      <c r="M834" s="56">
        <f t="shared" si="61"/>
        <v>0</v>
      </c>
      <c r="N834" s="151">
        <v>83</v>
      </c>
      <c r="O834" s="46">
        <v>83</v>
      </c>
      <c r="P834" s="192">
        <f t="shared" si="62"/>
        <v>86.830375823680626</v>
      </c>
      <c r="Q834" s="86" t="s">
        <v>433</v>
      </c>
      <c r="R834" s="96" t="s">
        <v>205</v>
      </c>
      <c r="S834" s="85" t="s">
        <v>66</v>
      </c>
      <c r="T834" s="86" t="s">
        <v>67</v>
      </c>
      <c r="U834" s="87">
        <v>2010</v>
      </c>
      <c r="V834" s="86"/>
      <c r="W834" s="86"/>
      <c r="X834" s="57"/>
      <c r="Y834" s="95" t="s">
        <v>281</v>
      </c>
      <c r="Z834" s="136" t="s">
        <v>69</v>
      </c>
      <c r="AA834" s="95"/>
    </row>
    <row r="835" spans="1:27" s="51" customFormat="1" ht="15" x14ac:dyDescent="0.25">
      <c r="A835" s="160" t="s">
        <v>1269</v>
      </c>
      <c r="B835" s="160" t="s">
        <v>1317</v>
      </c>
      <c r="C835" s="160" t="s">
        <v>1323</v>
      </c>
      <c r="D835" s="227"/>
      <c r="E835" s="228">
        <v>57.65</v>
      </c>
      <c r="F835" s="228"/>
      <c r="G835" s="228"/>
      <c r="H835" s="223">
        <f>VLOOKUP(U835,[1]Inflation!$G$16:$H$26,2,FALSE)</f>
        <v>1.0461491063094051</v>
      </c>
      <c r="I835" s="121">
        <f>E835*H835</f>
        <v>60.310495978737201</v>
      </c>
      <c r="J835" s="228"/>
      <c r="K835" s="228">
        <v>22.62</v>
      </c>
      <c r="L835" s="228"/>
      <c r="M835" s="121">
        <f t="shared" si="61"/>
        <v>0</v>
      </c>
      <c r="N835" s="229">
        <v>113</v>
      </c>
      <c r="O835" s="229">
        <v>113</v>
      </c>
      <c r="P835" s="224">
        <f t="shared" si="62"/>
        <v>118.21484901296277</v>
      </c>
      <c r="Q835" s="230" t="s">
        <v>433</v>
      </c>
      <c r="R835" s="160" t="s">
        <v>658</v>
      </c>
      <c r="S835" s="120" t="s">
        <v>66</v>
      </c>
      <c r="T835" s="225" t="s">
        <v>67</v>
      </c>
      <c r="U835" s="225">
        <v>2010</v>
      </c>
      <c r="V835" s="230"/>
      <c r="W835" s="230"/>
      <c r="X835" s="160">
        <v>3738</v>
      </c>
      <c r="Y835" s="231" t="s">
        <v>537</v>
      </c>
      <c r="Z835" s="130" t="s">
        <v>69</v>
      </c>
      <c r="AA835" s="231"/>
    </row>
    <row r="836" spans="1:27" s="51" customFormat="1" ht="15" x14ac:dyDescent="0.25">
      <c r="A836" s="57" t="s">
        <v>1269</v>
      </c>
      <c r="B836" s="57" t="s">
        <v>1324</v>
      </c>
      <c r="C836" s="57" t="s">
        <v>1325</v>
      </c>
      <c r="D836" s="85"/>
      <c r="E836" s="93">
        <v>25</v>
      </c>
      <c r="F836" s="93">
        <v>25</v>
      </c>
      <c r="G836" s="134"/>
      <c r="H836" s="217">
        <f>VLOOKUP(U836,[1]Inflation!$G$16:$H$26,2,FALSE)</f>
        <v>1.0461491063094051</v>
      </c>
      <c r="I836" s="56">
        <f>F836*H836</f>
        <v>26.153727657735125</v>
      </c>
      <c r="J836" s="93"/>
      <c r="K836" s="93">
        <v>25</v>
      </c>
      <c r="L836" s="134"/>
      <c r="M836" s="56">
        <f t="shared" si="61"/>
        <v>0</v>
      </c>
      <c r="N836" s="151">
        <v>25</v>
      </c>
      <c r="O836" s="46">
        <v>25</v>
      </c>
      <c r="P836" s="192">
        <f t="shared" si="62"/>
        <v>26.153727657735125</v>
      </c>
      <c r="Q836" s="85" t="s">
        <v>433</v>
      </c>
      <c r="R836" s="96" t="s">
        <v>205</v>
      </c>
      <c r="S836" s="85" t="s">
        <v>66</v>
      </c>
      <c r="T836" s="85" t="s">
        <v>67</v>
      </c>
      <c r="U836" s="135">
        <v>2010</v>
      </c>
      <c r="V836" s="85"/>
      <c r="W836" s="85"/>
      <c r="X836" s="57"/>
      <c r="Y836" s="95" t="s">
        <v>267</v>
      </c>
      <c r="Z836" s="136" t="s">
        <v>69</v>
      </c>
      <c r="AA836" s="95"/>
    </row>
    <row r="837" spans="1:27" s="232" customFormat="1" ht="15" x14ac:dyDescent="0.25">
      <c r="A837" s="57" t="s">
        <v>1269</v>
      </c>
      <c r="B837" s="57" t="s">
        <v>1324</v>
      </c>
      <c r="C837" s="57" t="s">
        <v>1326</v>
      </c>
      <c r="D837" s="85"/>
      <c r="E837" s="93">
        <v>9.84</v>
      </c>
      <c r="F837" s="93">
        <v>9.84</v>
      </c>
      <c r="G837" s="134"/>
      <c r="H837" s="217">
        <f>VLOOKUP(U837,[1]Inflation!$G$16:$H$26,2,FALSE)</f>
        <v>1.0461491063094051</v>
      </c>
      <c r="I837" s="56">
        <f>F837*H837</f>
        <v>10.294107206084545</v>
      </c>
      <c r="J837" s="93"/>
      <c r="K837" s="93">
        <v>9.7899999999999991</v>
      </c>
      <c r="L837" s="134"/>
      <c r="M837" s="56">
        <f t="shared" si="61"/>
        <v>0</v>
      </c>
      <c r="N837" s="151">
        <v>10</v>
      </c>
      <c r="O837" s="46">
        <v>10</v>
      </c>
      <c r="P837" s="192">
        <f t="shared" si="62"/>
        <v>10.461491063094051</v>
      </c>
      <c r="Q837" s="85" t="s">
        <v>433</v>
      </c>
      <c r="R837" s="96" t="s">
        <v>153</v>
      </c>
      <c r="S837" s="85" t="s">
        <v>66</v>
      </c>
      <c r="T837" s="85" t="s">
        <v>67</v>
      </c>
      <c r="U837" s="135">
        <v>2010</v>
      </c>
      <c r="V837" s="85"/>
      <c r="W837" s="85"/>
      <c r="X837" s="57"/>
      <c r="Y837" s="95" t="s">
        <v>343</v>
      </c>
      <c r="Z837" s="136" t="s">
        <v>69</v>
      </c>
      <c r="AA837" s="95"/>
    </row>
    <row r="838" spans="1:27" s="131" customFormat="1" ht="47.25" x14ac:dyDescent="0.25">
      <c r="A838" s="99" t="s">
        <v>1327</v>
      </c>
      <c r="B838" s="99" t="s">
        <v>1328</v>
      </c>
      <c r="C838" s="99"/>
      <c r="D838" s="99"/>
      <c r="E838" s="100">
        <v>2500</v>
      </c>
      <c r="F838" s="100"/>
      <c r="G838" s="100" t="s">
        <v>40</v>
      </c>
      <c r="H838" s="233">
        <f>VLOOKUP(T838,[1]Inflation!$G$16:$H$26,2, FALSE)</f>
        <v>1.0733291816457666</v>
      </c>
      <c r="I838" s="102">
        <f>H838*E838</f>
        <v>2683.3229541144165</v>
      </c>
      <c r="J838" s="99"/>
      <c r="K838" s="99"/>
      <c r="L838" s="99"/>
      <c r="M838" s="103"/>
      <c r="N838" s="99"/>
      <c r="O838" s="99"/>
      <c r="P838" s="103"/>
      <c r="Q838" s="99" t="s">
        <v>27</v>
      </c>
      <c r="R838" s="99" t="s">
        <v>44</v>
      </c>
      <c r="S838" s="99" t="s">
        <v>103</v>
      </c>
      <c r="T838" s="99">
        <v>2009</v>
      </c>
      <c r="U838" s="99"/>
      <c r="V838" s="99" t="s">
        <v>114</v>
      </c>
      <c r="W838" s="99" t="s">
        <v>32</v>
      </c>
      <c r="X838" s="99" t="s">
        <v>32</v>
      </c>
      <c r="Y838" s="99"/>
      <c r="Z838" s="104" t="s">
        <v>104</v>
      </c>
      <c r="AA838" s="99"/>
    </row>
    <row r="839" spans="1:27" s="131" customFormat="1" ht="15.75" x14ac:dyDescent="0.25">
      <c r="A839" s="99" t="s">
        <v>1327</v>
      </c>
      <c r="B839" s="99" t="s">
        <v>1328</v>
      </c>
      <c r="C839" s="99"/>
      <c r="D839" s="99"/>
      <c r="E839" s="100">
        <v>10080</v>
      </c>
      <c r="F839" s="100"/>
      <c r="G839" s="100" t="s">
        <v>40</v>
      </c>
      <c r="H839" s="233">
        <f>VLOOKUP(T839,[1]Inflation!$G$16:$H$26,2, FALSE)</f>
        <v>1.0721304058925818</v>
      </c>
      <c r="I839" s="102">
        <f t="shared" ref="I839:I841" si="70">H839*E839</f>
        <v>10807.074491397225</v>
      </c>
      <c r="J839" s="100"/>
      <c r="K839" s="100"/>
      <c r="L839" s="100"/>
      <c r="M839" s="102"/>
      <c r="N839" s="100"/>
      <c r="O839" s="100"/>
      <c r="P839" s="102"/>
      <c r="Q839" s="99" t="s">
        <v>353</v>
      </c>
      <c r="R839" s="99" t="s">
        <v>28</v>
      </c>
      <c r="S839" s="99" t="s">
        <v>50</v>
      </c>
      <c r="T839" s="99">
        <v>2008</v>
      </c>
      <c r="U839" s="99"/>
      <c r="V839" s="99" t="s">
        <v>51</v>
      </c>
      <c r="W839" s="99" t="s">
        <v>32</v>
      </c>
      <c r="X839" s="99" t="s">
        <v>32</v>
      </c>
      <c r="Y839" s="99"/>
      <c r="Z839" s="104" t="s">
        <v>52</v>
      </c>
      <c r="AA839" s="99" t="s">
        <v>53</v>
      </c>
    </row>
    <row r="840" spans="1:27" s="131" customFormat="1" ht="31.5" x14ac:dyDescent="0.25">
      <c r="A840" s="99" t="s">
        <v>1327</v>
      </c>
      <c r="B840" s="99" t="s">
        <v>1329</v>
      </c>
      <c r="C840" s="99" t="s">
        <v>1330</v>
      </c>
      <c r="D840" s="99"/>
      <c r="E840" s="100">
        <v>66500</v>
      </c>
      <c r="F840" s="100"/>
      <c r="G840" s="100" t="s">
        <v>40</v>
      </c>
      <c r="H840" s="233">
        <f>VLOOKUP(T840,[1]Inflation!$G$16:$H$26,2, FALSE)</f>
        <v>1.0721304058925818</v>
      </c>
      <c r="I840" s="102">
        <f t="shared" si="70"/>
        <v>71296.671991856696</v>
      </c>
      <c r="J840" s="100"/>
      <c r="K840" s="100"/>
      <c r="L840" s="100"/>
      <c r="M840" s="102"/>
      <c r="N840" s="100"/>
      <c r="O840" s="100"/>
      <c r="P840" s="102"/>
      <c r="Q840" s="99" t="s">
        <v>353</v>
      </c>
      <c r="R840" s="99" t="s">
        <v>28</v>
      </c>
      <c r="S840" s="99" t="s">
        <v>50</v>
      </c>
      <c r="T840" s="99">
        <v>2008</v>
      </c>
      <c r="U840" s="99"/>
      <c r="V840" s="99" t="s">
        <v>1331</v>
      </c>
      <c r="W840" s="99" t="s">
        <v>32</v>
      </c>
      <c r="X840" s="99" t="s">
        <v>32</v>
      </c>
      <c r="Y840" s="99"/>
      <c r="Z840" s="104" t="s">
        <v>52</v>
      </c>
      <c r="AA840" s="99" t="s">
        <v>53</v>
      </c>
    </row>
    <row r="841" spans="1:27" s="51" customFormat="1" ht="30" x14ac:dyDescent="0.25">
      <c r="A841" s="44" t="s">
        <v>1327</v>
      </c>
      <c r="B841" s="44" t="s">
        <v>1328</v>
      </c>
      <c r="C841" s="44"/>
      <c r="D841" s="44"/>
      <c r="E841" s="45"/>
      <c r="F841" s="45"/>
      <c r="G841" s="100" t="s">
        <v>40</v>
      </c>
      <c r="H841" s="233">
        <f>VLOOKUP(T841,[1]Inflation!$G$16:$H$26,2, FALSE)</f>
        <v>1.0733291816457666</v>
      </c>
      <c r="I841" s="102">
        <f t="shared" si="70"/>
        <v>0</v>
      </c>
      <c r="J841" s="44"/>
      <c r="K841" s="45">
        <v>4000</v>
      </c>
      <c r="L841" s="45"/>
      <c r="M841" s="56">
        <f>K841*H841</f>
        <v>4293.3167265830662</v>
      </c>
      <c r="N841" s="45">
        <v>30000</v>
      </c>
      <c r="O841" s="45"/>
      <c r="P841" s="234">
        <f>N841*H841</f>
        <v>32199.875449372998</v>
      </c>
      <c r="Q841" s="44" t="s">
        <v>27</v>
      </c>
      <c r="R841" s="44" t="s">
        <v>97</v>
      </c>
      <c r="S841" s="44" t="s">
        <v>304</v>
      </c>
      <c r="T841" s="44">
        <v>2009</v>
      </c>
      <c r="U841" s="44"/>
      <c r="V841" s="44">
        <v>3</v>
      </c>
      <c r="W841" s="44" t="s">
        <v>32</v>
      </c>
      <c r="X841" s="44" t="s">
        <v>32</v>
      </c>
      <c r="Y841" s="44"/>
      <c r="Z841" s="48" t="s">
        <v>305</v>
      </c>
      <c r="AA841" s="44"/>
    </row>
    <row r="842" spans="1:27" s="131" customFormat="1" ht="15.75" x14ac:dyDescent="0.25">
      <c r="A842" s="44" t="s">
        <v>1332</v>
      </c>
      <c r="B842" s="44" t="s">
        <v>1333</v>
      </c>
      <c r="C842" s="44"/>
      <c r="D842" s="44"/>
      <c r="E842" s="45">
        <v>78000</v>
      </c>
      <c r="F842" s="46"/>
      <c r="G842" s="46"/>
      <c r="H842" s="217">
        <f>VLOOKUP(U842,[1]Inflation!$G$16:$H$26,2,FALSE)</f>
        <v>1.0461491063094051</v>
      </c>
      <c r="I842" s="56">
        <f t="shared" ref="I842:I846" si="71">E842*H842</f>
        <v>81599.630292133588</v>
      </c>
      <c r="J842" s="45"/>
      <c r="K842" s="45"/>
      <c r="L842" s="46"/>
      <c r="M842" s="56">
        <f t="shared" ref="M842:M868" si="72">K842*H842</f>
        <v>0</v>
      </c>
      <c r="N842" s="45"/>
      <c r="O842" s="46"/>
      <c r="P842" s="56">
        <f t="shared" ref="P842:P868" si="73">N842*H842</f>
        <v>0</v>
      </c>
      <c r="Q842" s="44" t="s">
        <v>1102</v>
      </c>
      <c r="R842" s="44" t="s">
        <v>942</v>
      </c>
      <c r="S842" s="44" t="s">
        <v>943</v>
      </c>
      <c r="T842" s="44">
        <v>2010</v>
      </c>
      <c r="U842" s="44">
        <v>2010</v>
      </c>
      <c r="V842" s="44" t="s">
        <v>210</v>
      </c>
      <c r="W842" s="44" t="s">
        <v>32</v>
      </c>
      <c r="X842" s="44">
        <v>1</v>
      </c>
      <c r="Y842" s="44"/>
      <c r="Z842" s="48" t="s">
        <v>944</v>
      </c>
      <c r="AA842" s="44"/>
    </row>
    <row r="843" spans="1:27" s="131" customFormat="1" ht="30" x14ac:dyDescent="0.25">
      <c r="A843" s="44" t="s">
        <v>1332</v>
      </c>
      <c r="B843" s="44" t="s">
        <v>1333</v>
      </c>
      <c r="C843" s="44" t="s">
        <v>1334</v>
      </c>
      <c r="D843" s="44"/>
      <c r="E843" s="45">
        <v>294000</v>
      </c>
      <c r="F843" s="46"/>
      <c r="G843" s="46"/>
      <c r="H843" s="217">
        <f>VLOOKUP(U843,[1]Inflation!$G$16:$H$26,2,FALSE)</f>
        <v>1.0461491063094051</v>
      </c>
      <c r="I843" s="56">
        <f t="shared" si="71"/>
        <v>307567.8372549651</v>
      </c>
      <c r="J843" s="45"/>
      <c r="K843" s="45"/>
      <c r="L843" s="46"/>
      <c r="M843" s="56">
        <f t="shared" si="72"/>
        <v>0</v>
      </c>
      <c r="N843" s="45"/>
      <c r="O843" s="46"/>
      <c r="P843" s="56">
        <f t="shared" si="73"/>
        <v>0</v>
      </c>
      <c r="Q843" s="44" t="s">
        <v>1102</v>
      </c>
      <c r="R843" s="44" t="s">
        <v>44</v>
      </c>
      <c r="S843" s="44" t="s">
        <v>123</v>
      </c>
      <c r="T843" s="44">
        <v>2010</v>
      </c>
      <c r="U843" s="44">
        <v>2010</v>
      </c>
      <c r="V843" s="44" t="s">
        <v>1335</v>
      </c>
      <c r="W843" s="44" t="s">
        <v>32</v>
      </c>
      <c r="X843" s="44">
        <v>1</v>
      </c>
      <c r="Y843" s="44"/>
      <c r="Z843" s="48" t="s">
        <v>125</v>
      </c>
      <c r="AA843" s="44"/>
    </row>
    <row r="844" spans="1:27" s="131" customFormat="1" ht="30" x14ac:dyDescent="0.25">
      <c r="A844" s="111" t="s">
        <v>1332</v>
      </c>
      <c r="B844" s="111" t="s">
        <v>1333</v>
      </c>
      <c r="C844" s="111" t="s">
        <v>1336</v>
      </c>
      <c r="D844" s="111"/>
      <c r="E844" s="121"/>
      <c r="F844" s="46"/>
      <c r="G844" s="46"/>
      <c r="H844" s="217">
        <f>VLOOKUP(U844,[1]Inflation!$G$16:$H$26,2,FALSE)</f>
        <v>1.118306895992371</v>
      </c>
      <c r="I844" s="56">
        <f t="shared" si="71"/>
        <v>0</v>
      </c>
      <c r="J844" s="121"/>
      <c r="K844" s="121">
        <v>65</v>
      </c>
      <c r="L844" s="46"/>
      <c r="M844" s="56">
        <f t="shared" si="72"/>
        <v>72.689948239504119</v>
      </c>
      <c r="N844" s="121">
        <v>80</v>
      </c>
      <c r="O844" s="46"/>
      <c r="P844" s="56">
        <f t="shared" si="73"/>
        <v>89.464551679389672</v>
      </c>
      <c r="Q844" s="111" t="s">
        <v>148</v>
      </c>
      <c r="R844" s="111" t="s">
        <v>28</v>
      </c>
      <c r="S844" s="111" t="s">
        <v>1337</v>
      </c>
      <c r="T844" s="111">
        <v>2007</v>
      </c>
      <c r="U844" s="111">
        <v>2007</v>
      </c>
      <c r="V844" s="111" t="s">
        <v>32</v>
      </c>
      <c r="W844" s="111" t="s">
        <v>32</v>
      </c>
      <c r="X844" s="111" t="s">
        <v>32</v>
      </c>
      <c r="Y844" s="111"/>
      <c r="Z844" s="123" t="s">
        <v>1338</v>
      </c>
      <c r="AA844" s="111"/>
    </row>
    <row r="845" spans="1:27" s="235" customFormat="1" ht="30" x14ac:dyDescent="0.25">
      <c r="A845" s="111" t="s">
        <v>1332</v>
      </c>
      <c r="B845" s="111" t="s">
        <v>1333</v>
      </c>
      <c r="C845" s="111" t="s">
        <v>1339</v>
      </c>
      <c r="D845" s="111"/>
      <c r="E845" s="121"/>
      <c r="F845" s="46"/>
      <c r="G845" s="46"/>
      <c r="H845" s="217">
        <f>VLOOKUP(U845,[1]Inflation!$G$16:$H$26,2,FALSE)</f>
        <v>1.118306895992371</v>
      </c>
      <c r="I845" s="56">
        <f t="shared" si="71"/>
        <v>0</v>
      </c>
      <c r="J845" s="121"/>
      <c r="K845" s="121">
        <v>70</v>
      </c>
      <c r="L845" s="46"/>
      <c r="M845" s="56">
        <f t="shared" si="72"/>
        <v>78.28148271946597</v>
      </c>
      <c r="N845" s="121">
        <v>90</v>
      </c>
      <c r="O845" s="46"/>
      <c r="P845" s="56">
        <f t="shared" si="73"/>
        <v>100.64762063931339</v>
      </c>
      <c r="Q845" s="111" t="s">
        <v>148</v>
      </c>
      <c r="R845" s="111" t="s">
        <v>28</v>
      </c>
      <c r="S845" s="111" t="s">
        <v>1337</v>
      </c>
      <c r="T845" s="111">
        <v>2007</v>
      </c>
      <c r="U845" s="111">
        <v>2007</v>
      </c>
      <c r="V845" s="111" t="s">
        <v>32</v>
      </c>
      <c r="W845" s="111" t="s">
        <v>32</v>
      </c>
      <c r="X845" s="111" t="s">
        <v>32</v>
      </c>
      <c r="Y845" s="111"/>
      <c r="Z845" s="123" t="s">
        <v>1338</v>
      </c>
      <c r="AA845" s="111"/>
    </row>
    <row r="846" spans="1:27" s="235" customFormat="1" ht="30" x14ac:dyDescent="0.25">
      <c r="A846" s="44" t="s">
        <v>1332</v>
      </c>
      <c r="B846" s="44" t="s">
        <v>1333</v>
      </c>
      <c r="C846" s="44" t="s">
        <v>1340</v>
      </c>
      <c r="D846" s="44"/>
      <c r="E846" s="45">
        <v>100000</v>
      </c>
      <c r="F846" s="46"/>
      <c r="G846" s="46"/>
      <c r="H846" s="217">
        <f>VLOOKUP(U846,[1]Inflation!$G$16:$H$26,2,FALSE)</f>
        <v>1.118306895992371</v>
      </c>
      <c r="I846" s="56">
        <f t="shared" si="71"/>
        <v>111830.6895992371</v>
      </c>
      <c r="J846" s="45"/>
      <c r="K846" s="45"/>
      <c r="L846" s="46"/>
      <c r="M846" s="56">
        <f t="shared" si="72"/>
        <v>0</v>
      </c>
      <c r="N846" s="45"/>
      <c r="O846" s="46"/>
      <c r="P846" s="56">
        <f t="shared" si="73"/>
        <v>0</v>
      </c>
      <c r="Q846" s="44" t="s">
        <v>1102</v>
      </c>
      <c r="R846" s="44" t="s">
        <v>28</v>
      </c>
      <c r="S846" s="44" t="s">
        <v>1337</v>
      </c>
      <c r="T846" s="44">
        <v>2007</v>
      </c>
      <c r="U846" s="44">
        <v>2007</v>
      </c>
      <c r="V846" s="44" t="s">
        <v>32</v>
      </c>
      <c r="W846" s="44" t="s">
        <v>32</v>
      </c>
      <c r="X846" s="44" t="s">
        <v>32</v>
      </c>
      <c r="Y846" s="44"/>
      <c r="Z846" s="48" t="s">
        <v>1338</v>
      </c>
      <c r="AA846" s="44"/>
    </row>
    <row r="847" spans="1:27" s="235" customFormat="1" ht="15.75" x14ac:dyDescent="0.25">
      <c r="A847" s="44" t="s">
        <v>1332</v>
      </c>
      <c r="B847" s="44" t="s">
        <v>2552</v>
      </c>
      <c r="C847" s="44" t="s">
        <v>1341</v>
      </c>
      <c r="D847" s="44"/>
      <c r="E847" s="45">
        <v>98</v>
      </c>
      <c r="F847" s="46">
        <f>(E847*10)*100</f>
        <v>98000</v>
      </c>
      <c r="G847" s="46" t="s">
        <v>1102</v>
      </c>
      <c r="H847" s="217">
        <f>VLOOKUP(U847,[1]Inflation!$G$16:$H$26,2,FALSE)</f>
        <v>1.0461491063094051</v>
      </c>
      <c r="I847" s="56">
        <f t="shared" ref="I847:I854" si="74">H847*F847</f>
        <v>102522.61241832169</v>
      </c>
      <c r="J847" s="45"/>
      <c r="K847" s="45"/>
      <c r="L847" s="46"/>
      <c r="M847" s="56">
        <f t="shared" si="72"/>
        <v>0</v>
      </c>
      <c r="N847" s="45"/>
      <c r="O847" s="46"/>
      <c r="P847" s="56">
        <f t="shared" si="73"/>
        <v>0</v>
      </c>
      <c r="Q847" s="44" t="s">
        <v>148</v>
      </c>
      <c r="R847" s="44" t="s">
        <v>233</v>
      </c>
      <c r="S847" s="44" t="s">
        <v>1342</v>
      </c>
      <c r="T847" s="44">
        <v>2010</v>
      </c>
      <c r="U847" s="44">
        <v>2010</v>
      </c>
      <c r="V847" s="44">
        <v>11</v>
      </c>
      <c r="W847" s="44" t="s">
        <v>1343</v>
      </c>
      <c r="X847" s="44" t="s">
        <v>32</v>
      </c>
      <c r="Y847" s="44"/>
      <c r="Z847" s="48" t="s">
        <v>1344</v>
      </c>
      <c r="AA847" s="44" t="s">
        <v>1345</v>
      </c>
    </row>
    <row r="848" spans="1:27" s="131" customFormat="1" ht="15.75" x14ac:dyDescent="0.25">
      <c r="A848" s="44" t="s">
        <v>1332</v>
      </c>
      <c r="B848" s="44" t="s">
        <v>2552</v>
      </c>
      <c r="C848" s="44" t="s">
        <v>1346</v>
      </c>
      <c r="D848" s="44"/>
      <c r="E848" s="45">
        <v>87</v>
      </c>
      <c r="F848" s="46">
        <f>(E848*10)*100</f>
        <v>87000</v>
      </c>
      <c r="G848" s="46" t="s">
        <v>1102</v>
      </c>
      <c r="H848" s="217">
        <f>VLOOKUP(U848,[1]Inflation!$G$16:$H$26,2,FALSE)</f>
        <v>1.0461491063094051</v>
      </c>
      <c r="I848" s="56">
        <f t="shared" si="74"/>
        <v>91014.972248918246</v>
      </c>
      <c r="J848" s="45"/>
      <c r="K848" s="45"/>
      <c r="L848" s="46"/>
      <c r="M848" s="56">
        <f t="shared" si="72"/>
        <v>0</v>
      </c>
      <c r="N848" s="45"/>
      <c r="O848" s="46"/>
      <c r="P848" s="56">
        <f t="shared" si="73"/>
        <v>0</v>
      </c>
      <c r="Q848" s="44" t="s">
        <v>148</v>
      </c>
      <c r="R848" s="44" t="s">
        <v>233</v>
      </c>
      <c r="S848" s="44" t="s">
        <v>1342</v>
      </c>
      <c r="T848" s="44">
        <v>2010</v>
      </c>
      <c r="U848" s="44">
        <v>2010</v>
      </c>
      <c r="V848" s="44">
        <v>11</v>
      </c>
      <c r="W848" s="44" t="s">
        <v>1347</v>
      </c>
      <c r="X848" s="44" t="s">
        <v>32</v>
      </c>
      <c r="Y848" s="44"/>
      <c r="Z848" s="48" t="s">
        <v>1344</v>
      </c>
      <c r="AA848" s="44" t="s">
        <v>1345</v>
      </c>
    </row>
    <row r="849" spans="1:27" s="131" customFormat="1" ht="15.75" x14ac:dyDescent="0.25">
      <c r="A849" s="44" t="s">
        <v>1332</v>
      </c>
      <c r="B849" s="44" t="s">
        <v>2552</v>
      </c>
      <c r="C849" s="44" t="s">
        <v>1348</v>
      </c>
      <c r="D849" s="44"/>
      <c r="E849" s="45">
        <v>112</v>
      </c>
      <c r="F849" s="46">
        <f>(E849*10)*100</f>
        <v>112000</v>
      </c>
      <c r="G849" s="46" t="s">
        <v>1102</v>
      </c>
      <c r="H849" s="217">
        <f>VLOOKUP(U849,[1]Inflation!$G$16:$H$26,2,FALSE)</f>
        <v>1.0461491063094051</v>
      </c>
      <c r="I849" s="56">
        <f t="shared" si="74"/>
        <v>117168.69990665336</v>
      </c>
      <c r="J849" s="45"/>
      <c r="K849" s="45"/>
      <c r="L849" s="46"/>
      <c r="M849" s="56">
        <f t="shared" si="72"/>
        <v>0</v>
      </c>
      <c r="N849" s="45"/>
      <c r="O849" s="46"/>
      <c r="P849" s="56">
        <f t="shared" si="73"/>
        <v>0</v>
      </c>
      <c r="Q849" s="44" t="s">
        <v>148</v>
      </c>
      <c r="R849" s="44" t="s">
        <v>233</v>
      </c>
      <c r="S849" s="44" t="s">
        <v>1342</v>
      </c>
      <c r="T849" s="44">
        <v>2010</v>
      </c>
      <c r="U849" s="44">
        <v>2010</v>
      </c>
      <c r="V849" s="44">
        <v>11</v>
      </c>
      <c r="W849" s="44" t="s">
        <v>1347</v>
      </c>
      <c r="X849" s="44" t="s">
        <v>32</v>
      </c>
      <c r="Y849" s="44"/>
      <c r="Z849" s="48" t="s">
        <v>1344</v>
      </c>
      <c r="AA849" s="44" t="s">
        <v>1345</v>
      </c>
    </row>
    <row r="850" spans="1:27" s="131" customFormat="1" ht="15.75" x14ac:dyDescent="0.25">
      <c r="A850" s="44" t="s">
        <v>1332</v>
      </c>
      <c r="B850" s="44" t="s">
        <v>2552</v>
      </c>
      <c r="C850" s="44" t="s">
        <v>1349</v>
      </c>
      <c r="D850" s="44"/>
      <c r="E850" s="45">
        <v>132</v>
      </c>
      <c r="F850" s="46">
        <f>(E850*10)*100</f>
        <v>132000</v>
      </c>
      <c r="G850" s="46" t="s">
        <v>1102</v>
      </c>
      <c r="H850" s="217">
        <f>VLOOKUP(U850,[1]Inflation!$G$16:$H$26,2,FALSE)</f>
        <v>1.0461491063094051</v>
      </c>
      <c r="I850" s="56">
        <f t="shared" si="74"/>
        <v>138091.68203284146</v>
      </c>
      <c r="J850" s="45"/>
      <c r="K850" s="45"/>
      <c r="L850" s="46"/>
      <c r="M850" s="56">
        <f t="shared" si="72"/>
        <v>0</v>
      </c>
      <c r="N850" s="45"/>
      <c r="O850" s="46"/>
      <c r="P850" s="56">
        <f t="shared" si="73"/>
        <v>0</v>
      </c>
      <c r="Q850" s="44" t="s">
        <v>148</v>
      </c>
      <c r="R850" s="44" t="s">
        <v>233</v>
      </c>
      <c r="S850" s="44" t="s">
        <v>1342</v>
      </c>
      <c r="T850" s="44">
        <v>2010</v>
      </c>
      <c r="U850" s="44">
        <v>2010</v>
      </c>
      <c r="V850" s="44">
        <v>11</v>
      </c>
      <c r="W850" s="44" t="s">
        <v>1343</v>
      </c>
      <c r="X850" s="44" t="s">
        <v>32</v>
      </c>
      <c r="Y850" s="44"/>
      <c r="Z850" s="48" t="s">
        <v>1344</v>
      </c>
      <c r="AA850" s="44" t="s">
        <v>1345</v>
      </c>
    </row>
    <row r="851" spans="1:27" s="131" customFormat="1" ht="15.75" x14ac:dyDescent="0.25">
      <c r="A851" s="44" t="s">
        <v>1332</v>
      </c>
      <c r="B851" s="44" t="s">
        <v>2552</v>
      </c>
      <c r="C851" s="44" t="s">
        <v>1350</v>
      </c>
      <c r="D851" s="44"/>
      <c r="E851" s="45">
        <v>90</v>
      </c>
      <c r="F851" s="46">
        <f>(E851*12)*100</f>
        <v>108000</v>
      </c>
      <c r="G851" s="46" t="s">
        <v>1102</v>
      </c>
      <c r="H851" s="217">
        <f>VLOOKUP(U851,[1]Inflation!$G$16:$H$26,2,FALSE)</f>
        <v>1.0461491063094051</v>
      </c>
      <c r="I851" s="56">
        <f t="shared" si="74"/>
        <v>112984.10348141575</v>
      </c>
      <c r="J851" s="45"/>
      <c r="K851" s="45"/>
      <c r="L851" s="46"/>
      <c r="M851" s="56">
        <f t="shared" si="72"/>
        <v>0</v>
      </c>
      <c r="N851" s="45"/>
      <c r="O851" s="46"/>
      <c r="P851" s="56">
        <f t="shared" si="73"/>
        <v>0</v>
      </c>
      <c r="Q851" s="44" t="s">
        <v>148</v>
      </c>
      <c r="R851" s="44" t="s">
        <v>233</v>
      </c>
      <c r="S851" s="44" t="s">
        <v>1342</v>
      </c>
      <c r="T851" s="44">
        <v>2010</v>
      </c>
      <c r="U851" s="44">
        <v>2010</v>
      </c>
      <c r="V851" s="44">
        <v>11</v>
      </c>
      <c r="W851" s="44" t="s">
        <v>1347</v>
      </c>
      <c r="X851" s="44" t="s">
        <v>32</v>
      </c>
      <c r="Y851" s="44"/>
      <c r="Z851" s="48" t="s">
        <v>1344</v>
      </c>
      <c r="AA851" s="44" t="s">
        <v>1345</v>
      </c>
    </row>
    <row r="852" spans="1:27" s="131" customFormat="1" ht="15.75" x14ac:dyDescent="0.25">
      <c r="A852" s="44" t="s">
        <v>1332</v>
      </c>
      <c r="B852" s="44" t="s">
        <v>2552</v>
      </c>
      <c r="C852" s="44" t="s">
        <v>1351</v>
      </c>
      <c r="D852" s="44"/>
      <c r="E852" s="45">
        <v>102</v>
      </c>
      <c r="F852" s="46">
        <f>(E852*12)*100</f>
        <v>122400</v>
      </c>
      <c r="G852" s="46" t="s">
        <v>1102</v>
      </c>
      <c r="H852" s="217">
        <f>VLOOKUP(U852,[1]Inflation!$G$16:$H$26,2,FALSE)</f>
        <v>1.0461491063094051</v>
      </c>
      <c r="I852" s="56">
        <f t="shared" si="74"/>
        <v>128048.65061227117</v>
      </c>
      <c r="J852" s="45"/>
      <c r="K852" s="45"/>
      <c r="L852" s="46"/>
      <c r="M852" s="56">
        <f t="shared" si="72"/>
        <v>0</v>
      </c>
      <c r="N852" s="45"/>
      <c r="O852" s="46"/>
      <c r="P852" s="56">
        <f t="shared" si="73"/>
        <v>0</v>
      </c>
      <c r="Q852" s="44" t="s">
        <v>148</v>
      </c>
      <c r="R852" s="44" t="s">
        <v>233</v>
      </c>
      <c r="S852" s="44" t="s">
        <v>1342</v>
      </c>
      <c r="T852" s="44">
        <v>2010</v>
      </c>
      <c r="U852" s="44">
        <v>2010</v>
      </c>
      <c r="V852" s="44">
        <v>11</v>
      </c>
      <c r="W852" s="44" t="s">
        <v>1343</v>
      </c>
      <c r="X852" s="44" t="s">
        <v>32</v>
      </c>
      <c r="Y852" s="44"/>
      <c r="Z852" s="48" t="s">
        <v>1344</v>
      </c>
      <c r="AA852" s="44" t="s">
        <v>1345</v>
      </c>
    </row>
    <row r="853" spans="1:27" s="131" customFormat="1" ht="15.75" x14ac:dyDescent="0.25">
      <c r="A853" s="44" t="s">
        <v>1332</v>
      </c>
      <c r="B853" s="44" t="s">
        <v>2552</v>
      </c>
      <c r="C853" s="44" t="s">
        <v>1352</v>
      </c>
      <c r="D853" s="44"/>
      <c r="E853" s="45">
        <v>113</v>
      </c>
      <c r="F853" s="46">
        <f>(E853*12)*100</f>
        <v>135600</v>
      </c>
      <c r="G853" s="46" t="s">
        <v>1102</v>
      </c>
      <c r="H853" s="217">
        <f>VLOOKUP(U853,[1]Inflation!$G$16:$H$26,2,FALSE)</f>
        <v>1.0461491063094051</v>
      </c>
      <c r="I853" s="56">
        <f t="shared" si="74"/>
        <v>141857.81881555534</v>
      </c>
      <c r="J853" s="45"/>
      <c r="K853" s="45"/>
      <c r="L853" s="46"/>
      <c r="M853" s="56">
        <f t="shared" si="72"/>
        <v>0</v>
      </c>
      <c r="N853" s="45"/>
      <c r="O853" s="46"/>
      <c r="P853" s="56">
        <f t="shared" si="73"/>
        <v>0</v>
      </c>
      <c r="Q853" s="44" t="s">
        <v>148</v>
      </c>
      <c r="R853" s="44" t="s">
        <v>233</v>
      </c>
      <c r="S853" s="44" t="s">
        <v>1342</v>
      </c>
      <c r="T853" s="44">
        <v>2010</v>
      </c>
      <c r="U853" s="44">
        <v>2010</v>
      </c>
      <c r="V853" s="44">
        <v>11</v>
      </c>
      <c r="W853" s="44" t="s">
        <v>1347</v>
      </c>
      <c r="X853" s="44" t="s">
        <v>32</v>
      </c>
      <c r="Y853" s="44"/>
      <c r="Z853" s="48" t="s">
        <v>1344</v>
      </c>
      <c r="AA853" s="44" t="s">
        <v>1345</v>
      </c>
    </row>
    <row r="854" spans="1:27" s="131" customFormat="1" ht="15.75" x14ac:dyDescent="0.25">
      <c r="A854" s="44" t="s">
        <v>1332</v>
      </c>
      <c r="B854" s="44" t="s">
        <v>2552</v>
      </c>
      <c r="C854" s="44" t="s">
        <v>1353</v>
      </c>
      <c r="D854" s="44"/>
      <c r="E854" s="45">
        <v>132</v>
      </c>
      <c r="F854" s="46">
        <f>(E854*12)*100</f>
        <v>158400</v>
      </c>
      <c r="G854" s="46" t="s">
        <v>1102</v>
      </c>
      <c r="H854" s="217">
        <f>VLOOKUP(U854,[1]Inflation!$G$16:$H$26,2,FALSE)</f>
        <v>1.0461491063094051</v>
      </c>
      <c r="I854" s="56">
        <f t="shared" si="74"/>
        <v>165710.01843940976</v>
      </c>
      <c r="J854" s="45"/>
      <c r="K854" s="45"/>
      <c r="L854" s="46"/>
      <c r="M854" s="56">
        <f t="shared" si="72"/>
        <v>0</v>
      </c>
      <c r="N854" s="45"/>
      <c r="O854" s="46"/>
      <c r="P854" s="56">
        <f t="shared" si="73"/>
        <v>0</v>
      </c>
      <c r="Q854" s="44" t="s">
        <v>148</v>
      </c>
      <c r="R854" s="44" t="s">
        <v>233</v>
      </c>
      <c r="S854" s="44" t="s">
        <v>1342</v>
      </c>
      <c r="T854" s="44">
        <v>2010</v>
      </c>
      <c r="U854" s="44">
        <v>2010</v>
      </c>
      <c r="V854" s="44">
        <v>11</v>
      </c>
      <c r="W854" s="44" t="s">
        <v>1343</v>
      </c>
      <c r="X854" s="44" t="s">
        <v>32</v>
      </c>
      <c r="Y854" s="44"/>
      <c r="Z854" s="48" t="s">
        <v>1344</v>
      </c>
      <c r="AA854" s="44" t="s">
        <v>1345</v>
      </c>
    </row>
    <row r="855" spans="1:27" s="131" customFormat="1" ht="30" x14ac:dyDescent="0.25">
      <c r="A855" s="111" t="s">
        <v>1332</v>
      </c>
      <c r="B855" s="111" t="s">
        <v>1333</v>
      </c>
      <c r="C855" s="111" t="s">
        <v>1354</v>
      </c>
      <c r="D855" s="111"/>
      <c r="E855" s="121">
        <v>91</v>
      </c>
      <c r="F855" s="121">
        <f>E855*16</f>
        <v>1456</v>
      </c>
      <c r="G855" s="121" t="s">
        <v>113</v>
      </c>
      <c r="H855" s="217">
        <f>VLOOKUP(U855,[1]Inflation!$G$16:$H$26,2,FALSE)</f>
        <v>1.280275745638717</v>
      </c>
      <c r="I855" s="56">
        <f t="shared" ref="I855:I860" si="75">H855*E855</f>
        <v>116.50509285312324</v>
      </c>
      <c r="J855" s="121"/>
      <c r="K855" s="121"/>
      <c r="L855" s="121"/>
      <c r="M855" s="56">
        <f t="shared" si="72"/>
        <v>0</v>
      </c>
      <c r="N855" s="121"/>
      <c r="O855" s="121"/>
      <c r="P855" s="56">
        <f t="shared" si="73"/>
        <v>0</v>
      </c>
      <c r="Q855" s="111" t="s">
        <v>148</v>
      </c>
      <c r="R855" s="111" t="s">
        <v>36</v>
      </c>
      <c r="S855" s="111" t="s">
        <v>37</v>
      </c>
      <c r="T855" s="111" t="s">
        <v>38</v>
      </c>
      <c r="U855" s="111">
        <v>2002</v>
      </c>
      <c r="V855" s="111">
        <v>11</v>
      </c>
      <c r="W855" s="111" t="s">
        <v>32</v>
      </c>
      <c r="X855" s="111" t="s">
        <v>32</v>
      </c>
      <c r="Y855" s="111"/>
      <c r="Z855" s="123" t="s">
        <v>39</v>
      </c>
      <c r="AA855" s="111"/>
    </row>
    <row r="856" spans="1:27" s="131" customFormat="1" ht="30" x14ac:dyDescent="0.25">
      <c r="A856" s="44" t="s">
        <v>1332</v>
      </c>
      <c r="B856" s="44" t="s">
        <v>1333</v>
      </c>
      <c r="C856" s="44" t="s">
        <v>1355</v>
      </c>
      <c r="D856" s="44"/>
      <c r="E856" s="45">
        <v>17273</v>
      </c>
      <c r="F856" s="46"/>
      <c r="G856" s="46"/>
      <c r="H856" s="217">
        <f>VLOOKUP(U856,[1]Inflation!$G$16:$H$26,2,FALSE)</f>
        <v>1.280275745638717</v>
      </c>
      <c r="I856" s="56">
        <f t="shared" si="75"/>
        <v>22114.20295441756</v>
      </c>
      <c r="J856" s="45"/>
      <c r="K856" s="45"/>
      <c r="L856" s="46"/>
      <c r="M856" s="56">
        <f t="shared" si="72"/>
        <v>0</v>
      </c>
      <c r="N856" s="45"/>
      <c r="O856" s="46"/>
      <c r="P856" s="56">
        <f t="shared" si="73"/>
        <v>0</v>
      </c>
      <c r="Q856" s="44" t="s">
        <v>1102</v>
      </c>
      <c r="R856" s="44" t="s">
        <v>36</v>
      </c>
      <c r="S856" s="44" t="s">
        <v>37</v>
      </c>
      <c r="T856" s="44" t="s">
        <v>38</v>
      </c>
      <c r="U856" s="44">
        <v>2002</v>
      </c>
      <c r="V856" s="44">
        <v>11</v>
      </c>
      <c r="W856" s="44" t="s">
        <v>32</v>
      </c>
      <c r="X856" s="44" t="s">
        <v>32</v>
      </c>
      <c r="Y856" s="44"/>
      <c r="Z856" s="48" t="s">
        <v>39</v>
      </c>
      <c r="AA856" s="44"/>
    </row>
    <row r="857" spans="1:27" s="131" customFormat="1" ht="15.75" x14ac:dyDescent="0.25">
      <c r="A857" s="44" t="s">
        <v>1332</v>
      </c>
      <c r="B857" s="44" t="s">
        <v>1333</v>
      </c>
      <c r="C857" s="236"/>
      <c r="D857" s="236"/>
      <c r="E857" s="237">
        <v>37630.81</v>
      </c>
      <c r="F857" s="238"/>
      <c r="G857" s="238"/>
      <c r="H857" s="217">
        <f>VLOOKUP(U857,[1]Inflation!$G$16:$H$26,2,FALSE)</f>
        <v>1.0461491063094051</v>
      </c>
      <c r="I857" s="56">
        <f t="shared" si="75"/>
        <v>39367.438251199019</v>
      </c>
      <c r="J857" s="237"/>
      <c r="K857" s="237">
        <v>6000</v>
      </c>
      <c r="L857" s="238"/>
      <c r="M857" s="56">
        <f t="shared" si="72"/>
        <v>6276.8946378564306</v>
      </c>
      <c r="N857" s="237">
        <v>179056.38</v>
      </c>
      <c r="O857" s="238"/>
      <c r="P857" s="56">
        <f t="shared" si="73"/>
        <v>187319.67191599723</v>
      </c>
      <c r="Q857" s="239" t="s">
        <v>1102</v>
      </c>
      <c r="R857" s="239" t="s">
        <v>65</v>
      </c>
      <c r="S857" s="76" t="s">
        <v>1356</v>
      </c>
      <c r="T857" s="44" t="s">
        <v>67</v>
      </c>
      <c r="U857" s="44">
        <v>2010</v>
      </c>
      <c r="V857" s="44"/>
      <c r="W857" s="44"/>
      <c r="X857" s="44">
        <v>1</v>
      </c>
      <c r="Y857" s="44">
        <v>24</v>
      </c>
      <c r="Z857" s="79" t="s">
        <v>66</v>
      </c>
      <c r="AA857" s="79"/>
    </row>
    <row r="858" spans="1:27" s="235" customFormat="1" ht="15.75" x14ac:dyDescent="0.25">
      <c r="A858" s="96" t="s">
        <v>1332</v>
      </c>
      <c r="B858" s="57" t="s">
        <v>1333</v>
      </c>
      <c r="C858" s="85"/>
      <c r="D858" s="85"/>
      <c r="E858" s="93">
        <v>324112.5</v>
      </c>
      <c r="F858" s="134"/>
      <c r="G858" s="134"/>
      <c r="H858" s="217">
        <f>VLOOKUP(U858,[1]Inflation!$G$16:$H$26,2,FALSE)</f>
        <v>1.0461491063094051</v>
      </c>
      <c r="I858" s="56">
        <f t="shared" si="75"/>
        <v>339070.00221870706</v>
      </c>
      <c r="J858" s="93"/>
      <c r="K858" s="93">
        <v>294000</v>
      </c>
      <c r="L858" s="134"/>
      <c r="M858" s="56">
        <f t="shared" si="72"/>
        <v>307567.8372549651</v>
      </c>
      <c r="N858" s="93">
        <v>405000</v>
      </c>
      <c r="O858" s="134"/>
      <c r="P858" s="56">
        <f t="shared" si="73"/>
        <v>423690.38805530907</v>
      </c>
      <c r="Q858" s="162" t="s">
        <v>1102</v>
      </c>
      <c r="R858" s="96" t="s">
        <v>44</v>
      </c>
      <c r="S858" s="85" t="s">
        <v>66</v>
      </c>
      <c r="T858" s="85" t="s">
        <v>67</v>
      </c>
      <c r="U858" s="44">
        <v>2010</v>
      </c>
      <c r="V858" s="85"/>
      <c r="W858" s="85"/>
      <c r="X858" s="57"/>
      <c r="Y858" s="95" t="s">
        <v>70</v>
      </c>
      <c r="Z858" s="136" t="s">
        <v>69</v>
      </c>
      <c r="AA858" s="95"/>
    </row>
    <row r="859" spans="1:27" s="131" customFormat="1" ht="15.75" x14ac:dyDescent="0.25">
      <c r="A859" s="57" t="s">
        <v>1332</v>
      </c>
      <c r="B859" s="57" t="s">
        <v>1333</v>
      </c>
      <c r="C859" s="85" t="s">
        <v>212</v>
      </c>
      <c r="D859" s="85"/>
      <c r="E859" s="93">
        <v>182954.92</v>
      </c>
      <c r="F859" s="134"/>
      <c r="G859" s="134"/>
      <c r="H859" s="217">
        <f>VLOOKUP(U859,[1]Inflation!$G$16:$H$26,2,FALSE)</f>
        <v>1.0461491063094051</v>
      </c>
      <c r="I859" s="56">
        <f t="shared" si="75"/>
        <v>191398.12605290872</v>
      </c>
      <c r="J859" s="93"/>
      <c r="K859" s="93">
        <v>40000</v>
      </c>
      <c r="L859" s="134"/>
      <c r="M859" s="56">
        <f t="shared" si="72"/>
        <v>41845.964252376201</v>
      </c>
      <c r="N859" s="93">
        <v>625000</v>
      </c>
      <c r="O859" s="134"/>
      <c r="P859" s="56">
        <f t="shared" si="73"/>
        <v>653843.19144337811</v>
      </c>
      <c r="Q859" s="162" t="s">
        <v>1102</v>
      </c>
      <c r="R859" s="96" t="s">
        <v>262</v>
      </c>
      <c r="S859" s="85" t="s">
        <v>66</v>
      </c>
      <c r="T859" s="85" t="s">
        <v>67</v>
      </c>
      <c r="U859" s="44">
        <v>2010</v>
      </c>
      <c r="V859" s="85"/>
      <c r="W859" s="85"/>
      <c r="X859" s="57"/>
      <c r="Y859" s="95" t="s">
        <v>451</v>
      </c>
      <c r="Z859" s="136" t="s">
        <v>69</v>
      </c>
      <c r="AA859" s="95"/>
    </row>
    <row r="860" spans="1:27" s="131" customFormat="1" ht="15.75" x14ac:dyDescent="0.25">
      <c r="A860" s="57" t="s">
        <v>1332</v>
      </c>
      <c r="B860" s="57" t="s">
        <v>1333</v>
      </c>
      <c r="C860" s="57" t="s">
        <v>1357</v>
      </c>
      <c r="D860" s="85"/>
      <c r="E860" s="93">
        <v>53486.33</v>
      </c>
      <c r="F860" s="134"/>
      <c r="G860" s="134"/>
      <c r="H860" s="217">
        <f>VLOOKUP(U860,[1]Inflation!$G$16:$H$26,2,FALSE)</f>
        <v>1.0461491063094051</v>
      </c>
      <c r="I860" s="56">
        <f t="shared" si="75"/>
        <v>55954.676329269925</v>
      </c>
      <c r="J860" s="93"/>
      <c r="K860" s="93">
        <v>25000</v>
      </c>
      <c r="L860" s="134"/>
      <c r="M860" s="56">
        <f t="shared" si="72"/>
        <v>26153.727657735126</v>
      </c>
      <c r="N860" s="93">
        <v>100000</v>
      </c>
      <c r="O860" s="134"/>
      <c r="P860" s="56">
        <f t="shared" si="73"/>
        <v>104614.9106309405</v>
      </c>
      <c r="Q860" s="162" t="s">
        <v>1102</v>
      </c>
      <c r="R860" s="96" t="s">
        <v>233</v>
      </c>
      <c r="S860" s="85" t="s">
        <v>66</v>
      </c>
      <c r="T860" s="85" t="s">
        <v>67</v>
      </c>
      <c r="U860" s="44">
        <v>2010</v>
      </c>
      <c r="V860" s="85"/>
      <c r="W860" s="85"/>
      <c r="X860" s="57"/>
      <c r="Y860" s="95" t="s">
        <v>68</v>
      </c>
      <c r="Z860" s="137" t="s">
        <v>69</v>
      </c>
      <c r="AA860" s="95"/>
    </row>
    <row r="861" spans="1:27" s="241" customFormat="1" ht="45" x14ac:dyDescent="0.25">
      <c r="A861" s="39" t="s">
        <v>1332</v>
      </c>
      <c r="B861" s="39" t="s">
        <v>1358</v>
      </c>
      <c r="C861" s="39" t="s">
        <v>1359</v>
      </c>
      <c r="D861" s="39"/>
      <c r="E861" s="40">
        <v>245</v>
      </c>
      <c r="F861" s="40"/>
      <c r="G861" s="40"/>
      <c r="H861" s="240">
        <f>VLOOKUP(U861,[1]Inflation!$G$16:$H$26,2,FALSE)</f>
        <v>1.0292667257822254</v>
      </c>
      <c r="I861" s="40">
        <f>E861*H861</f>
        <v>252.17034781664523</v>
      </c>
      <c r="J861" s="40"/>
      <c r="K861" s="40"/>
      <c r="L861" s="40"/>
      <c r="M861" s="40">
        <f t="shared" si="72"/>
        <v>0</v>
      </c>
      <c r="N861" s="40"/>
      <c r="O861" s="40"/>
      <c r="P861" s="40">
        <f t="shared" si="73"/>
        <v>0</v>
      </c>
      <c r="Q861" s="39" t="s">
        <v>148</v>
      </c>
      <c r="R861" s="39" t="s">
        <v>74</v>
      </c>
      <c r="S861" s="39" t="s">
        <v>1360</v>
      </c>
      <c r="T861" s="39">
        <v>2011</v>
      </c>
      <c r="U861" s="39">
        <v>2011</v>
      </c>
      <c r="V861" s="39" t="s">
        <v>120</v>
      </c>
      <c r="W861" s="39" t="s">
        <v>32</v>
      </c>
      <c r="X861" s="39">
        <v>1</v>
      </c>
      <c r="Y861" s="39"/>
      <c r="Z861" s="42" t="s">
        <v>121</v>
      </c>
      <c r="AA861" s="39"/>
    </row>
    <row r="862" spans="1:27" s="241" customFormat="1" ht="15" x14ac:dyDescent="0.25">
      <c r="A862" s="39" t="s">
        <v>1332</v>
      </c>
      <c r="B862" s="39" t="s">
        <v>1358</v>
      </c>
      <c r="C862" s="39" t="s">
        <v>1361</v>
      </c>
      <c r="D862" s="39"/>
      <c r="E862" s="40">
        <v>150</v>
      </c>
      <c r="F862" s="40"/>
      <c r="G862" s="40"/>
      <c r="H862" s="240">
        <f>VLOOKUP(U862,[1]Inflation!$G$16:$H$26,2,FALSE)</f>
        <v>1.0292667257822254</v>
      </c>
      <c r="I862" s="40">
        <f>E862*H862</f>
        <v>154.39000886733382</v>
      </c>
      <c r="J862" s="40"/>
      <c r="K862" s="40"/>
      <c r="L862" s="40"/>
      <c r="M862" s="40">
        <f t="shared" si="72"/>
        <v>0</v>
      </c>
      <c r="N862" s="40"/>
      <c r="O862" s="40"/>
      <c r="P862" s="40">
        <f t="shared" si="73"/>
        <v>0</v>
      </c>
      <c r="Q862" s="39" t="s">
        <v>148</v>
      </c>
      <c r="R862" s="39" t="s">
        <v>1362</v>
      </c>
      <c r="S862" s="39" t="s">
        <v>1363</v>
      </c>
      <c r="T862" s="39">
        <v>2011</v>
      </c>
      <c r="U862" s="39">
        <v>2011</v>
      </c>
      <c r="V862" s="39">
        <v>3</v>
      </c>
      <c r="W862" s="39" t="s">
        <v>32</v>
      </c>
      <c r="X862" s="39" t="s">
        <v>32</v>
      </c>
      <c r="Y862" s="39"/>
      <c r="Z862" s="42" t="s">
        <v>1364</v>
      </c>
      <c r="AA862" s="39"/>
    </row>
    <row r="863" spans="1:27" s="242" customFormat="1" ht="30" x14ac:dyDescent="0.25">
      <c r="A863" s="44" t="s">
        <v>1332</v>
      </c>
      <c r="B863" s="44" t="s">
        <v>1358</v>
      </c>
      <c r="C863" s="44"/>
      <c r="D863" s="44"/>
      <c r="E863" s="45"/>
      <c r="F863" s="46"/>
      <c r="G863" s="46"/>
      <c r="H863" s="217">
        <f>VLOOKUP(U863,[1]Inflation!$G$16:$H$26,2,FALSE)</f>
        <v>1.0733291816457666</v>
      </c>
      <c r="I863" s="56">
        <f>E863*H863</f>
        <v>0</v>
      </c>
      <c r="J863" s="45">
        <v>5000</v>
      </c>
      <c r="K863" s="45">
        <v>1000000</v>
      </c>
      <c r="L863" s="46"/>
      <c r="M863" s="56">
        <f t="shared" si="72"/>
        <v>1073329.1816457666</v>
      </c>
      <c r="N863" s="45">
        <v>5000000</v>
      </c>
      <c r="O863" s="46"/>
      <c r="P863" s="56">
        <f t="shared" si="73"/>
        <v>5366645.9082288332</v>
      </c>
      <c r="Q863" s="44" t="s">
        <v>1102</v>
      </c>
      <c r="R863" s="44" t="s">
        <v>1164</v>
      </c>
      <c r="S863" s="44" t="s">
        <v>1365</v>
      </c>
      <c r="T863" s="44">
        <v>2009</v>
      </c>
      <c r="U863" s="44">
        <v>2009</v>
      </c>
      <c r="V863" s="44">
        <v>8</v>
      </c>
      <c r="W863" s="44" t="s">
        <v>32</v>
      </c>
      <c r="X863" s="44" t="s">
        <v>32</v>
      </c>
      <c r="Y863" s="44"/>
      <c r="Z863" s="48" t="s">
        <v>1366</v>
      </c>
      <c r="AA863" s="44"/>
    </row>
    <row r="864" spans="1:27" customFormat="1" ht="15" x14ac:dyDescent="0.25">
      <c r="A864" s="96" t="s">
        <v>1332</v>
      </c>
      <c r="B864" s="96" t="s">
        <v>1358</v>
      </c>
      <c r="C864" s="82"/>
      <c r="D864" s="82"/>
      <c r="E864" s="83">
        <v>154239.85999999999</v>
      </c>
      <c r="F864" s="173"/>
      <c r="G864" s="173"/>
      <c r="H864" s="217">
        <f>VLOOKUP(U864,[1]Inflation!$G$16:$H$26,2,FALSE)</f>
        <v>1.0461491063094051</v>
      </c>
      <c r="I864" s="56">
        <f>H864*E864</f>
        <v>161357.89169628773</v>
      </c>
      <c r="J864" s="83"/>
      <c r="K864" s="83">
        <v>113800</v>
      </c>
      <c r="L864" s="173"/>
      <c r="M864" s="56">
        <f t="shared" si="72"/>
        <v>119051.7682980103</v>
      </c>
      <c r="N864" s="83">
        <v>274000</v>
      </c>
      <c r="O864" s="173"/>
      <c r="P864" s="56">
        <f t="shared" si="73"/>
        <v>286644.85512877698</v>
      </c>
      <c r="Q864" s="162" t="s">
        <v>1102</v>
      </c>
      <c r="R864" s="96" t="s">
        <v>71</v>
      </c>
      <c r="S864" s="85" t="s">
        <v>66</v>
      </c>
      <c r="T864" s="85" t="s">
        <v>67</v>
      </c>
      <c r="U864" s="44">
        <v>2010</v>
      </c>
      <c r="V864" s="82"/>
      <c r="W864" s="82"/>
      <c r="X864" s="82" t="s">
        <v>1367</v>
      </c>
      <c r="Y864" s="88" t="s">
        <v>1368</v>
      </c>
      <c r="Z864" s="136" t="s">
        <v>69</v>
      </c>
      <c r="AA864" s="88"/>
    </row>
    <row r="865" spans="1:27" s="244" customFormat="1" ht="15" x14ac:dyDescent="0.25">
      <c r="A865" s="39" t="s">
        <v>1332</v>
      </c>
      <c r="B865" s="39" t="s">
        <v>1266</v>
      </c>
      <c r="C865" s="39"/>
      <c r="D865" s="39"/>
      <c r="E865" s="40">
        <v>110</v>
      </c>
      <c r="F865" s="40"/>
      <c r="G865" s="40"/>
      <c r="H865" s="240">
        <f>VLOOKUP(U865,[1]Inflation!$G$16:$H$26,2,FALSE)</f>
        <v>1.0292667257822254</v>
      </c>
      <c r="I865" s="40">
        <f>H865*E865</f>
        <v>113.2193398360448</v>
      </c>
      <c r="J865" s="40"/>
      <c r="K865" s="40"/>
      <c r="L865" s="40"/>
      <c r="M865" s="40">
        <f t="shared" si="72"/>
        <v>0</v>
      </c>
      <c r="N865" s="40"/>
      <c r="O865" s="243"/>
      <c r="P865" s="40">
        <f t="shared" si="73"/>
        <v>0</v>
      </c>
      <c r="Q865" s="179" t="s">
        <v>148</v>
      </c>
      <c r="R865" s="39" t="s">
        <v>1362</v>
      </c>
      <c r="S865" s="39" t="s">
        <v>1363</v>
      </c>
      <c r="T865" s="179">
        <v>2011</v>
      </c>
      <c r="U865" s="39">
        <v>2011</v>
      </c>
      <c r="V865" s="39">
        <v>3</v>
      </c>
      <c r="W865" s="39" t="s">
        <v>32</v>
      </c>
      <c r="X865" s="39" t="s">
        <v>32</v>
      </c>
      <c r="Y865" s="39"/>
      <c r="Z865" s="180" t="s">
        <v>1364</v>
      </c>
      <c r="AA865" s="39"/>
    </row>
    <row r="866" spans="1:27" s="245" customFormat="1" ht="30" x14ac:dyDescent="0.25">
      <c r="A866" s="44" t="s">
        <v>1332</v>
      </c>
      <c r="B866" s="44" t="s">
        <v>1266</v>
      </c>
      <c r="C866" s="44"/>
      <c r="D866" s="44"/>
      <c r="E866" s="45"/>
      <c r="F866" s="46"/>
      <c r="G866" s="46"/>
      <c r="H866" s="217">
        <f>VLOOKUP(U866,[1]Inflation!$G$16:$H$26,2,FALSE)</f>
        <v>1.0733291816457666</v>
      </c>
      <c r="I866" s="56">
        <f>H866*E866</f>
        <v>0</v>
      </c>
      <c r="J866" s="45"/>
      <c r="K866" s="45">
        <v>1500000</v>
      </c>
      <c r="L866" s="46"/>
      <c r="M866" s="56">
        <f t="shared" si="72"/>
        <v>1609993.77246865</v>
      </c>
      <c r="N866" s="45">
        <v>10000000</v>
      </c>
      <c r="O866" s="204"/>
      <c r="P866" s="56">
        <f t="shared" si="73"/>
        <v>10733291.816457666</v>
      </c>
      <c r="Q866" s="69" t="s">
        <v>1102</v>
      </c>
      <c r="R866" s="44" t="s">
        <v>1164</v>
      </c>
      <c r="S866" s="44" t="s">
        <v>1365</v>
      </c>
      <c r="T866" s="69">
        <v>2009</v>
      </c>
      <c r="U866" s="44">
        <v>2009</v>
      </c>
      <c r="V866" s="69">
        <v>11</v>
      </c>
      <c r="W866" s="69" t="s">
        <v>32</v>
      </c>
      <c r="X866" s="44" t="s">
        <v>32</v>
      </c>
      <c r="Y866" s="44"/>
      <c r="Z866" s="71" t="s">
        <v>1366</v>
      </c>
      <c r="AA866" s="44"/>
    </row>
    <row r="867" spans="1:27" s="245" customFormat="1" ht="30" x14ac:dyDescent="0.25">
      <c r="A867" s="44" t="s">
        <v>1332</v>
      </c>
      <c r="B867" s="44" t="s">
        <v>1266</v>
      </c>
      <c r="C867" s="44" t="s">
        <v>1369</v>
      </c>
      <c r="D867" s="44"/>
      <c r="E867" s="45"/>
      <c r="F867" s="46"/>
      <c r="G867" s="46"/>
      <c r="H867" s="217">
        <f>VLOOKUP(U867,[1]Inflation!$G$16:$H$26,2,FALSE)</f>
        <v>1.0733291816457666</v>
      </c>
      <c r="I867" s="56">
        <f>H867*E867</f>
        <v>0</v>
      </c>
      <c r="J867" s="45"/>
      <c r="K867" s="45">
        <v>1713607.1</v>
      </c>
      <c r="L867" s="46"/>
      <c r="M867" s="56">
        <f t="shared" si="72"/>
        <v>1839264.5063053754</v>
      </c>
      <c r="N867" s="45">
        <v>1821669.81</v>
      </c>
      <c r="O867" s="204"/>
      <c r="P867" s="56">
        <f t="shared" si="73"/>
        <v>1955251.3663960993</v>
      </c>
      <c r="Q867" s="69" t="s">
        <v>1102</v>
      </c>
      <c r="R867" s="44" t="s">
        <v>71</v>
      </c>
      <c r="S867" s="44" t="s">
        <v>1370</v>
      </c>
      <c r="T867" s="69">
        <v>2009</v>
      </c>
      <c r="U867" s="44">
        <v>2009</v>
      </c>
      <c r="V867" s="69">
        <v>11</v>
      </c>
      <c r="W867" s="69" t="s">
        <v>32</v>
      </c>
      <c r="X867" s="44">
        <v>1</v>
      </c>
      <c r="Y867" s="44"/>
      <c r="Z867" s="71" t="s">
        <v>1371</v>
      </c>
      <c r="AA867" s="44"/>
    </row>
    <row r="868" spans="1:27" s="247" customFormat="1" ht="30" x14ac:dyDescent="0.25">
      <c r="A868" s="111" t="s">
        <v>1332</v>
      </c>
      <c r="B868" s="111" t="s">
        <v>1266</v>
      </c>
      <c r="C868" s="111"/>
      <c r="D868" s="111"/>
      <c r="E868" s="121">
        <v>3840</v>
      </c>
      <c r="F868" s="121"/>
      <c r="G868" s="121"/>
      <c r="H868" s="217">
        <f>VLOOKUP(U868,[1]Inflation!$G$16:$H$26,2,FALSE)</f>
        <v>1.280275745638717</v>
      </c>
      <c r="I868" s="56">
        <f>H868*E868</f>
        <v>4916.2588632526731</v>
      </c>
      <c r="J868" s="121"/>
      <c r="K868" s="121"/>
      <c r="L868" s="121"/>
      <c r="M868" s="56">
        <f t="shared" si="72"/>
        <v>0</v>
      </c>
      <c r="N868" s="121"/>
      <c r="O868" s="246"/>
      <c r="P868" s="56">
        <f t="shared" si="73"/>
        <v>0</v>
      </c>
      <c r="Q868" s="213" t="s">
        <v>113</v>
      </c>
      <c r="R868" s="111" t="s">
        <v>36</v>
      </c>
      <c r="S868" s="111" t="s">
        <v>37</v>
      </c>
      <c r="T868" s="213" t="s">
        <v>38</v>
      </c>
      <c r="U868" s="111">
        <v>2002</v>
      </c>
      <c r="V868" s="213">
        <v>11</v>
      </c>
      <c r="W868" s="213" t="s">
        <v>32</v>
      </c>
      <c r="X868" s="111" t="s">
        <v>32</v>
      </c>
      <c r="Y868" s="111"/>
      <c r="Z868" s="214" t="s">
        <v>39</v>
      </c>
      <c r="AA868" s="111"/>
    </row>
    <row r="869" spans="1:27" s="112" customFormat="1" ht="15" x14ac:dyDescent="0.25">
      <c r="A869" s="111" t="s">
        <v>1372</v>
      </c>
      <c r="B869" s="111" t="s">
        <v>1373</v>
      </c>
      <c r="C869" s="111" t="s">
        <v>1374</v>
      </c>
      <c r="D869" s="111"/>
      <c r="E869" s="121">
        <v>2200</v>
      </c>
      <c r="F869" s="121">
        <v>2200</v>
      </c>
      <c r="G869" s="121"/>
      <c r="H869" s="202">
        <f>VLOOKUP(U869,[1]Inflation!$G$16:$H$26,2,FALSE)</f>
        <v>1.0292667257822254</v>
      </c>
      <c r="I869" s="121">
        <f t="shared" ref="I869:I932" si="76">H869*F869</f>
        <v>2264.3867967208962</v>
      </c>
      <c r="J869" s="121"/>
      <c r="K869" s="121"/>
      <c r="L869" s="121"/>
      <c r="M869" s="121">
        <f t="shared" ref="M869:M932" si="77">L869*H869</f>
        <v>0</v>
      </c>
      <c r="N869" s="121"/>
      <c r="O869" s="121"/>
      <c r="P869" s="121">
        <f t="shared" ref="P869:P932" si="78">O869*H869</f>
        <v>0</v>
      </c>
      <c r="Q869" s="111" t="s">
        <v>27</v>
      </c>
      <c r="R869" s="111" t="s">
        <v>97</v>
      </c>
      <c r="S869" s="111" t="s">
        <v>227</v>
      </c>
      <c r="T869" s="111">
        <v>2011</v>
      </c>
      <c r="U869" s="111">
        <v>2011</v>
      </c>
      <c r="V869" s="111" t="s">
        <v>32</v>
      </c>
      <c r="W869" s="111" t="s">
        <v>32</v>
      </c>
      <c r="X869" s="111">
        <v>2</v>
      </c>
      <c r="Y869" s="111"/>
      <c r="Z869" s="123" t="s">
        <v>228</v>
      </c>
      <c r="AA869" s="111"/>
    </row>
    <row r="870" spans="1:27" s="51" customFormat="1" ht="15" x14ac:dyDescent="0.25">
      <c r="A870" s="44" t="s">
        <v>1372</v>
      </c>
      <c r="B870" s="44" t="s">
        <v>1373</v>
      </c>
      <c r="C870" s="44"/>
      <c r="D870" s="44"/>
      <c r="E870" s="45">
        <v>500</v>
      </c>
      <c r="F870" s="46">
        <v>500</v>
      </c>
      <c r="G870" s="46"/>
      <c r="H870" s="55">
        <f>VLOOKUP(U870,[1]Inflation!$G$16:$H$26,2,FALSE)</f>
        <v>1.0292667257822254</v>
      </c>
      <c r="I870" s="56">
        <f t="shared" si="76"/>
        <v>514.63336289111271</v>
      </c>
      <c r="J870" s="45"/>
      <c r="K870" s="45"/>
      <c r="L870" s="46"/>
      <c r="M870" s="56">
        <f t="shared" si="77"/>
        <v>0</v>
      </c>
      <c r="N870" s="45"/>
      <c r="O870" s="46"/>
      <c r="P870" s="56">
        <f t="shared" si="78"/>
        <v>0</v>
      </c>
      <c r="Q870" s="44" t="s">
        <v>113</v>
      </c>
      <c r="R870" s="44" t="s">
        <v>97</v>
      </c>
      <c r="S870" s="44" t="s">
        <v>227</v>
      </c>
      <c r="T870" s="44">
        <v>2011</v>
      </c>
      <c r="U870" s="41">
        <v>2011</v>
      </c>
      <c r="V870" s="44" t="s">
        <v>32</v>
      </c>
      <c r="W870" s="44" t="s">
        <v>32</v>
      </c>
      <c r="X870" s="44">
        <v>60</v>
      </c>
      <c r="Y870" s="44"/>
      <c r="Z870" s="48" t="s">
        <v>228</v>
      </c>
      <c r="AA870" s="44"/>
    </row>
    <row r="871" spans="1:27" s="51" customFormat="1" ht="15" x14ac:dyDescent="0.25">
      <c r="A871" s="44" t="s">
        <v>1372</v>
      </c>
      <c r="B871" s="44" t="s">
        <v>1373</v>
      </c>
      <c r="C871" s="44"/>
      <c r="D871" s="44"/>
      <c r="E871" s="45" t="s">
        <v>963</v>
      </c>
      <c r="F871" s="46"/>
      <c r="G871" s="46" t="s">
        <v>113</v>
      </c>
      <c r="H871" s="55">
        <f>VLOOKUP(U871,[1]Inflation!$G$16:$H$26,2,FALSE)</f>
        <v>1.118306895992371</v>
      </c>
      <c r="I871" s="56">
        <f t="shared" si="76"/>
        <v>0</v>
      </c>
      <c r="J871" s="45">
        <v>6500</v>
      </c>
      <c r="K871" s="46">
        <v>1500000</v>
      </c>
      <c r="L871" s="46">
        <f>K871/5280</f>
        <v>284.09090909090907</v>
      </c>
      <c r="M871" s="56">
        <f t="shared" si="77"/>
        <v>317.70082272510535</v>
      </c>
      <c r="N871" s="46">
        <v>2000000</v>
      </c>
      <c r="O871" s="46">
        <f>N871/5280</f>
        <v>378.78787878787881</v>
      </c>
      <c r="P871" s="56">
        <f t="shared" si="78"/>
        <v>423.60109696680723</v>
      </c>
      <c r="Q871" s="44" t="s">
        <v>163</v>
      </c>
      <c r="R871" s="44" t="s">
        <v>97</v>
      </c>
      <c r="S871" s="44" t="s">
        <v>98</v>
      </c>
      <c r="T871" s="44">
        <v>2007</v>
      </c>
      <c r="U871" s="41">
        <v>2007</v>
      </c>
      <c r="V871" s="44" t="s">
        <v>1375</v>
      </c>
      <c r="W871" s="44" t="s">
        <v>1376</v>
      </c>
      <c r="X871" s="44" t="s">
        <v>32</v>
      </c>
      <c r="Y871" s="44"/>
      <c r="Z871" s="48" t="s">
        <v>99</v>
      </c>
      <c r="AA871" s="44" t="s">
        <v>1377</v>
      </c>
    </row>
    <row r="872" spans="1:27" s="51" customFormat="1" ht="30" x14ac:dyDescent="0.25">
      <c r="A872" s="57" t="s">
        <v>1372</v>
      </c>
      <c r="B872" s="57" t="s">
        <v>1373</v>
      </c>
      <c r="C872" s="44" t="s">
        <v>1378</v>
      </c>
      <c r="D872" s="44"/>
      <c r="E872" s="80"/>
      <c r="F872" s="248"/>
      <c r="G872" s="248" t="s">
        <v>113</v>
      </c>
      <c r="H872" s="55">
        <f>VLOOKUP(U872,[1]Inflation!$G$16:$H$26,2,FALSE)</f>
        <v>1.0721304058925818</v>
      </c>
      <c r="I872" s="56">
        <f t="shared" si="76"/>
        <v>0</v>
      </c>
      <c r="J872" s="80"/>
      <c r="K872" s="80">
        <v>2250000</v>
      </c>
      <c r="L872" s="248">
        <f>K872/5280</f>
        <v>426.13636363636363</v>
      </c>
      <c r="M872" s="56">
        <f t="shared" si="77"/>
        <v>456.87375251104339</v>
      </c>
      <c r="N872" s="80">
        <v>4000000</v>
      </c>
      <c r="O872" s="248">
        <f>N872/5280</f>
        <v>757.57575757575762</v>
      </c>
      <c r="P872" s="56">
        <f t="shared" si="78"/>
        <v>812.22000446407719</v>
      </c>
      <c r="Q872" s="57" t="s">
        <v>163</v>
      </c>
      <c r="R872" s="57" t="s">
        <v>28</v>
      </c>
      <c r="S872" s="57" t="s">
        <v>29</v>
      </c>
      <c r="T872" s="44" t="s">
        <v>30</v>
      </c>
      <c r="U872" s="41">
        <v>2008</v>
      </c>
      <c r="V872" s="57" t="s">
        <v>1379</v>
      </c>
      <c r="W872" s="57" t="s">
        <v>32</v>
      </c>
      <c r="X872" s="57" t="s">
        <v>32</v>
      </c>
      <c r="Y872" s="44"/>
      <c r="Z872" s="48" t="s">
        <v>33</v>
      </c>
      <c r="AA872" s="44" t="s">
        <v>34</v>
      </c>
    </row>
    <row r="873" spans="1:27" s="51" customFormat="1" ht="15" x14ac:dyDescent="0.25">
      <c r="A873" s="57" t="s">
        <v>1372</v>
      </c>
      <c r="B873" s="57" t="s">
        <v>1373</v>
      </c>
      <c r="C873" s="85" t="s">
        <v>1380</v>
      </c>
      <c r="D873" s="85"/>
      <c r="E873" s="93">
        <v>296.10000000000002</v>
      </c>
      <c r="F873" s="93">
        <v>296.10000000000002</v>
      </c>
      <c r="G873" s="134"/>
      <c r="H873" s="55">
        <f>VLOOKUP(U873,[1]Inflation!$G$16:$H$26,2,FALSE)</f>
        <v>1.0461491063094051</v>
      </c>
      <c r="I873" s="56">
        <f t="shared" si="76"/>
        <v>309.76475037821484</v>
      </c>
      <c r="J873" s="93"/>
      <c r="K873" s="93">
        <v>159.38999999999999</v>
      </c>
      <c r="L873" s="93">
        <v>159.38999999999999</v>
      </c>
      <c r="M873" s="56">
        <f t="shared" si="77"/>
        <v>166.74570605465607</v>
      </c>
      <c r="N873" s="93">
        <v>475</v>
      </c>
      <c r="O873" s="93">
        <v>475</v>
      </c>
      <c r="P873" s="56">
        <f t="shared" si="78"/>
        <v>496.92082549696738</v>
      </c>
      <c r="Q873" s="85" t="s">
        <v>433</v>
      </c>
      <c r="R873" s="57" t="s">
        <v>65</v>
      </c>
      <c r="S873" s="85" t="s">
        <v>66</v>
      </c>
      <c r="T873" s="85" t="s">
        <v>67</v>
      </c>
      <c r="U873" s="135">
        <v>2010</v>
      </c>
      <c r="V873" s="85"/>
      <c r="W873" s="85"/>
      <c r="X873" s="57">
        <v>100</v>
      </c>
      <c r="Y873" s="95" t="s">
        <v>343</v>
      </c>
      <c r="Z873" s="136" t="s">
        <v>69</v>
      </c>
      <c r="AA873" s="95"/>
    </row>
    <row r="874" spans="1:27" s="51" customFormat="1" ht="15" x14ac:dyDescent="0.25">
      <c r="A874" s="57" t="s">
        <v>1372</v>
      </c>
      <c r="B874" s="57" t="s">
        <v>1373</v>
      </c>
      <c r="C874" s="57" t="s">
        <v>1381</v>
      </c>
      <c r="D874" s="85"/>
      <c r="E874" s="93">
        <v>212.9</v>
      </c>
      <c r="F874" s="93">
        <v>212.9</v>
      </c>
      <c r="G874" s="134"/>
      <c r="H874" s="55">
        <f>VLOOKUP(U874,[1]Inflation!$G$16:$H$26,2,FALSE)</f>
        <v>1.0461491063094051</v>
      </c>
      <c r="I874" s="56">
        <f t="shared" si="76"/>
        <v>222.72514473327234</v>
      </c>
      <c r="J874" s="93"/>
      <c r="K874" s="93">
        <v>142.91</v>
      </c>
      <c r="L874" s="93">
        <v>142.91</v>
      </c>
      <c r="M874" s="56">
        <f t="shared" si="77"/>
        <v>149.50516878267706</v>
      </c>
      <c r="N874" s="93">
        <v>306.45</v>
      </c>
      <c r="O874" s="93">
        <v>306.45</v>
      </c>
      <c r="P874" s="56">
        <f t="shared" si="78"/>
        <v>320.59239362851719</v>
      </c>
      <c r="Q874" s="85" t="s">
        <v>433</v>
      </c>
      <c r="R874" s="96" t="s">
        <v>291</v>
      </c>
      <c r="S874" s="85" t="s">
        <v>66</v>
      </c>
      <c r="T874" s="85" t="s">
        <v>67</v>
      </c>
      <c r="U874" s="135">
        <v>2010</v>
      </c>
      <c r="V874" s="85"/>
      <c r="W874" s="85"/>
      <c r="X874" s="57"/>
      <c r="Y874" s="95" t="s">
        <v>281</v>
      </c>
      <c r="Z874" s="137" t="s">
        <v>69</v>
      </c>
      <c r="AA874" s="95"/>
    </row>
    <row r="875" spans="1:27" s="51" customFormat="1" ht="15" x14ac:dyDescent="0.25">
      <c r="A875" s="57" t="s">
        <v>1382</v>
      </c>
      <c r="B875" s="44" t="s">
        <v>1383</v>
      </c>
      <c r="C875" s="57" t="s">
        <v>1384</v>
      </c>
      <c r="D875" s="85"/>
      <c r="E875" s="93">
        <v>6.96</v>
      </c>
      <c r="F875" s="46">
        <f t="shared" ref="F875:F890" si="79">(E875*8)*5280</f>
        <v>293990.40000000002</v>
      </c>
      <c r="G875" s="141" t="s">
        <v>163</v>
      </c>
      <c r="H875" s="55">
        <f>VLOOKUP(U875,[1]Inflation!$G$16:$H$26,2,FALSE)</f>
        <v>1.0461491063094051</v>
      </c>
      <c r="I875" s="56">
        <f t="shared" si="76"/>
        <v>307557.79422354454</v>
      </c>
      <c r="J875" s="93"/>
      <c r="K875" s="93">
        <v>0</v>
      </c>
      <c r="L875" s="249">
        <f t="shared" ref="L875:L890" si="80">K875*8*5280</f>
        <v>0</v>
      </c>
      <c r="M875" s="56">
        <f t="shared" si="77"/>
        <v>0</v>
      </c>
      <c r="N875" s="93">
        <v>91</v>
      </c>
      <c r="O875" s="141">
        <f t="shared" ref="O875:O890" si="81">N875*8*5280</f>
        <v>3843840</v>
      </c>
      <c r="P875" s="56">
        <f t="shared" si="78"/>
        <v>4021229.7807963435</v>
      </c>
      <c r="Q875" s="85" t="s">
        <v>365</v>
      </c>
      <c r="R875" s="96" t="s">
        <v>83</v>
      </c>
      <c r="S875" s="85" t="s">
        <v>66</v>
      </c>
      <c r="T875" s="85" t="s">
        <v>67</v>
      </c>
      <c r="U875" s="135">
        <v>2010</v>
      </c>
      <c r="V875" s="85"/>
      <c r="W875" s="85"/>
      <c r="X875" s="57"/>
      <c r="Y875" s="95" t="s">
        <v>1385</v>
      </c>
      <c r="Z875" s="137" t="s">
        <v>69</v>
      </c>
      <c r="AA875" s="95"/>
    </row>
    <row r="876" spans="1:27" s="43" customFormat="1" ht="15" x14ac:dyDescent="0.25">
      <c r="A876" s="57" t="s">
        <v>1382</v>
      </c>
      <c r="B876" s="44" t="s">
        <v>1383</v>
      </c>
      <c r="C876" s="57" t="s">
        <v>1386</v>
      </c>
      <c r="D876" s="85"/>
      <c r="E876" s="93">
        <v>6.02</v>
      </c>
      <c r="F876" s="46">
        <f t="shared" si="79"/>
        <v>254284.79999999999</v>
      </c>
      <c r="G876" s="141" t="s">
        <v>163</v>
      </c>
      <c r="H876" s="55">
        <f>VLOOKUP(U876,[1]Inflation!$G$16:$H$26,2,FALSE)</f>
        <v>1.0461491063094051</v>
      </c>
      <c r="I876" s="56">
        <f t="shared" si="76"/>
        <v>266019.81626806577</v>
      </c>
      <c r="J876" s="93"/>
      <c r="K876" s="93">
        <v>2.5</v>
      </c>
      <c r="L876" s="249">
        <f t="shared" si="80"/>
        <v>105600</v>
      </c>
      <c r="M876" s="56">
        <f t="shared" si="77"/>
        <v>110473.34562627318</v>
      </c>
      <c r="N876" s="93">
        <v>17.010000000000002</v>
      </c>
      <c r="O876" s="141">
        <f t="shared" si="81"/>
        <v>718502.40000000002</v>
      </c>
      <c r="P876" s="56">
        <f t="shared" si="78"/>
        <v>751660.64364116266</v>
      </c>
      <c r="Q876" s="85" t="s">
        <v>365</v>
      </c>
      <c r="R876" s="96" t="s">
        <v>83</v>
      </c>
      <c r="S876" s="85" t="s">
        <v>66</v>
      </c>
      <c r="T876" s="85" t="s">
        <v>67</v>
      </c>
      <c r="U876" s="135">
        <v>2010</v>
      </c>
      <c r="V876" s="85"/>
      <c r="W876" s="85"/>
      <c r="X876" s="57"/>
      <c r="Y876" s="95" t="s">
        <v>265</v>
      </c>
      <c r="Z876" s="137" t="s">
        <v>69</v>
      </c>
      <c r="AA876" s="95"/>
    </row>
    <row r="877" spans="1:27" s="51" customFormat="1" ht="15" x14ac:dyDescent="0.25">
      <c r="A877" s="57" t="s">
        <v>1382</v>
      </c>
      <c r="B877" s="44" t="s">
        <v>1383</v>
      </c>
      <c r="C877" s="57" t="s">
        <v>1387</v>
      </c>
      <c r="D877" s="85"/>
      <c r="E877" s="93">
        <v>3.14</v>
      </c>
      <c r="F877" s="46">
        <f t="shared" si="79"/>
        <v>132633.60000000001</v>
      </c>
      <c r="G877" s="141" t="s">
        <v>163</v>
      </c>
      <c r="H877" s="55">
        <f>VLOOKUP(U877,[1]Inflation!$G$16:$H$26,2,FALSE)</f>
        <v>1.0461491063094051</v>
      </c>
      <c r="I877" s="56">
        <f t="shared" si="76"/>
        <v>138754.52210659912</v>
      </c>
      <c r="J877" s="93"/>
      <c r="K877" s="93">
        <v>3.14</v>
      </c>
      <c r="L877" s="249">
        <f t="shared" si="80"/>
        <v>132633.60000000001</v>
      </c>
      <c r="M877" s="56">
        <f t="shared" si="77"/>
        <v>138754.52210659912</v>
      </c>
      <c r="N877" s="93">
        <v>3.14</v>
      </c>
      <c r="O877" s="141">
        <f t="shared" si="81"/>
        <v>132633.60000000001</v>
      </c>
      <c r="P877" s="56">
        <f t="shared" si="78"/>
        <v>138754.52210659912</v>
      </c>
      <c r="Q877" s="85" t="s">
        <v>365</v>
      </c>
      <c r="R877" s="96" t="s">
        <v>83</v>
      </c>
      <c r="S877" s="85" t="s">
        <v>66</v>
      </c>
      <c r="T877" s="85" t="s">
        <v>67</v>
      </c>
      <c r="U877" s="135">
        <v>2010</v>
      </c>
      <c r="V877" s="85"/>
      <c r="W877" s="85"/>
      <c r="X877" s="57"/>
      <c r="Y877" s="95" t="s">
        <v>267</v>
      </c>
      <c r="Z877" s="137" t="s">
        <v>69</v>
      </c>
      <c r="AA877" s="95"/>
    </row>
    <row r="878" spans="1:27" s="51" customFormat="1" ht="15" x14ac:dyDescent="0.25">
      <c r="A878" s="57" t="s">
        <v>1382</v>
      </c>
      <c r="B878" s="44" t="s">
        <v>1383</v>
      </c>
      <c r="C878" s="57" t="s">
        <v>1388</v>
      </c>
      <c r="D878" s="85"/>
      <c r="E878" s="93">
        <v>5.34</v>
      </c>
      <c r="F878" s="46">
        <f t="shared" si="79"/>
        <v>225561.60000000001</v>
      </c>
      <c r="G878" s="141" t="s">
        <v>163</v>
      </c>
      <c r="H878" s="55">
        <f>VLOOKUP(U878,[1]Inflation!$G$16:$H$26,2,FALSE)</f>
        <v>1.0461491063094051</v>
      </c>
      <c r="I878" s="56">
        <f t="shared" si="76"/>
        <v>235971.0662577195</v>
      </c>
      <c r="J878" s="93"/>
      <c r="K878" s="93">
        <v>2.7</v>
      </c>
      <c r="L878" s="249">
        <f t="shared" si="80"/>
        <v>114048.00000000001</v>
      </c>
      <c r="M878" s="56">
        <f t="shared" si="77"/>
        <v>119311.21327637504</v>
      </c>
      <c r="N878" s="93">
        <v>12</v>
      </c>
      <c r="O878" s="141">
        <f t="shared" si="81"/>
        <v>506880</v>
      </c>
      <c r="P878" s="56">
        <f t="shared" si="78"/>
        <v>530272.05900611123</v>
      </c>
      <c r="Q878" s="85" t="s">
        <v>365</v>
      </c>
      <c r="R878" s="96" t="s">
        <v>83</v>
      </c>
      <c r="S878" s="85" t="s">
        <v>66</v>
      </c>
      <c r="T878" s="85" t="s">
        <v>67</v>
      </c>
      <c r="U878" s="135">
        <v>2010</v>
      </c>
      <c r="V878" s="85"/>
      <c r="W878" s="85"/>
      <c r="X878" s="57"/>
      <c r="Y878" s="95" t="s">
        <v>387</v>
      </c>
      <c r="Z878" s="137" t="s">
        <v>69</v>
      </c>
      <c r="AA878" s="95"/>
    </row>
    <row r="879" spans="1:27" s="51" customFormat="1" ht="15" x14ac:dyDescent="0.25">
      <c r="A879" s="57" t="s">
        <v>1382</v>
      </c>
      <c r="B879" s="44" t="s">
        <v>1383</v>
      </c>
      <c r="C879" s="57" t="s">
        <v>1389</v>
      </c>
      <c r="D879" s="85"/>
      <c r="E879" s="93">
        <v>6.5</v>
      </c>
      <c r="F879" s="46">
        <f t="shared" si="79"/>
        <v>274560</v>
      </c>
      <c r="G879" s="141" t="s">
        <v>163</v>
      </c>
      <c r="H879" s="55">
        <f>VLOOKUP(U879,[1]Inflation!$G$16:$H$26,2,FALSE)</f>
        <v>1.0461491063094051</v>
      </c>
      <c r="I879" s="56">
        <f t="shared" si="76"/>
        <v>287230.69862831023</v>
      </c>
      <c r="J879" s="93"/>
      <c r="K879" s="93">
        <v>3</v>
      </c>
      <c r="L879" s="249">
        <f t="shared" si="80"/>
        <v>126720</v>
      </c>
      <c r="M879" s="56">
        <f t="shared" si="77"/>
        <v>132568.01475152781</v>
      </c>
      <c r="N879" s="93">
        <v>10</v>
      </c>
      <c r="O879" s="141">
        <f t="shared" si="81"/>
        <v>422400</v>
      </c>
      <c r="P879" s="56">
        <f t="shared" si="78"/>
        <v>441893.38250509271</v>
      </c>
      <c r="Q879" s="85" t="s">
        <v>365</v>
      </c>
      <c r="R879" s="96" t="s">
        <v>83</v>
      </c>
      <c r="S879" s="85" t="s">
        <v>66</v>
      </c>
      <c r="T879" s="85" t="s">
        <v>67</v>
      </c>
      <c r="U879" s="135">
        <v>2010</v>
      </c>
      <c r="V879" s="85"/>
      <c r="W879" s="85"/>
      <c r="X879" s="57"/>
      <c r="Y879" s="95" t="s">
        <v>89</v>
      </c>
      <c r="Z879" s="137" t="s">
        <v>69</v>
      </c>
      <c r="AA879" s="95"/>
    </row>
    <row r="880" spans="1:27" s="51" customFormat="1" ht="15" x14ac:dyDescent="0.25">
      <c r="A880" s="57" t="s">
        <v>1382</v>
      </c>
      <c r="B880" s="44" t="s">
        <v>1383</v>
      </c>
      <c r="C880" s="57" t="s">
        <v>1390</v>
      </c>
      <c r="D880" s="85"/>
      <c r="E880" s="93">
        <v>7.81</v>
      </c>
      <c r="F880" s="46">
        <f t="shared" si="79"/>
        <v>329894.39999999997</v>
      </c>
      <c r="G880" s="141" t="s">
        <v>163</v>
      </c>
      <c r="H880" s="55">
        <f>VLOOKUP(U880,[1]Inflation!$G$16:$H$26,2,FALSE)</f>
        <v>1.0461491063094051</v>
      </c>
      <c r="I880" s="56">
        <f t="shared" si="76"/>
        <v>345118.73173647735</v>
      </c>
      <c r="J880" s="93"/>
      <c r="K880" s="93">
        <v>4</v>
      </c>
      <c r="L880" s="249">
        <f t="shared" si="80"/>
        <v>168960</v>
      </c>
      <c r="M880" s="56">
        <f t="shared" si="77"/>
        <v>176757.35300203707</v>
      </c>
      <c r="N880" s="93">
        <v>18</v>
      </c>
      <c r="O880" s="141">
        <f t="shared" si="81"/>
        <v>760320</v>
      </c>
      <c r="P880" s="56">
        <f t="shared" si="78"/>
        <v>795408.08850916685</v>
      </c>
      <c r="Q880" s="85" t="s">
        <v>365</v>
      </c>
      <c r="R880" s="96" t="s">
        <v>83</v>
      </c>
      <c r="S880" s="85" t="s">
        <v>66</v>
      </c>
      <c r="T880" s="85" t="s">
        <v>67</v>
      </c>
      <c r="U880" s="135">
        <v>2010</v>
      </c>
      <c r="V880" s="85"/>
      <c r="W880" s="85"/>
      <c r="X880" s="57"/>
      <c r="Y880" s="95" t="s">
        <v>560</v>
      </c>
      <c r="Z880" s="137" t="s">
        <v>69</v>
      </c>
      <c r="AA880" s="95"/>
    </row>
    <row r="881" spans="1:27" s="51" customFormat="1" ht="15" x14ac:dyDescent="0.25">
      <c r="A881" s="57" t="s">
        <v>1382</v>
      </c>
      <c r="B881" s="44" t="s">
        <v>1383</v>
      </c>
      <c r="C881" s="57" t="s">
        <v>1391</v>
      </c>
      <c r="D881" s="85"/>
      <c r="E881" s="93">
        <v>3.77</v>
      </c>
      <c r="F881" s="46">
        <f t="shared" si="79"/>
        <v>159244.79999999999</v>
      </c>
      <c r="G881" s="141" t="s">
        <v>163</v>
      </c>
      <c r="H881" s="55">
        <f>VLOOKUP(U881,[1]Inflation!$G$16:$H$26,2,FALSE)</f>
        <v>1.0461491063094051</v>
      </c>
      <c r="I881" s="56">
        <f t="shared" si="76"/>
        <v>166593.80520441994</v>
      </c>
      <c r="J881" s="93"/>
      <c r="K881" s="93">
        <v>3</v>
      </c>
      <c r="L881" s="249">
        <f t="shared" si="80"/>
        <v>126720</v>
      </c>
      <c r="M881" s="56">
        <f t="shared" si="77"/>
        <v>132568.01475152781</v>
      </c>
      <c r="N881" s="93">
        <v>4.4000000000000004</v>
      </c>
      <c r="O881" s="141">
        <f t="shared" si="81"/>
        <v>185856.00000000003</v>
      </c>
      <c r="P881" s="56">
        <f t="shared" si="78"/>
        <v>194433.08830224082</v>
      </c>
      <c r="Q881" s="85" t="s">
        <v>365</v>
      </c>
      <c r="R881" s="96" t="s">
        <v>83</v>
      </c>
      <c r="S881" s="85" t="s">
        <v>66</v>
      </c>
      <c r="T881" s="85" t="s">
        <v>67</v>
      </c>
      <c r="U881" s="135">
        <v>2010</v>
      </c>
      <c r="V881" s="85"/>
      <c r="W881" s="85"/>
      <c r="X881" s="57"/>
      <c r="Y881" s="95" t="s">
        <v>343</v>
      </c>
      <c r="Z881" s="137" t="s">
        <v>69</v>
      </c>
      <c r="AA881" s="95"/>
    </row>
    <row r="882" spans="1:27" s="250" customFormat="1" ht="15" x14ac:dyDescent="0.25">
      <c r="A882" s="57" t="s">
        <v>1382</v>
      </c>
      <c r="B882" s="44" t="s">
        <v>1383</v>
      </c>
      <c r="C882" s="57" t="s">
        <v>1392</v>
      </c>
      <c r="D882" s="85"/>
      <c r="E882" s="93">
        <v>6.5</v>
      </c>
      <c r="F882" s="46">
        <f t="shared" si="79"/>
        <v>274560</v>
      </c>
      <c r="G882" s="141" t="s">
        <v>163</v>
      </c>
      <c r="H882" s="55">
        <f>VLOOKUP(U882,[1]Inflation!$G$16:$H$26,2,FALSE)</f>
        <v>1.0461491063094051</v>
      </c>
      <c r="I882" s="56">
        <f t="shared" si="76"/>
        <v>287230.69862831023</v>
      </c>
      <c r="J882" s="93"/>
      <c r="K882" s="93">
        <v>6.5</v>
      </c>
      <c r="L882" s="249">
        <f t="shared" si="80"/>
        <v>274560</v>
      </c>
      <c r="M882" s="56">
        <f t="shared" si="77"/>
        <v>287230.69862831023</v>
      </c>
      <c r="N882" s="93">
        <v>6.5</v>
      </c>
      <c r="O882" s="141">
        <f t="shared" si="81"/>
        <v>274560</v>
      </c>
      <c r="P882" s="56">
        <f t="shared" si="78"/>
        <v>287230.69862831023</v>
      </c>
      <c r="Q882" s="85" t="s">
        <v>365</v>
      </c>
      <c r="R882" s="96" t="s">
        <v>83</v>
      </c>
      <c r="S882" s="85" t="s">
        <v>66</v>
      </c>
      <c r="T882" s="85" t="s">
        <v>67</v>
      </c>
      <c r="U882" s="135">
        <v>2010</v>
      </c>
      <c r="V882" s="85"/>
      <c r="W882" s="85"/>
      <c r="X882" s="57"/>
      <c r="Y882" s="95" t="s">
        <v>267</v>
      </c>
      <c r="Z882" s="137" t="s">
        <v>69</v>
      </c>
      <c r="AA882" s="95"/>
    </row>
    <row r="883" spans="1:27" s="51" customFormat="1" ht="15" x14ac:dyDescent="0.25">
      <c r="A883" s="57" t="s">
        <v>1382</v>
      </c>
      <c r="B883" s="44" t="s">
        <v>1383</v>
      </c>
      <c r="C883" s="57" t="s">
        <v>1393</v>
      </c>
      <c r="D883" s="85"/>
      <c r="E883" s="93">
        <v>11.33</v>
      </c>
      <c r="F883" s="46">
        <f t="shared" si="79"/>
        <v>478579.20000000001</v>
      </c>
      <c r="G883" s="141" t="s">
        <v>163</v>
      </c>
      <c r="H883" s="55">
        <f>VLOOKUP(U883,[1]Inflation!$G$16:$H$26,2,FALSE)</f>
        <v>1.0461491063094051</v>
      </c>
      <c r="I883" s="56">
        <f t="shared" si="76"/>
        <v>500665.20237827004</v>
      </c>
      <c r="J883" s="93"/>
      <c r="K883" s="93">
        <v>4</v>
      </c>
      <c r="L883" s="249">
        <f t="shared" si="80"/>
        <v>168960</v>
      </c>
      <c r="M883" s="56">
        <f t="shared" si="77"/>
        <v>176757.35300203707</v>
      </c>
      <c r="N883" s="93">
        <v>19</v>
      </c>
      <c r="O883" s="141">
        <f t="shared" si="81"/>
        <v>802560</v>
      </c>
      <c r="P883" s="56">
        <f t="shared" si="78"/>
        <v>839597.42675967608</v>
      </c>
      <c r="Q883" s="85" t="s">
        <v>365</v>
      </c>
      <c r="R883" s="96" t="s">
        <v>83</v>
      </c>
      <c r="S883" s="85" t="s">
        <v>66</v>
      </c>
      <c r="T883" s="85" t="s">
        <v>67</v>
      </c>
      <c r="U883" s="135">
        <v>2010</v>
      </c>
      <c r="V883" s="85"/>
      <c r="W883" s="85"/>
      <c r="X883" s="57"/>
      <c r="Y883" s="95" t="s">
        <v>92</v>
      </c>
      <c r="Z883" s="137" t="s">
        <v>69</v>
      </c>
      <c r="AA883" s="95"/>
    </row>
    <row r="884" spans="1:27" s="51" customFormat="1" ht="15" x14ac:dyDescent="0.25">
      <c r="A884" s="57" t="s">
        <v>1382</v>
      </c>
      <c r="B884" s="44" t="s">
        <v>1383</v>
      </c>
      <c r="C884" s="57" t="s">
        <v>1394</v>
      </c>
      <c r="D884" s="85"/>
      <c r="E884" s="93">
        <v>9.06</v>
      </c>
      <c r="F884" s="46">
        <f t="shared" si="79"/>
        <v>382694.40000000002</v>
      </c>
      <c r="G884" s="141" t="s">
        <v>163</v>
      </c>
      <c r="H884" s="55">
        <f>VLOOKUP(U884,[1]Inflation!$G$16:$H$26,2,FALSE)</f>
        <v>1.0461491063094051</v>
      </c>
      <c r="I884" s="56">
        <f t="shared" si="76"/>
        <v>400355.404549614</v>
      </c>
      <c r="J884" s="93"/>
      <c r="K884" s="93">
        <v>5</v>
      </c>
      <c r="L884" s="249">
        <f t="shared" si="80"/>
        <v>211200</v>
      </c>
      <c r="M884" s="56">
        <f t="shared" si="77"/>
        <v>220946.69125254636</v>
      </c>
      <c r="N884" s="93">
        <v>33.92</v>
      </c>
      <c r="O884" s="141">
        <f t="shared" si="81"/>
        <v>1432780.8</v>
      </c>
      <c r="P884" s="56">
        <f t="shared" si="78"/>
        <v>1498902.3534572744</v>
      </c>
      <c r="Q884" s="85" t="s">
        <v>365</v>
      </c>
      <c r="R884" s="96" t="s">
        <v>83</v>
      </c>
      <c r="S884" s="85" t="s">
        <v>66</v>
      </c>
      <c r="T884" s="85" t="s">
        <v>67</v>
      </c>
      <c r="U884" s="135">
        <v>2010</v>
      </c>
      <c r="V884" s="85"/>
      <c r="W884" s="85"/>
      <c r="X884" s="57"/>
      <c r="Y884" s="95" t="s">
        <v>108</v>
      </c>
      <c r="Z884" s="137" t="s">
        <v>69</v>
      </c>
      <c r="AA884" s="95"/>
    </row>
    <row r="885" spans="1:27" s="51" customFormat="1" ht="15" x14ac:dyDescent="0.25">
      <c r="A885" s="57" t="s">
        <v>1382</v>
      </c>
      <c r="B885" s="44" t="s">
        <v>1383</v>
      </c>
      <c r="C885" s="57" t="s">
        <v>1395</v>
      </c>
      <c r="D885" s="85"/>
      <c r="E885" s="93">
        <v>5.2</v>
      </c>
      <c r="F885" s="46">
        <f t="shared" si="79"/>
        <v>219648</v>
      </c>
      <c r="G885" s="141" t="s">
        <v>163</v>
      </c>
      <c r="H885" s="55">
        <f>VLOOKUP(U885,[1]Inflation!$G$16:$H$26,2,FALSE)</f>
        <v>1.0461491063094051</v>
      </c>
      <c r="I885" s="56">
        <f t="shared" si="76"/>
        <v>229784.55890264819</v>
      </c>
      <c r="J885" s="93"/>
      <c r="K885" s="93">
        <v>4</v>
      </c>
      <c r="L885" s="249">
        <f t="shared" si="80"/>
        <v>168960</v>
      </c>
      <c r="M885" s="56">
        <f t="shared" si="77"/>
        <v>176757.35300203707</v>
      </c>
      <c r="N885" s="93">
        <v>7.5</v>
      </c>
      <c r="O885" s="141">
        <f t="shared" si="81"/>
        <v>316800</v>
      </c>
      <c r="P885" s="56">
        <f t="shared" si="78"/>
        <v>331420.03687881952</v>
      </c>
      <c r="Q885" s="85" t="s">
        <v>365</v>
      </c>
      <c r="R885" s="96" t="s">
        <v>83</v>
      </c>
      <c r="S885" s="85" t="s">
        <v>66</v>
      </c>
      <c r="T885" s="85" t="s">
        <v>67</v>
      </c>
      <c r="U885" s="135">
        <v>2010</v>
      </c>
      <c r="V885" s="85"/>
      <c r="W885" s="85"/>
      <c r="X885" s="57"/>
      <c r="Y885" s="95" t="s">
        <v>68</v>
      </c>
      <c r="Z885" s="137" t="s">
        <v>69</v>
      </c>
      <c r="AA885" s="95"/>
    </row>
    <row r="886" spans="1:27" s="51" customFormat="1" ht="15" x14ac:dyDescent="0.25">
      <c r="A886" s="57" t="s">
        <v>1382</v>
      </c>
      <c r="B886" s="44" t="s">
        <v>1383</v>
      </c>
      <c r="C886" s="57" t="s">
        <v>1396</v>
      </c>
      <c r="D886" s="85"/>
      <c r="E886" s="93">
        <v>4</v>
      </c>
      <c r="F886" s="46">
        <f t="shared" si="79"/>
        <v>168960</v>
      </c>
      <c r="G886" s="141" t="s">
        <v>163</v>
      </c>
      <c r="H886" s="55">
        <f>VLOOKUP(U886,[1]Inflation!$G$16:$H$26,2,FALSE)</f>
        <v>1.0461491063094051</v>
      </c>
      <c r="I886" s="56">
        <f t="shared" si="76"/>
        <v>176757.35300203707</v>
      </c>
      <c r="J886" s="93"/>
      <c r="K886" s="93">
        <v>4</v>
      </c>
      <c r="L886" s="249">
        <f t="shared" si="80"/>
        <v>168960</v>
      </c>
      <c r="M886" s="56">
        <f t="shared" si="77"/>
        <v>176757.35300203707</v>
      </c>
      <c r="N886" s="93">
        <v>4</v>
      </c>
      <c r="O886" s="141">
        <f t="shared" si="81"/>
        <v>168960</v>
      </c>
      <c r="P886" s="56">
        <f t="shared" si="78"/>
        <v>176757.35300203707</v>
      </c>
      <c r="Q886" s="85" t="s">
        <v>365</v>
      </c>
      <c r="R886" s="96" t="s">
        <v>83</v>
      </c>
      <c r="S886" s="85" t="s">
        <v>66</v>
      </c>
      <c r="T886" s="85" t="s">
        <v>67</v>
      </c>
      <c r="U886" s="135">
        <v>2010</v>
      </c>
      <c r="V886" s="85"/>
      <c r="W886" s="85"/>
      <c r="X886" s="57"/>
      <c r="Y886" s="95" t="s">
        <v>267</v>
      </c>
      <c r="Z886" s="137" t="s">
        <v>69</v>
      </c>
      <c r="AA886" s="95"/>
    </row>
    <row r="887" spans="1:27" s="51" customFormat="1" ht="15" x14ac:dyDescent="0.25">
      <c r="A887" s="57" t="s">
        <v>1382</v>
      </c>
      <c r="B887" s="44" t="s">
        <v>1383</v>
      </c>
      <c r="C887" s="57" t="s">
        <v>1397</v>
      </c>
      <c r="D887" s="85"/>
      <c r="E887" s="93">
        <v>3</v>
      </c>
      <c r="F887" s="46">
        <f t="shared" si="79"/>
        <v>126720</v>
      </c>
      <c r="G887" s="141" t="s">
        <v>163</v>
      </c>
      <c r="H887" s="55">
        <f>VLOOKUP(U887,[1]Inflation!$G$16:$H$26,2,FALSE)</f>
        <v>1.0461491063094051</v>
      </c>
      <c r="I887" s="56">
        <f t="shared" si="76"/>
        <v>132568.01475152781</v>
      </c>
      <c r="J887" s="93"/>
      <c r="K887" s="93">
        <v>3</v>
      </c>
      <c r="L887" s="249">
        <f t="shared" si="80"/>
        <v>126720</v>
      </c>
      <c r="M887" s="56">
        <f t="shared" si="77"/>
        <v>132568.01475152781</v>
      </c>
      <c r="N887" s="93">
        <v>3</v>
      </c>
      <c r="O887" s="141">
        <f t="shared" si="81"/>
        <v>126720</v>
      </c>
      <c r="P887" s="56">
        <f t="shared" si="78"/>
        <v>132568.01475152781</v>
      </c>
      <c r="Q887" s="85" t="s">
        <v>365</v>
      </c>
      <c r="R887" s="96" t="s">
        <v>83</v>
      </c>
      <c r="S887" s="85" t="s">
        <v>66</v>
      </c>
      <c r="T887" s="85" t="s">
        <v>67</v>
      </c>
      <c r="U887" s="135">
        <v>2010</v>
      </c>
      <c r="V887" s="85"/>
      <c r="W887" s="85"/>
      <c r="X887" s="57"/>
      <c r="Y887" s="95" t="s">
        <v>267</v>
      </c>
      <c r="Z887" s="137" t="s">
        <v>69</v>
      </c>
      <c r="AA887" s="95"/>
    </row>
    <row r="888" spans="1:27" s="51" customFormat="1" ht="15" x14ac:dyDescent="0.25">
      <c r="A888" s="57" t="s">
        <v>1382</v>
      </c>
      <c r="B888" s="44" t="s">
        <v>1383</v>
      </c>
      <c r="C888" s="57" t="s">
        <v>1398</v>
      </c>
      <c r="D888" s="85"/>
      <c r="E888" s="93">
        <v>7</v>
      </c>
      <c r="F888" s="46">
        <f t="shared" si="79"/>
        <v>295680</v>
      </c>
      <c r="G888" s="141" t="s">
        <v>163</v>
      </c>
      <c r="H888" s="55">
        <f>VLOOKUP(U888,[1]Inflation!$G$16:$H$26,2,FALSE)</f>
        <v>1.0461491063094051</v>
      </c>
      <c r="I888" s="56">
        <f t="shared" si="76"/>
        <v>309325.3677535649</v>
      </c>
      <c r="J888" s="93"/>
      <c r="K888" s="93">
        <v>7</v>
      </c>
      <c r="L888" s="249">
        <f t="shared" si="80"/>
        <v>295680</v>
      </c>
      <c r="M888" s="56">
        <f t="shared" si="77"/>
        <v>309325.3677535649</v>
      </c>
      <c r="N888" s="93">
        <v>7</v>
      </c>
      <c r="O888" s="141">
        <f t="shared" si="81"/>
        <v>295680</v>
      </c>
      <c r="P888" s="56">
        <f t="shared" si="78"/>
        <v>309325.3677535649</v>
      </c>
      <c r="Q888" s="85" t="s">
        <v>365</v>
      </c>
      <c r="R888" s="96" t="s">
        <v>83</v>
      </c>
      <c r="S888" s="85" t="s">
        <v>66</v>
      </c>
      <c r="T888" s="85" t="s">
        <v>67</v>
      </c>
      <c r="U888" s="135">
        <v>2010</v>
      </c>
      <c r="V888" s="85"/>
      <c r="W888" s="85"/>
      <c r="X888" s="57"/>
      <c r="Y888" s="95" t="s">
        <v>267</v>
      </c>
      <c r="Z888" s="137" t="s">
        <v>69</v>
      </c>
      <c r="AA888" s="95"/>
    </row>
    <row r="889" spans="1:27" s="51" customFormat="1" ht="15" x14ac:dyDescent="0.25">
      <c r="A889" s="57" t="s">
        <v>1382</v>
      </c>
      <c r="B889" s="44" t="s">
        <v>1383</v>
      </c>
      <c r="C889" s="57" t="s">
        <v>1399</v>
      </c>
      <c r="D889" s="85"/>
      <c r="E889" s="93">
        <v>14.48</v>
      </c>
      <c r="F889" s="46">
        <f t="shared" si="79"/>
        <v>611635.20000000007</v>
      </c>
      <c r="G889" s="141" t="s">
        <v>163</v>
      </c>
      <c r="H889" s="55">
        <f>VLOOKUP(U889,[1]Inflation!$G$16:$H$26,2,FALSE)</f>
        <v>1.0461491063094051</v>
      </c>
      <c r="I889" s="56">
        <f t="shared" si="76"/>
        <v>639861.61786737433</v>
      </c>
      <c r="J889" s="93"/>
      <c r="K889" s="93">
        <v>4</v>
      </c>
      <c r="L889" s="249">
        <f t="shared" si="80"/>
        <v>168960</v>
      </c>
      <c r="M889" s="56">
        <f t="shared" si="77"/>
        <v>176757.35300203707</v>
      </c>
      <c r="N889" s="93">
        <v>40</v>
      </c>
      <c r="O889" s="141">
        <f t="shared" si="81"/>
        <v>1689600</v>
      </c>
      <c r="P889" s="56">
        <f t="shared" si="78"/>
        <v>1767573.5300203708</v>
      </c>
      <c r="Q889" s="85" t="s">
        <v>365</v>
      </c>
      <c r="R889" s="96" t="s">
        <v>83</v>
      </c>
      <c r="S889" s="85" t="s">
        <v>66</v>
      </c>
      <c r="T889" s="85" t="s">
        <v>67</v>
      </c>
      <c r="U889" s="135">
        <v>2010</v>
      </c>
      <c r="V889" s="85"/>
      <c r="W889" s="85"/>
      <c r="X889" s="57"/>
      <c r="Y889" s="95" t="s">
        <v>451</v>
      </c>
      <c r="Z889" s="137" t="s">
        <v>69</v>
      </c>
      <c r="AA889" s="95"/>
    </row>
    <row r="890" spans="1:27" s="51" customFormat="1" ht="15" x14ac:dyDescent="0.25">
      <c r="A890" s="57" t="s">
        <v>1382</v>
      </c>
      <c r="B890" s="44" t="s">
        <v>1383</v>
      </c>
      <c r="C890" s="57" t="s">
        <v>1400</v>
      </c>
      <c r="D890" s="90"/>
      <c r="E890" s="91">
        <v>5.76</v>
      </c>
      <c r="F890" s="46">
        <f t="shared" si="79"/>
        <v>243302.39999999999</v>
      </c>
      <c r="G890" s="141" t="s">
        <v>163</v>
      </c>
      <c r="H890" s="55">
        <f>VLOOKUP(U890,[1]Inflation!$G$16:$H$26,2,FALSE)</f>
        <v>1.0461491063094051</v>
      </c>
      <c r="I890" s="56">
        <f t="shared" si="76"/>
        <v>254530.58832293338</v>
      </c>
      <c r="J890" s="91"/>
      <c r="K890" s="91">
        <v>4</v>
      </c>
      <c r="L890" s="249">
        <f t="shared" si="80"/>
        <v>168960</v>
      </c>
      <c r="M890" s="56">
        <f t="shared" si="77"/>
        <v>176757.35300203707</v>
      </c>
      <c r="N890" s="91">
        <v>10</v>
      </c>
      <c r="O890" s="141">
        <f t="shared" si="81"/>
        <v>422400</v>
      </c>
      <c r="P890" s="56">
        <f t="shared" si="78"/>
        <v>441893.38250509271</v>
      </c>
      <c r="Q890" s="90" t="s">
        <v>365</v>
      </c>
      <c r="R890" s="96" t="s">
        <v>84</v>
      </c>
      <c r="S890" s="85" t="s">
        <v>66</v>
      </c>
      <c r="T890" s="85" t="s">
        <v>67</v>
      </c>
      <c r="U890" s="135">
        <v>2010</v>
      </c>
      <c r="V890" s="90"/>
      <c r="W890" s="90"/>
      <c r="X890" s="90" t="s">
        <v>1401</v>
      </c>
      <c r="Y890" s="92" t="s">
        <v>1402</v>
      </c>
      <c r="Z890" s="137" t="s">
        <v>69</v>
      </c>
      <c r="AA890" s="92"/>
    </row>
    <row r="891" spans="1:27" s="51" customFormat="1" ht="30" x14ac:dyDescent="0.25">
      <c r="A891" s="44" t="s">
        <v>1372</v>
      </c>
      <c r="B891" s="44" t="s">
        <v>1383</v>
      </c>
      <c r="C891" s="44" t="s">
        <v>1403</v>
      </c>
      <c r="D891" s="44"/>
      <c r="E891" s="45">
        <v>0</v>
      </c>
      <c r="F891" s="45">
        <v>0</v>
      </c>
      <c r="G891" s="46"/>
      <c r="H891" s="55">
        <f>VLOOKUP(U891,[1]Inflation!$G$16:$H$26,2,FALSE)</f>
        <v>1.0733291816457666</v>
      </c>
      <c r="I891" s="56">
        <f t="shared" si="76"/>
        <v>0</v>
      </c>
      <c r="J891" s="45">
        <v>0</v>
      </c>
      <c r="K891" s="45">
        <v>810000</v>
      </c>
      <c r="L891" s="45">
        <v>810000</v>
      </c>
      <c r="M891" s="56">
        <f t="shared" si="77"/>
        <v>869396.63713307097</v>
      </c>
      <c r="N891" s="45">
        <v>1010000</v>
      </c>
      <c r="O891" s="45">
        <v>1010000</v>
      </c>
      <c r="P891" s="56">
        <f t="shared" si="78"/>
        <v>1084062.4734622242</v>
      </c>
      <c r="Q891" s="44" t="s">
        <v>163</v>
      </c>
      <c r="R891" s="44" t="s">
        <v>88</v>
      </c>
      <c r="S891" s="44" t="s">
        <v>485</v>
      </c>
      <c r="T891" s="44">
        <v>2009</v>
      </c>
      <c r="U891" s="41">
        <v>2009</v>
      </c>
      <c r="V891" s="44" t="s">
        <v>210</v>
      </c>
      <c r="W891" s="44" t="s">
        <v>32</v>
      </c>
      <c r="X891" s="44">
        <v>1</v>
      </c>
      <c r="Y891" s="44"/>
      <c r="Z891" s="44"/>
      <c r="AA891" s="44"/>
    </row>
    <row r="892" spans="1:27" s="51" customFormat="1" ht="15" x14ac:dyDescent="0.25">
      <c r="A892" s="111" t="s">
        <v>1372</v>
      </c>
      <c r="B892" s="111" t="s">
        <v>1383</v>
      </c>
      <c r="C892" s="111" t="s">
        <v>1404</v>
      </c>
      <c r="D892" s="111"/>
      <c r="E892" s="121">
        <v>15</v>
      </c>
      <c r="F892" s="121">
        <f>E892*5280</f>
        <v>79200</v>
      </c>
      <c r="G892" s="121" t="s">
        <v>163</v>
      </c>
      <c r="H892" s="202">
        <f>VLOOKUP(U892,[1]Inflation!$G$16:$H$26,2,FALSE)</f>
        <v>1.118306895992371</v>
      </c>
      <c r="I892" s="121">
        <f t="shared" si="76"/>
        <v>88569.906162595784</v>
      </c>
      <c r="J892" s="121"/>
      <c r="K892" s="121"/>
      <c r="L892" s="121"/>
      <c r="M892" s="121">
        <f t="shared" si="77"/>
        <v>0</v>
      </c>
      <c r="N892" s="121"/>
      <c r="O892" s="121"/>
      <c r="P892" s="121">
        <f t="shared" si="78"/>
        <v>0</v>
      </c>
      <c r="Q892" s="111" t="s">
        <v>113</v>
      </c>
      <c r="R892" s="111" t="s">
        <v>97</v>
      </c>
      <c r="S892" s="111" t="s">
        <v>98</v>
      </c>
      <c r="T892" s="111">
        <v>2007</v>
      </c>
      <c r="U892" s="111">
        <v>2007</v>
      </c>
      <c r="V892" s="111" t="s">
        <v>1375</v>
      </c>
      <c r="W892" s="111" t="s">
        <v>1405</v>
      </c>
      <c r="X892" s="111" t="s">
        <v>32</v>
      </c>
      <c r="Y892" s="111"/>
      <c r="Z892" s="123" t="s">
        <v>99</v>
      </c>
      <c r="AA892" s="111" t="s">
        <v>1377</v>
      </c>
    </row>
    <row r="893" spans="1:27" s="51" customFormat="1" ht="30" x14ac:dyDescent="0.25">
      <c r="A893" s="44" t="s">
        <v>1372</v>
      </c>
      <c r="B893" s="44" t="s">
        <v>1383</v>
      </c>
      <c r="C893" s="44" t="s">
        <v>1406</v>
      </c>
      <c r="D893" s="44"/>
      <c r="E893" s="45">
        <v>49</v>
      </c>
      <c r="F893" s="46">
        <v>49</v>
      </c>
      <c r="G893" s="46"/>
      <c r="H893" s="55">
        <f>VLOOKUP(U893,[1]Inflation!$G$16:$H$26,2,FALSE)</f>
        <v>1.0461491063094051</v>
      </c>
      <c r="I893" s="56">
        <f t="shared" si="76"/>
        <v>51.26130620916085</v>
      </c>
      <c r="J893" s="45"/>
      <c r="K893" s="45"/>
      <c r="L893" s="46"/>
      <c r="M893" s="56">
        <f t="shared" si="77"/>
        <v>0</v>
      </c>
      <c r="N893" s="45"/>
      <c r="O893" s="46"/>
      <c r="P893" s="56">
        <f t="shared" si="78"/>
        <v>0</v>
      </c>
      <c r="Q893" s="44" t="s">
        <v>113</v>
      </c>
      <c r="R893" s="44" t="s">
        <v>115</v>
      </c>
      <c r="S893" s="44" t="s">
        <v>1407</v>
      </c>
      <c r="T893" s="44">
        <v>2010</v>
      </c>
      <c r="U893" s="41">
        <v>2010</v>
      </c>
      <c r="V893" s="44">
        <v>76</v>
      </c>
      <c r="W893" s="44" t="s">
        <v>32</v>
      </c>
      <c r="X893" s="44">
        <v>5280</v>
      </c>
      <c r="Y893" s="44"/>
      <c r="Z893" s="48" t="s">
        <v>1408</v>
      </c>
      <c r="AA893" s="44"/>
    </row>
    <row r="894" spans="1:27" s="51" customFormat="1" ht="30" x14ac:dyDescent="0.25">
      <c r="A894" s="44" t="s">
        <v>1372</v>
      </c>
      <c r="B894" s="44" t="s">
        <v>1383</v>
      </c>
      <c r="C894" s="44" t="s">
        <v>1409</v>
      </c>
      <c r="D894" s="44"/>
      <c r="E894" s="45">
        <v>95</v>
      </c>
      <c r="F894" s="46">
        <f>E894*5280</f>
        <v>501600</v>
      </c>
      <c r="G894" s="46" t="s">
        <v>163</v>
      </c>
      <c r="H894" s="55">
        <f>VLOOKUP(U894,[1]Inflation!$G$16:$H$26,2,FALSE)</f>
        <v>1.0461491063094051</v>
      </c>
      <c r="I894" s="56">
        <f t="shared" si="76"/>
        <v>524748.39172479755</v>
      </c>
      <c r="J894" s="45"/>
      <c r="K894" s="45"/>
      <c r="L894" s="46"/>
      <c r="M894" s="56">
        <f t="shared" si="77"/>
        <v>0</v>
      </c>
      <c r="N894" s="45"/>
      <c r="O894" s="46"/>
      <c r="P894" s="56">
        <f t="shared" si="78"/>
        <v>0</v>
      </c>
      <c r="Q894" s="44" t="s">
        <v>113</v>
      </c>
      <c r="R894" s="44" t="s">
        <v>115</v>
      </c>
      <c r="S894" s="44" t="s">
        <v>1407</v>
      </c>
      <c r="T894" s="44">
        <v>2010</v>
      </c>
      <c r="U894" s="41">
        <v>2010</v>
      </c>
      <c r="V894" s="44">
        <v>77</v>
      </c>
      <c r="W894" s="44" t="s">
        <v>32</v>
      </c>
      <c r="X894" s="44">
        <v>5280</v>
      </c>
      <c r="Y894" s="44"/>
      <c r="Z894" s="48" t="s">
        <v>1408</v>
      </c>
      <c r="AA894" s="44"/>
    </row>
    <row r="895" spans="1:27" s="51" customFormat="1" ht="30" x14ac:dyDescent="0.25">
      <c r="A895" s="44" t="s">
        <v>1372</v>
      </c>
      <c r="B895" s="44" t="s">
        <v>1383</v>
      </c>
      <c r="C895" s="44" t="s">
        <v>1410</v>
      </c>
      <c r="D895" s="44"/>
      <c r="E895" s="45" t="s">
        <v>963</v>
      </c>
      <c r="F895" s="46"/>
      <c r="G895" s="46" t="s">
        <v>163</v>
      </c>
      <c r="H895" s="55">
        <f>VLOOKUP(U895,[1]Inflation!$G$16:$H$26,2,FALSE)</f>
        <v>1.1415203211239338</v>
      </c>
      <c r="I895" s="56">
        <f t="shared" si="76"/>
        <v>0</v>
      </c>
      <c r="J895" s="45"/>
      <c r="K895" s="45">
        <v>11.9</v>
      </c>
      <c r="L895" s="46">
        <f>K895*5280</f>
        <v>62832</v>
      </c>
      <c r="M895" s="56">
        <f t="shared" si="77"/>
        <v>71724.004816859</v>
      </c>
      <c r="N895" s="45">
        <v>14.11</v>
      </c>
      <c r="O895" s="46">
        <f>N895*5280</f>
        <v>74500.800000000003</v>
      </c>
      <c r="P895" s="56">
        <f t="shared" si="78"/>
        <v>85044.177139989974</v>
      </c>
      <c r="Q895" s="44" t="s">
        <v>113</v>
      </c>
      <c r="R895" s="44" t="s">
        <v>97</v>
      </c>
      <c r="S895" s="44" t="s">
        <v>304</v>
      </c>
      <c r="T895" s="44" t="s">
        <v>1411</v>
      </c>
      <c r="U895" s="41">
        <v>2006</v>
      </c>
      <c r="V895" s="44">
        <v>3</v>
      </c>
      <c r="W895" s="44" t="s">
        <v>32</v>
      </c>
      <c r="X895" s="44" t="s">
        <v>32</v>
      </c>
      <c r="Y895" s="44"/>
      <c r="Z895" s="48" t="s">
        <v>305</v>
      </c>
      <c r="AA895" s="44"/>
    </row>
    <row r="896" spans="1:27" s="51" customFormat="1" ht="15" x14ac:dyDescent="0.25">
      <c r="A896" s="39" t="s">
        <v>1372</v>
      </c>
      <c r="B896" s="39" t="s">
        <v>1383</v>
      </c>
      <c r="C896" s="39" t="s">
        <v>1412</v>
      </c>
      <c r="D896" s="39"/>
      <c r="E896" s="40">
        <v>231</v>
      </c>
      <c r="F896" s="46">
        <f t="shared" ref="F896:F903" si="82">E896*5280</f>
        <v>1219680</v>
      </c>
      <c r="G896" s="46" t="s">
        <v>163</v>
      </c>
      <c r="H896" s="55">
        <f>VLOOKUP(U896,[1]Inflation!$G$16:$H$26,2,FALSE)</f>
        <v>1.0461491063094051</v>
      </c>
      <c r="I896" s="56">
        <f t="shared" si="76"/>
        <v>1275967.141983455</v>
      </c>
      <c r="J896" s="40"/>
      <c r="K896" s="40"/>
      <c r="L896" s="46"/>
      <c r="M896" s="56">
        <f t="shared" si="77"/>
        <v>0</v>
      </c>
      <c r="N896" s="40"/>
      <c r="O896" s="46"/>
      <c r="P896" s="46">
        <f t="shared" si="78"/>
        <v>0</v>
      </c>
      <c r="Q896" s="39" t="s">
        <v>336</v>
      </c>
      <c r="R896" s="39" t="s">
        <v>233</v>
      </c>
      <c r="S896" s="39" t="s">
        <v>1342</v>
      </c>
      <c r="T896" s="39">
        <v>2010</v>
      </c>
      <c r="U896" s="41">
        <v>2010</v>
      </c>
      <c r="V896" s="39">
        <v>6</v>
      </c>
      <c r="W896" s="39" t="s">
        <v>32</v>
      </c>
      <c r="X896" s="39" t="s">
        <v>32</v>
      </c>
      <c r="Y896" s="39"/>
      <c r="Z896" s="42" t="s">
        <v>1344</v>
      </c>
      <c r="AA896" s="39" t="s">
        <v>1413</v>
      </c>
    </row>
    <row r="897" spans="1:27" s="125" customFormat="1" ht="15" x14ac:dyDescent="0.25">
      <c r="A897" s="44" t="s">
        <v>1372</v>
      </c>
      <c r="B897" s="44" t="s">
        <v>1383</v>
      </c>
      <c r="C897" s="44" t="s">
        <v>1414</v>
      </c>
      <c r="D897" s="44"/>
      <c r="E897" s="45">
        <v>265</v>
      </c>
      <c r="F897" s="46">
        <f t="shared" si="82"/>
        <v>1399200</v>
      </c>
      <c r="G897" s="46" t="s">
        <v>163</v>
      </c>
      <c r="H897" s="55">
        <f>VLOOKUP(U897,[1]Inflation!$G$16:$H$26,2,FALSE)</f>
        <v>1.0461491063094051</v>
      </c>
      <c r="I897" s="56">
        <f t="shared" si="76"/>
        <v>1463771.8295481196</v>
      </c>
      <c r="J897" s="45"/>
      <c r="K897" s="45"/>
      <c r="L897" s="46"/>
      <c r="M897" s="56">
        <f t="shared" si="77"/>
        <v>0</v>
      </c>
      <c r="N897" s="45"/>
      <c r="O897" s="46"/>
      <c r="P897" s="56">
        <f t="shared" si="78"/>
        <v>0</v>
      </c>
      <c r="Q897" s="44" t="s">
        <v>336</v>
      </c>
      <c r="R897" s="44" t="s">
        <v>233</v>
      </c>
      <c r="S897" s="44" t="s">
        <v>1342</v>
      </c>
      <c r="T897" s="44">
        <v>2010</v>
      </c>
      <c r="U897" s="41">
        <v>2010</v>
      </c>
      <c r="V897" s="44">
        <v>6</v>
      </c>
      <c r="W897" s="44" t="s">
        <v>32</v>
      </c>
      <c r="X897" s="44" t="s">
        <v>32</v>
      </c>
      <c r="Y897" s="44"/>
      <c r="Z897" s="48" t="s">
        <v>1344</v>
      </c>
      <c r="AA897" s="44" t="s">
        <v>1413</v>
      </c>
    </row>
    <row r="898" spans="1:27" s="125" customFormat="1" ht="15" x14ac:dyDescent="0.25">
      <c r="A898" s="44" t="s">
        <v>1372</v>
      </c>
      <c r="B898" s="44" t="s">
        <v>1383</v>
      </c>
      <c r="C898" s="44" t="s">
        <v>1415</v>
      </c>
      <c r="D898" s="44"/>
      <c r="E898" s="45">
        <v>297</v>
      </c>
      <c r="F898" s="46">
        <f t="shared" si="82"/>
        <v>1568160</v>
      </c>
      <c r="G898" s="46" t="s">
        <v>163</v>
      </c>
      <c r="H898" s="55">
        <f>VLOOKUP(U898,[1]Inflation!$G$16:$H$26,2,FALSE)</f>
        <v>1.0461491063094051</v>
      </c>
      <c r="I898" s="56">
        <f t="shared" si="76"/>
        <v>1640529.1825501567</v>
      </c>
      <c r="J898" s="45"/>
      <c r="K898" s="45"/>
      <c r="L898" s="46"/>
      <c r="M898" s="56">
        <f t="shared" si="77"/>
        <v>0</v>
      </c>
      <c r="N898" s="45"/>
      <c r="O898" s="46"/>
      <c r="P898" s="56">
        <f t="shared" si="78"/>
        <v>0</v>
      </c>
      <c r="Q898" s="44" t="s">
        <v>336</v>
      </c>
      <c r="R898" s="44" t="s">
        <v>233</v>
      </c>
      <c r="S898" s="44" t="s">
        <v>1342</v>
      </c>
      <c r="T898" s="44">
        <v>2010</v>
      </c>
      <c r="U898" s="41">
        <v>2010</v>
      </c>
      <c r="V898" s="44">
        <v>6</v>
      </c>
      <c r="W898" s="44" t="s">
        <v>32</v>
      </c>
      <c r="X898" s="44" t="s">
        <v>32</v>
      </c>
      <c r="Y898" s="44"/>
      <c r="Z898" s="48" t="s">
        <v>1344</v>
      </c>
      <c r="AA898" s="44" t="s">
        <v>1413</v>
      </c>
    </row>
    <row r="899" spans="1:27" s="125" customFormat="1" ht="15" x14ac:dyDescent="0.25">
      <c r="A899" s="44" t="s">
        <v>1372</v>
      </c>
      <c r="B899" s="44" t="s">
        <v>1383</v>
      </c>
      <c r="C899" s="44" t="s">
        <v>1416</v>
      </c>
      <c r="D899" s="44"/>
      <c r="E899" s="45">
        <v>200</v>
      </c>
      <c r="F899" s="46">
        <f t="shared" si="82"/>
        <v>1056000</v>
      </c>
      <c r="G899" s="46" t="s">
        <v>163</v>
      </c>
      <c r="H899" s="55">
        <f>VLOOKUP(U899,[1]Inflation!$G$16:$H$26,2,FALSE)</f>
        <v>1.0461491063094051</v>
      </c>
      <c r="I899" s="56">
        <f t="shared" si="76"/>
        <v>1104733.4562627317</v>
      </c>
      <c r="J899" s="45"/>
      <c r="K899" s="45"/>
      <c r="L899" s="46"/>
      <c r="M899" s="56">
        <f t="shared" si="77"/>
        <v>0</v>
      </c>
      <c r="N899" s="45"/>
      <c r="O899" s="46"/>
      <c r="P899" s="56">
        <f t="shared" si="78"/>
        <v>0</v>
      </c>
      <c r="Q899" s="44" t="s">
        <v>336</v>
      </c>
      <c r="R899" s="44" t="s">
        <v>233</v>
      </c>
      <c r="S899" s="44" t="s">
        <v>1342</v>
      </c>
      <c r="T899" s="44">
        <v>2010</v>
      </c>
      <c r="U899" s="41">
        <v>2010</v>
      </c>
      <c r="V899" s="44">
        <v>6</v>
      </c>
      <c r="W899" s="44" t="s">
        <v>32</v>
      </c>
      <c r="X899" s="44" t="s">
        <v>32</v>
      </c>
      <c r="Y899" s="44"/>
      <c r="Z899" s="48" t="s">
        <v>1344</v>
      </c>
      <c r="AA899" s="44" t="s">
        <v>1413</v>
      </c>
    </row>
    <row r="900" spans="1:27" s="51" customFormat="1" ht="15" x14ac:dyDescent="0.25">
      <c r="A900" s="44" t="s">
        <v>1372</v>
      </c>
      <c r="B900" s="44" t="s">
        <v>1383</v>
      </c>
      <c r="C900" s="44" t="s">
        <v>1417</v>
      </c>
      <c r="D900" s="44"/>
      <c r="E900" s="45">
        <v>225</v>
      </c>
      <c r="F900" s="46">
        <f t="shared" si="82"/>
        <v>1188000</v>
      </c>
      <c r="G900" s="46" t="s">
        <v>163</v>
      </c>
      <c r="H900" s="55">
        <f>VLOOKUP(U900,[1]Inflation!$G$16:$H$26,2,FALSE)</f>
        <v>1.0461491063094051</v>
      </c>
      <c r="I900" s="56">
        <f t="shared" si="76"/>
        <v>1242825.1382955732</v>
      </c>
      <c r="J900" s="45"/>
      <c r="K900" s="45"/>
      <c r="L900" s="46"/>
      <c r="M900" s="56">
        <f t="shared" si="77"/>
        <v>0</v>
      </c>
      <c r="N900" s="45"/>
      <c r="O900" s="46"/>
      <c r="P900" s="56">
        <f t="shared" si="78"/>
        <v>0</v>
      </c>
      <c r="Q900" s="44" t="s">
        <v>336</v>
      </c>
      <c r="R900" s="44" t="s">
        <v>233</v>
      </c>
      <c r="S900" s="44" t="s">
        <v>1342</v>
      </c>
      <c r="T900" s="44">
        <v>2010</v>
      </c>
      <c r="U900" s="41">
        <v>2010</v>
      </c>
      <c r="V900" s="44">
        <v>6</v>
      </c>
      <c r="W900" s="44" t="s">
        <v>32</v>
      </c>
      <c r="X900" s="44" t="s">
        <v>32</v>
      </c>
      <c r="Y900" s="44"/>
      <c r="Z900" s="48" t="s">
        <v>1344</v>
      </c>
      <c r="AA900" s="44" t="s">
        <v>1413</v>
      </c>
    </row>
    <row r="901" spans="1:27" s="125" customFormat="1" ht="15" x14ac:dyDescent="0.25">
      <c r="A901" s="44" t="s">
        <v>1372</v>
      </c>
      <c r="B901" s="44" t="s">
        <v>1383</v>
      </c>
      <c r="C901" s="44" t="s">
        <v>1418</v>
      </c>
      <c r="D901" s="44"/>
      <c r="E901" s="45">
        <v>249</v>
      </c>
      <c r="F901" s="46">
        <f t="shared" si="82"/>
        <v>1314720</v>
      </c>
      <c r="G901" s="46" t="s">
        <v>163</v>
      </c>
      <c r="H901" s="55">
        <f>VLOOKUP(U901,[1]Inflation!$G$16:$H$26,2,FALSE)</f>
        <v>1.0461491063094051</v>
      </c>
      <c r="I901" s="56">
        <f t="shared" si="76"/>
        <v>1375393.1530471011</v>
      </c>
      <c r="J901" s="45"/>
      <c r="K901" s="45"/>
      <c r="L901" s="46"/>
      <c r="M901" s="56">
        <f t="shared" si="77"/>
        <v>0</v>
      </c>
      <c r="N901" s="45"/>
      <c r="O901" s="46"/>
      <c r="P901" s="56">
        <f t="shared" si="78"/>
        <v>0</v>
      </c>
      <c r="Q901" s="44" t="s">
        <v>336</v>
      </c>
      <c r="R901" s="44" t="s">
        <v>233</v>
      </c>
      <c r="S901" s="44" t="s">
        <v>1342</v>
      </c>
      <c r="T901" s="44">
        <v>2010</v>
      </c>
      <c r="U901" s="41">
        <v>2010</v>
      </c>
      <c r="V901" s="44">
        <v>6</v>
      </c>
      <c r="W901" s="44" t="s">
        <v>32</v>
      </c>
      <c r="X901" s="44" t="s">
        <v>32</v>
      </c>
      <c r="Y901" s="44"/>
      <c r="Z901" s="48" t="s">
        <v>1344</v>
      </c>
      <c r="AA901" s="44" t="s">
        <v>1413</v>
      </c>
    </row>
    <row r="902" spans="1:27" s="125" customFormat="1" ht="15" x14ac:dyDescent="0.25">
      <c r="A902" s="44" t="s">
        <v>1372</v>
      </c>
      <c r="B902" s="44" t="s">
        <v>1383</v>
      </c>
      <c r="C902" s="44" t="s">
        <v>1419</v>
      </c>
      <c r="D902" s="44"/>
      <c r="E902" s="45">
        <v>45</v>
      </c>
      <c r="F902" s="46">
        <f t="shared" si="82"/>
        <v>237600</v>
      </c>
      <c r="G902" s="46" t="s">
        <v>163</v>
      </c>
      <c r="H902" s="55">
        <f>VLOOKUP(U902,[1]Inflation!$G$16:$H$26,2,FALSE)</f>
        <v>1.118306895992371</v>
      </c>
      <c r="I902" s="56">
        <f t="shared" si="76"/>
        <v>265709.71848778735</v>
      </c>
      <c r="J902" s="45"/>
      <c r="K902" s="45"/>
      <c r="L902" s="46"/>
      <c r="M902" s="56">
        <f t="shared" si="77"/>
        <v>0</v>
      </c>
      <c r="N902" s="45"/>
      <c r="O902" s="46"/>
      <c r="P902" s="56">
        <f t="shared" si="78"/>
        <v>0</v>
      </c>
      <c r="Q902" s="44" t="s">
        <v>113</v>
      </c>
      <c r="R902" s="44" t="s">
        <v>97</v>
      </c>
      <c r="S902" s="44" t="s">
        <v>98</v>
      </c>
      <c r="T902" s="44">
        <v>2007</v>
      </c>
      <c r="U902" s="41">
        <v>2007</v>
      </c>
      <c r="V902" s="44" t="s">
        <v>1375</v>
      </c>
      <c r="W902" s="44" t="s">
        <v>32</v>
      </c>
      <c r="X902" s="44" t="s">
        <v>32</v>
      </c>
      <c r="Y902" s="44"/>
      <c r="Z902" s="48" t="s">
        <v>99</v>
      </c>
      <c r="AA902" s="44" t="s">
        <v>1377</v>
      </c>
    </row>
    <row r="903" spans="1:27" s="125" customFormat="1" ht="15" x14ac:dyDescent="0.25">
      <c r="A903" s="44" t="s">
        <v>1372</v>
      </c>
      <c r="B903" s="44" t="s">
        <v>1383</v>
      </c>
      <c r="C903" s="44" t="s">
        <v>1420</v>
      </c>
      <c r="D903" s="44"/>
      <c r="E903" s="45">
        <v>20</v>
      </c>
      <c r="F903" s="46">
        <f t="shared" si="82"/>
        <v>105600</v>
      </c>
      <c r="G903" s="46" t="s">
        <v>163</v>
      </c>
      <c r="H903" s="55">
        <f>VLOOKUP(U903,[1]Inflation!$G$16:$H$26,2,FALSE)</f>
        <v>1.118306895992371</v>
      </c>
      <c r="I903" s="56">
        <f t="shared" si="76"/>
        <v>118093.20821679437</v>
      </c>
      <c r="J903" s="45"/>
      <c r="K903" s="45"/>
      <c r="L903" s="46"/>
      <c r="M903" s="56">
        <f t="shared" si="77"/>
        <v>0</v>
      </c>
      <c r="N903" s="45"/>
      <c r="O903" s="46"/>
      <c r="P903" s="56">
        <f t="shared" si="78"/>
        <v>0</v>
      </c>
      <c r="Q903" s="44" t="s">
        <v>113</v>
      </c>
      <c r="R903" s="44" t="s">
        <v>97</v>
      </c>
      <c r="S903" s="44" t="s">
        <v>98</v>
      </c>
      <c r="T903" s="44">
        <v>2007</v>
      </c>
      <c r="U903" s="41">
        <v>2007</v>
      </c>
      <c r="V903" s="44" t="s">
        <v>1375</v>
      </c>
      <c r="W903" s="44" t="s">
        <v>1421</v>
      </c>
      <c r="X903" s="44" t="s">
        <v>32</v>
      </c>
      <c r="Y903" s="44"/>
      <c r="Z903" s="48" t="s">
        <v>99</v>
      </c>
      <c r="AA903" s="44" t="s">
        <v>1377</v>
      </c>
    </row>
    <row r="904" spans="1:27" s="125" customFormat="1" ht="15" x14ac:dyDescent="0.25">
      <c r="A904" s="44" t="s">
        <v>1372</v>
      </c>
      <c r="B904" s="44" t="s">
        <v>1383</v>
      </c>
      <c r="C904" s="44" t="s">
        <v>385</v>
      </c>
      <c r="D904" s="44"/>
      <c r="E904" s="45" t="s">
        <v>963</v>
      </c>
      <c r="F904" s="46"/>
      <c r="G904" s="46"/>
      <c r="H904" s="55">
        <f>VLOOKUP(U904,[1]Inflation!$G$16:$H$26,2,FALSE)</f>
        <v>1.118306895992371</v>
      </c>
      <c r="I904" s="56">
        <f t="shared" si="76"/>
        <v>0</v>
      </c>
      <c r="J904" s="45">
        <v>6500</v>
      </c>
      <c r="K904" s="45">
        <v>150000</v>
      </c>
      <c r="L904" s="45">
        <v>150000</v>
      </c>
      <c r="M904" s="56">
        <f t="shared" si="77"/>
        <v>167746.03439885564</v>
      </c>
      <c r="N904" s="45">
        <v>300000</v>
      </c>
      <c r="O904" s="45">
        <v>300000</v>
      </c>
      <c r="P904" s="56">
        <f t="shared" si="78"/>
        <v>335492.06879771128</v>
      </c>
      <c r="Q904" s="44" t="s">
        <v>163</v>
      </c>
      <c r="R904" s="44" t="s">
        <v>97</v>
      </c>
      <c r="S904" s="44" t="s">
        <v>98</v>
      </c>
      <c r="T904" s="44">
        <v>2007</v>
      </c>
      <c r="U904" s="41">
        <v>2007</v>
      </c>
      <c r="V904" s="44" t="s">
        <v>1375</v>
      </c>
      <c r="W904" s="44" t="s">
        <v>1405</v>
      </c>
      <c r="X904" s="44" t="s">
        <v>32</v>
      </c>
      <c r="Y904" s="44"/>
      <c r="Z904" s="48" t="s">
        <v>99</v>
      </c>
      <c r="AA904" s="44" t="s">
        <v>1377</v>
      </c>
    </row>
    <row r="905" spans="1:27" s="125" customFormat="1" ht="15" x14ac:dyDescent="0.25">
      <c r="A905" s="44" t="s">
        <v>1372</v>
      </c>
      <c r="B905" s="44" t="s">
        <v>1383</v>
      </c>
      <c r="C905" s="44" t="s">
        <v>1422</v>
      </c>
      <c r="D905" s="44"/>
      <c r="E905" s="45" t="s">
        <v>963</v>
      </c>
      <c r="F905" s="46"/>
      <c r="G905" s="46"/>
      <c r="H905" s="55">
        <f>VLOOKUP(U905,[1]Inflation!$G$16:$H$26,2,FALSE)</f>
        <v>1.118306895992371</v>
      </c>
      <c r="I905" s="56">
        <f t="shared" si="76"/>
        <v>0</v>
      </c>
      <c r="J905" s="45">
        <v>6500</v>
      </c>
      <c r="K905" s="45">
        <v>80000</v>
      </c>
      <c r="L905" s="45">
        <v>80000</v>
      </c>
      <c r="M905" s="56">
        <f t="shared" si="77"/>
        <v>89464.551679389682</v>
      </c>
      <c r="N905" s="45">
        <v>150000</v>
      </c>
      <c r="O905" s="45">
        <v>150000</v>
      </c>
      <c r="P905" s="56">
        <f t="shared" si="78"/>
        <v>167746.03439885564</v>
      </c>
      <c r="Q905" s="44" t="s">
        <v>163</v>
      </c>
      <c r="R905" s="44" t="s">
        <v>97</v>
      </c>
      <c r="S905" s="44" t="s">
        <v>98</v>
      </c>
      <c r="T905" s="44">
        <v>2007</v>
      </c>
      <c r="U905" s="41">
        <v>2007</v>
      </c>
      <c r="V905" s="44" t="s">
        <v>1375</v>
      </c>
      <c r="W905" s="44" t="s">
        <v>1421</v>
      </c>
      <c r="X905" s="44" t="s">
        <v>32</v>
      </c>
      <c r="Y905" s="44"/>
      <c r="Z905" s="48" t="s">
        <v>99</v>
      </c>
      <c r="AA905" s="44" t="s">
        <v>1377</v>
      </c>
    </row>
    <row r="906" spans="1:27" s="125" customFormat="1" ht="30" x14ac:dyDescent="0.25">
      <c r="A906" s="44" t="s">
        <v>1372</v>
      </c>
      <c r="B906" s="44" t="s">
        <v>1383</v>
      </c>
      <c r="C906" s="44" t="s">
        <v>1423</v>
      </c>
      <c r="D906" s="44"/>
      <c r="E906" s="45">
        <v>1000000</v>
      </c>
      <c r="F906" s="45">
        <v>1000000</v>
      </c>
      <c r="G906" s="46"/>
      <c r="H906" s="55">
        <f>VLOOKUP(U906,[1]Inflation!$G$16:$H$26,2,FALSE)</f>
        <v>1.0721304058925818</v>
      </c>
      <c r="I906" s="56">
        <f t="shared" si="76"/>
        <v>1072130.4058925817</v>
      </c>
      <c r="J906" s="45"/>
      <c r="K906" s="45"/>
      <c r="L906" s="46"/>
      <c r="M906" s="56">
        <f t="shared" si="77"/>
        <v>0</v>
      </c>
      <c r="N906" s="45"/>
      <c r="O906" s="46"/>
      <c r="P906" s="56">
        <f t="shared" si="78"/>
        <v>0</v>
      </c>
      <c r="Q906" s="44" t="s">
        <v>163</v>
      </c>
      <c r="R906" s="44" t="s">
        <v>28</v>
      </c>
      <c r="S906" s="44" t="s">
        <v>29</v>
      </c>
      <c r="T906" s="44" t="s">
        <v>1424</v>
      </c>
      <c r="U906" s="41">
        <v>2008</v>
      </c>
      <c r="V906" s="44">
        <v>81</v>
      </c>
      <c r="W906" s="44" t="s">
        <v>32</v>
      </c>
      <c r="X906" s="44" t="s">
        <v>32</v>
      </c>
      <c r="Y906" s="44"/>
      <c r="Z906" s="48" t="s">
        <v>33</v>
      </c>
      <c r="AA906" s="44" t="s">
        <v>174</v>
      </c>
    </row>
    <row r="907" spans="1:27" s="125" customFormat="1" ht="30" x14ac:dyDescent="0.25">
      <c r="A907" s="44" t="s">
        <v>1372</v>
      </c>
      <c r="B907" s="44" t="s">
        <v>1383</v>
      </c>
      <c r="C907" s="44" t="s">
        <v>1425</v>
      </c>
      <c r="D907" s="44"/>
      <c r="E907" s="45">
        <v>2000000</v>
      </c>
      <c r="F907" s="45">
        <v>2000000</v>
      </c>
      <c r="G907" s="46"/>
      <c r="H907" s="55">
        <f>VLOOKUP(U907,[1]Inflation!$G$16:$H$26,2,FALSE)</f>
        <v>1.0721304058925818</v>
      </c>
      <c r="I907" s="56">
        <f t="shared" si="76"/>
        <v>2144260.8117851634</v>
      </c>
      <c r="J907" s="45"/>
      <c r="K907" s="45"/>
      <c r="L907" s="46"/>
      <c r="M907" s="56">
        <f t="shared" si="77"/>
        <v>0</v>
      </c>
      <c r="N907" s="45"/>
      <c r="O907" s="46"/>
      <c r="P907" s="56">
        <f t="shared" si="78"/>
        <v>0</v>
      </c>
      <c r="Q907" s="44" t="s">
        <v>163</v>
      </c>
      <c r="R907" s="44" t="s">
        <v>28</v>
      </c>
      <c r="S907" s="44" t="s">
        <v>29</v>
      </c>
      <c r="T907" s="44" t="s">
        <v>1426</v>
      </c>
      <c r="U907" s="41">
        <v>2008</v>
      </c>
      <c r="V907" s="44">
        <v>81</v>
      </c>
      <c r="W907" s="44" t="s">
        <v>32</v>
      </c>
      <c r="X907" s="44" t="s">
        <v>32</v>
      </c>
      <c r="Y907" s="44"/>
      <c r="Z907" s="48" t="s">
        <v>33</v>
      </c>
      <c r="AA907" s="44" t="s">
        <v>174</v>
      </c>
    </row>
    <row r="908" spans="1:27" s="125" customFormat="1" ht="30" x14ac:dyDescent="0.25">
      <c r="A908" s="44" t="s">
        <v>1372</v>
      </c>
      <c r="B908" s="44" t="s">
        <v>1383</v>
      </c>
      <c r="C908" s="44" t="s">
        <v>1427</v>
      </c>
      <c r="D908" s="44"/>
      <c r="E908" s="45">
        <v>4000000</v>
      </c>
      <c r="F908" s="45">
        <v>4000000</v>
      </c>
      <c r="G908" s="46"/>
      <c r="H908" s="55">
        <f>VLOOKUP(U908,[1]Inflation!$G$16:$H$26,2,FALSE)</f>
        <v>1.0721304058925818</v>
      </c>
      <c r="I908" s="56">
        <f t="shared" si="76"/>
        <v>4288521.6235703267</v>
      </c>
      <c r="J908" s="45"/>
      <c r="K908" s="45"/>
      <c r="L908" s="46"/>
      <c r="M908" s="56">
        <f t="shared" si="77"/>
        <v>0</v>
      </c>
      <c r="N908" s="45"/>
      <c r="O908" s="46"/>
      <c r="P908" s="56">
        <f t="shared" si="78"/>
        <v>0</v>
      </c>
      <c r="Q908" s="44" t="s">
        <v>163</v>
      </c>
      <c r="R908" s="44" t="s">
        <v>28</v>
      </c>
      <c r="S908" s="44" t="s">
        <v>29</v>
      </c>
      <c r="T908" s="44" t="s">
        <v>30</v>
      </c>
      <c r="U908" s="41">
        <v>2008</v>
      </c>
      <c r="V908" s="44">
        <v>81</v>
      </c>
      <c r="W908" s="44" t="s">
        <v>32</v>
      </c>
      <c r="X908" s="44" t="s">
        <v>32</v>
      </c>
      <c r="Y908" s="44"/>
      <c r="Z908" s="48" t="s">
        <v>33</v>
      </c>
      <c r="AA908" s="44" t="s">
        <v>174</v>
      </c>
    </row>
    <row r="909" spans="1:27" s="125" customFormat="1" ht="30" x14ac:dyDescent="0.25">
      <c r="A909" s="44" t="s">
        <v>1372</v>
      </c>
      <c r="B909" s="44" t="s">
        <v>1383</v>
      </c>
      <c r="C909" s="44" t="s">
        <v>1428</v>
      </c>
      <c r="D909" s="44"/>
      <c r="E909" s="45"/>
      <c r="F909" s="46"/>
      <c r="G909" s="46"/>
      <c r="H909" s="55">
        <f>VLOOKUP(U909,[1]Inflation!$G$16:$H$26,2,FALSE)</f>
        <v>1.0721304058925818</v>
      </c>
      <c r="I909" s="56">
        <f t="shared" si="76"/>
        <v>0</v>
      </c>
      <c r="J909" s="45"/>
      <c r="K909" s="45">
        <v>1000000</v>
      </c>
      <c r="L909" s="45">
        <v>1000000</v>
      </c>
      <c r="M909" s="56">
        <f t="shared" si="77"/>
        <v>1072130.4058925817</v>
      </c>
      <c r="N909" s="45">
        <v>4000000</v>
      </c>
      <c r="O909" s="45">
        <v>4000000</v>
      </c>
      <c r="P909" s="56">
        <f t="shared" si="78"/>
        <v>4288521.6235703267</v>
      </c>
      <c r="Q909" s="44" t="s">
        <v>163</v>
      </c>
      <c r="R909" s="44" t="s">
        <v>28</v>
      </c>
      <c r="S909" s="44" t="s">
        <v>29</v>
      </c>
      <c r="T909" s="44" t="s">
        <v>30</v>
      </c>
      <c r="U909" s="41">
        <v>2008</v>
      </c>
      <c r="V909" s="44" t="s">
        <v>126</v>
      </c>
      <c r="W909" s="44" t="s">
        <v>32</v>
      </c>
      <c r="X909" s="44" t="s">
        <v>32</v>
      </c>
      <c r="Y909" s="44"/>
      <c r="Z909" s="48" t="s">
        <v>33</v>
      </c>
      <c r="AA909" s="44" t="s">
        <v>34</v>
      </c>
    </row>
    <row r="910" spans="1:27" s="125" customFormat="1" ht="60" x14ac:dyDescent="0.25">
      <c r="A910" s="57" t="s">
        <v>1372</v>
      </c>
      <c r="B910" s="44" t="s">
        <v>1383</v>
      </c>
      <c r="C910" s="44" t="s">
        <v>1429</v>
      </c>
      <c r="D910" s="44"/>
      <c r="E910" s="80"/>
      <c r="F910" s="248"/>
      <c r="G910" s="248"/>
      <c r="H910" s="55">
        <f>VLOOKUP(U910,[1]Inflation!$G$16:$H$26,2,FALSE)</f>
        <v>1.0721304058925818</v>
      </c>
      <c r="I910" s="56">
        <f t="shared" si="76"/>
        <v>0</v>
      </c>
      <c r="J910" s="80"/>
      <c r="K910" s="80">
        <v>350000</v>
      </c>
      <c r="L910" s="80">
        <v>350000</v>
      </c>
      <c r="M910" s="56">
        <f t="shared" si="77"/>
        <v>375245.64206240361</v>
      </c>
      <c r="N910" s="80">
        <v>2000000</v>
      </c>
      <c r="O910" s="80">
        <v>2000000</v>
      </c>
      <c r="P910" s="56">
        <f t="shared" si="78"/>
        <v>2144260.8117851634</v>
      </c>
      <c r="Q910" s="57" t="s">
        <v>163</v>
      </c>
      <c r="R910" s="57" t="s">
        <v>28</v>
      </c>
      <c r="S910" s="57" t="s">
        <v>29</v>
      </c>
      <c r="T910" s="44" t="s">
        <v>30</v>
      </c>
      <c r="U910" s="41">
        <v>2008</v>
      </c>
      <c r="V910" s="57" t="s">
        <v>1195</v>
      </c>
      <c r="W910" s="57" t="s">
        <v>32</v>
      </c>
      <c r="X910" s="57" t="s">
        <v>32</v>
      </c>
      <c r="Y910" s="44"/>
      <c r="Z910" s="48" t="s">
        <v>33</v>
      </c>
      <c r="AA910" s="44" t="s">
        <v>34</v>
      </c>
    </row>
    <row r="911" spans="1:27" s="125" customFormat="1" ht="30" x14ac:dyDescent="0.25">
      <c r="A911" s="57" t="s">
        <v>1372</v>
      </c>
      <c r="B911" s="44" t="s">
        <v>1383</v>
      </c>
      <c r="C911" s="57" t="s">
        <v>1430</v>
      </c>
      <c r="D911" s="44"/>
      <c r="E911" s="80"/>
      <c r="F911" s="248"/>
      <c r="G911" s="248"/>
      <c r="H911" s="55">
        <f>VLOOKUP(U911,[1]Inflation!$G$16:$H$26,2,FALSE)</f>
        <v>1.0721304058925818</v>
      </c>
      <c r="I911" s="56">
        <f t="shared" si="76"/>
        <v>0</v>
      </c>
      <c r="J911" s="80"/>
      <c r="K911" s="80">
        <v>75000</v>
      </c>
      <c r="L911" s="80">
        <v>75000</v>
      </c>
      <c r="M911" s="56">
        <f t="shared" si="77"/>
        <v>80409.780441943629</v>
      </c>
      <c r="N911" s="80">
        <v>150000</v>
      </c>
      <c r="O911" s="80">
        <v>150000</v>
      </c>
      <c r="P911" s="56">
        <f t="shared" si="78"/>
        <v>160819.56088388726</v>
      </c>
      <c r="Q911" s="57" t="s">
        <v>163</v>
      </c>
      <c r="R911" s="57" t="s">
        <v>28</v>
      </c>
      <c r="S911" s="57" t="s">
        <v>29</v>
      </c>
      <c r="T911" s="44" t="s">
        <v>30</v>
      </c>
      <c r="U911" s="41">
        <v>2008</v>
      </c>
      <c r="V911" s="57" t="s">
        <v>1431</v>
      </c>
      <c r="W911" s="57" t="s">
        <v>32</v>
      </c>
      <c r="X911" s="57" t="s">
        <v>32</v>
      </c>
      <c r="Y911" s="44"/>
      <c r="Z911" s="48" t="s">
        <v>33</v>
      </c>
      <c r="AA911" s="44" t="s">
        <v>34</v>
      </c>
    </row>
    <row r="912" spans="1:27" s="126" customFormat="1" ht="15" x14ac:dyDescent="0.25">
      <c r="A912" s="44" t="s">
        <v>1372</v>
      </c>
      <c r="B912" s="44" t="s">
        <v>1383</v>
      </c>
      <c r="C912" s="44" t="s">
        <v>1432</v>
      </c>
      <c r="D912" s="44"/>
      <c r="E912" s="45">
        <v>53.65</v>
      </c>
      <c r="F912" s="46">
        <f>E912*5280</f>
        <v>283272</v>
      </c>
      <c r="G912" s="46" t="s">
        <v>163</v>
      </c>
      <c r="H912" s="55">
        <f>VLOOKUP(U912,[1]Inflation!$G$16:$H$26,2,FALSE)</f>
        <v>1.0461491063094051</v>
      </c>
      <c r="I912" s="56">
        <f t="shared" si="76"/>
        <v>296344.74964247778</v>
      </c>
      <c r="J912" s="45"/>
      <c r="K912" s="45"/>
      <c r="L912" s="46"/>
      <c r="M912" s="56">
        <f t="shared" si="77"/>
        <v>0</v>
      </c>
      <c r="N912" s="45"/>
      <c r="O912" s="46"/>
      <c r="P912" s="56">
        <f t="shared" si="78"/>
        <v>0</v>
      </c>
      <c r="Q912" s="44" t="s">
        <v>113</v>
      </c>
      <c r="R912" s="44" t="s">
        <v>36</v>
      </c>
      <c r="S912" s="44" t="s">
        <v>244</v>
      </c>
      <c r="T912" s="44">
        <v>2010</v>
      </c>
      <c r="U912" s="41">
        <v>2010</v>
      </c>
      <c r="V912" s="44" t="s">
        <v>245</v>
      </c>
      <c r="W912" s="44" t="s">
        <v>32</v>
      </c>
      <c r="X912" s="44">
        <v>11880</v>
      </c>
      <c r="Y912" s="44"/>
      <c r="Z912" s="48" t="s">
        <v>247</v>
      </c>
      <c r="AA912" s="44"/>
    </row>
    <row r="913" spans="1:27" s="126" customFormat="1" ht="15" x14ac:dyDescent="0.25">
      <c r="A913" s="57" t="s">
        <v>1372</v>
      </c>
      <c r="B913" s="57" t="s">
        <v>1383</v>
      </c>
      <c r="C913" s="57" t="s">
        <v>1433</v>
      </c>
      <c r="D913" s="90"/>
      <c r="E913" s="91">
        <v>16.29</v>
      </c>
      <c r="F913" s="141">
        <f t="shared" ref="F913:F922" si="83">((E913/3)*2.666666666666)*5280</f>
        <v>76454.399999980873</v>
      </c>
      <c r="G913" s="141" t="s">
        <v>163</v>
      </c>
      <c r="H913" s="55">
        <f>VLOOKUP(U913,[1]Inflation!$G$16:$H$26,2,FALSE)</f>
        <v>1.0461491063094051</v>
      </c>
      <c r="I913" s="56">
        <f t="shared" si="76"/>
        <v>79982.702233401767</v>
      </c>
      <c r="J913" s="91"/>
      <c r="K913" s="91">
        <v>13.18</v>
      </c>
      <c r="L913" s="141">
        <f t="shared" ref="L913:L922" si="84">((K913/3)*2.666666666666)*5280</f>
        <v>61858.13333331787</v>
      </c>
      <c r="M913" s="56">
        <f t="shared" si="77"/>
        <v>64712.83090461851</v>
      </c>
      <c r="N913" s="91">
        <v>45</v>
      </c>
      <c r="O913" s="141">
        <f t="shared" ref="O913:O922" si="85">((N913/3)*2.666666666666)*5280</f>
        <v>211199.99999994718</v>
      </c>
      <c r="P913" s="56">
        <f t="shared" si="78"/>
        <v>220946.69125249109</v>
      </c>
      <c r="Q913" s="90" t="s">
        <v>149</v>
      </c>
      <c r="R913" s="96" t="s">
        <v>202</v>
      </c>
      <c r="S913" s="85" t="s">
        <v>66</v>
      </c>
      <c r="T913" s="85" t="s">
        <v>67</v>
      </c>
      <c r="U913" s="135">
        <v>2010</v>
      </c>
      <c r="V913" s="90"/>
      <c r="W913" s="90"/>
      <c r="X913" s="90" t="s">
        <v>1434</v>
      </c>
      <c r="Y913" s="92" t="s">
        <v>499</v>
      </c>
      <c r="Z913" s="136" t="s">
        <v>69</v>
      </c>
      <c r="AA913" s="92"/>
    </row>
    <row r="914" spans="1:27" s="126" customFormat="1" ht="15" x14ac:dyDescent="0.25">
      <c r="A914" s="57" t="s">
        <v>1372</v>
      </c>
      <c r="B914" s="57" t="s">
        <v>1383</v>
      </c>
      <c r="C914" s="57" t="s">
        <v>1435</v>
      </c>
      <c r="D914" s="90"/>
      <c r="E914" s="91">
        <v>19.16</v>
      </c>
      <c r="F914" s="141">
        <f t="shared" si="83"/>
        <v>89924.26666664418</v>
      </c>
      <c r="G914" s="141" t="s">
        <v>163</v>
      </c>
      <c r="H914" s="55">
        <f>VLOOKUP(U914,[1]Inflation!$G$16:$H$26,2,FALSE)</f>
        <v>1.0461491063094051</v>
      </c>
      <c r="I914" s="56">
        <f t="shared" si="76"/>
        <v>94074.191208838427</v>
      </c>
      <c r="J914" s="91"/>
      <c r="K914" s="91">
        <v>15.46</v>
      </c>
      <c r="L914" s="141">
        <f t="shared" si="84"/>
        <v>72558.933333315188</v>
      </c>
      <c r="M914" s="56">
        <f t="shared" si="77"/>
        <v>75907.46326141138</v>
      </c>
      <c r="N914" s="91">
        <v>70</v>
      </c>
      <c r="O914" s="141">
        <f t="shared" si="85"/>
        <v>328533.33333325118</v>
      </c>
      <c r="P914" s="56">
        <f t="shared" si="78"/>
        <v>343694.85305943061</v>
      </c>
      <c r="Q914" s="90" t="s">
        <v>149</v>
      </c>
      <c r="R914" s="96" t="s">
        <v>202</v>
      </c>
      <c r="S914" s="85" t="s">
        <v>66</v>
      </c>
      <c r="T914" s="85" t="s">
        <v>67</v>
      </c>
      <c r="U914" s="135">
        <v>2010</v>
      </c>
      <c r="V914" s="90"/>
      <c r="W914" s="90"/>
      <c r="X914" s="90" t="s">
        <v>1436</v>
      </c>
      <c r="Y914" s="92" t="s">
        <v>1437</v>
      </c>
      <c r="Z914" s="136" t="s">
        <v>69</v>
      </c>
      <c r="AA914" s="92"/>
    </row>
    <row r="915" spans="1:27" s="51" customFormat="1" ht="15" x14ac:dyDescent="0.25">
      <c r="A915" s="57" t="s">
        <v>1372</v>
      </c>
      <c r="B915" s="57" t="s">
        <v>1383</v>
      </c>
      <c r="C915" s="57" t="s">
        <v>1438</v>
      </c>
      <c r="D915" s="90"/>
      <c r="E915" s="91">
        <v>26.77</v>
      </c>
      <c r="F915" s="141">
        <f t="shared" si="83"/>
        <v>125640.53333330194</v>
      </c>
      <c r="G915" s="141" t="s">
        <v>163</v>
      </c>
      <c r="H915" s="55">
        <f>VLOOKUP(U915,[1]Inflation!$G$16:$H$26,2,FALSE)</f>
        <v>1.0461491063094051</v>
      </c>
      <c r="I915" s="56">
        <f t="shared" si="76"/>
        <v>131438.73166287085</v>
      </c>
      <c r="J915" s="91"/>
      <c r="K915" s="91">
        <v>20.93</v>
      </c>
      <c r="L915" s="251">
        <f t="shared" si="84"/>
        <v>98231.466666642111</v>
      </c>
      <c r="M915" s="56">
        <f t="shared" si="77"/>
        <v>102764.76106476976</v>
      </c>
      <c r="N915" s="91">
        <v>41.5</v>
      </c>
      <c r="O915" s="141">
        <f t="shared" si="85"/>
        <v>194773.33333328465</v>
      </c>
      <c r="P915" s="56">
        <f t="shared" si="78"/>
        <v>203761.94859951959</v>
      </c>
      <c r="Q915" s="90" t="s">
        <v>149</v>
      </c>
      <c r="R915" s="96" t="s">
        <v>202</v>
      </c>
      <c r="S915" s="85" t="s">
        <v>66</v>
      </c>
      <c r="T915" s="85" t="s">
        <v>67</v>
      </c>
      <c r="U915" s="135">
        <v>2010</v>
      </c>
      <c r="V915" s="90"/>
      <c r="W915" s="90"/>
      <c r="X915" s="90" t="s">
        <v>1439</v>
      </c>
      <c r="Y915" s="92" t="s">
        <v>1440</v>
      </c>
      <c r="Z915" s="136" t="s">
        <v>69</v>
      </c>
      <c r="AA915" s="92"/>
    </row>
    <row r="916" spans="1:27" s="51" customFormat="1" ht="15" x14ac:dyDescent="0.25">
      <c r="A916" s="57" t="s">
        <v>1372</v>
      </c>
      <c r="B916" s="57" t="s">
        <v>1383</v>
      </c>
      <c r="C916" s="57" t="s">
        <v>1441</v>
      </c>
      <c r="D916" s="90"/>
      <c r="E916" s="91">
        <v>30.14</v>
      </c>
      <c r="F916" s="141">
        <f t="shared" si="83"/>
        <v>141457.06666663129</v>
      </c>
      <c r="G916" s="141" t="s">
        <v>163</v>
      </c>
      <c r="H916" s="55">
        <f>VLOOKUP(U916,[1]Inflation!$G$16:$H$26,2,FALSE)</f>
        <v>1.0461491063094051</v>
      </c>
      <c r="I916" s="56">
        <f t="shared" si="76"/>
        <v>147985.18387444626</v>
      </c>
      <c r="J916" s="91"/>
      <c r="K916" s="91">
        <v>23.06</v>
      </c>
      <c r="L916" s="251">
        <f t="shared" si="84"/>
        <v>108228.2666666396</v>
      </c>
      <c r="M916" s="56">
        <f t="shared" si="77"/>
        <v>113222.90445072099</v>
      </c>
      <c r="N916" s="91">
        <v>45</v>
      </c>
      <c r="O916" s="141">
        <f t="shared" si="85"/>
        <v>211199.99999994718</v>
      </c>
      <c r="P916" s="56">
        <f t="shared" si="78"/>
        <v>220946.69125249109</v>
      </c>
      <c r="Q916" s="90" t="s">
        <v>149</v>
      </c>
      <c r="R916" s="96" t="s">
        <v>202</v>
      </c>
      <c r="S916" s="85" t="s">
        <v>66</v>
      </c>
      <c r="T916" s="85" t="s">
        <v>67</v>
      </c>
      <c r="U916" s="135">
        <v>2010</v>
      </c>
      <c r="V916" s="90"/>
      <c r="W916" s="90"/>
      <c r="X916" s="90" t="s">
        <v>1442</v>
      </c>
      <c r="Y916" s="92" t="s">
        <v>1443</v>
      </c>
      <c r="Z916" s="136" t="s">
        <v>69</v>
      </c>
      <c r="AA916" s="92"/>
    </row>
    <row r="917" spans="1:27" s="51" customFormat="1" ht="15" x14ac:dyDescent="0.25">
      <c r="A917" s="57" t="s">
        <v>1372</v>
      </c>
      <c r="B917" s="57" t="s">
        <v>1383</v>
      </c>
      <c r="C917" s="57" t="s">
        <v>1444</v>
      </c>
      <c r="D917" s="90"/>
      <c r="E917" s="91">
        <v>52.2</v>
      </c>
      <c r="F917" s="141">
        <f t="shared" si="83"/>
        <v>244991.99999993877</v>
      </c>
      <c r="G917" s="141" t="s">
        <v>163</v>
      </c>
      <c r="H917" s="55">
        <f>VLOOKUP(U917,[1]Inflation!$G$16:$H$26,2,FALSE)</f>
        <v>1.0461491063094051</v>
      </c>
      <c r="I917" s="56">
        <f t="shared" si="76"/>
        <v>256298.16185288969</v>
      </c>
      <c r="J917" s="91"/>
      <c r="K917" s="91">
        <v>36</v>
      </c>
      <c r="L917" s="251">
        <f t="shared" si="84"/>
        <v>168959.99999995777</v>
      </c>
      <c r="M917" s="56">
        <f t="shared" si="77"/>
        <v>176757.35300199289</v>
      </c>
      <c r="N917" s="91">
        <v>70</v>
      </c>
      <c r="O917" s="141">
        <f t="shared" si="85"/>
        <v>328533.33333325118</v>
      </c>
      <c r="P917" s="56">
        <f t="shared" si="78"/>
        <v>343694.85305943061</v>
      </c>
      <c r="Q917" s="90" t="s">
        <v>149</v>
      </c>
      <c r="R917" s="96" t="s">
        <v>202</v>
      </c>
      <c r="S917" s="85" t="s">
        <v>66</v>
      </c>
      <c r="T917" s="85" t="s">
        <v>67</v>
      </c>
      <c r="U917" s="135">
        <v>2010</v>
      </c>
      <c r="V917" s="90"/>
      <c r="W917" s="90"/>
      <c r="X917" s="90" t="s">
        <v>1445</v>
      </c>
      <c r="Y917" s="92" t="s">
        <v>73</v>
      </c>
      <c r="Z917" s="136" t="s">
        <v>69</v>
      </c>
      <c r="AA917" s="92"/>
    </row>
    <row r="918" spans="1:27" s="51" customFormat="1" ht="15" x14ac:dyDescent="0.25">
      <c r="A918" s="57" t="s">
        <v>1372</v>
      </c>
      <c r="B918" s="57" t="s">
        <v>1383</v>
      </c>
      <c r="C918" s="57" t="s">
        <v>1446</v>
      </c>
      <c r="D918" s="90"/>
      <c r="E918" s="91">
        <v>22.67</v>
      </c>
      <c r="F918" s="141">
        <f t="shared" si="83"/>
        <v>106397.86666664008</v>
      </c>
      <c r="G918" s="141" t="s">
        <v>163</v>
      </c>
      <c r="H918" s="55">
        <f>VLOOKUP(U918,[1]Inflation!$G$16:$H$26,2,FALSE)</f>
        <v>1.0461491063094051</v>
      </c>
      <c r="I918" s="56">
        <f t="shared" si="76"/>
        <v>111308.03312653275</v>
      </c>
      <c r="J918" s="91"/>
      <c r="K918" s="91">
        <v>16.059999999999999</v>
      </c>
      <c r="L918" s="251">
        <f t="shared" si="84"/>
        <v>75374.933333314475</v>
      </c>
      <c r="M918" s="56">
        <f t="shared" si="77"/>
        <v>78853.41914477793</v>
      </c>
      <c r="N918" s="91">
        <v>47</v>
      </c>
      <c r="O918" s="141">
        <f t="shared" si="85"/>
        <v>220586.66666661153</v>
      </c>
      <c r="P918" s="56">
        <f t="shared" si="78"/>
        <v>230766.54419704629</v>
      </c>
      <c r="Q918" s="90" t="s">
        <v>149</v>
      </c>
      <c r="R918" s="96" t="s">
        <v>202</v>
      </c>
      <c r="S918" s="85" t="s">
        <v>66</v>
      </c>
      <c r="T918" s="85" t="s">
        <v>67</v>
      </c>
      <c r="U918" s="135">
        <v>2010</v>
      </c>
      <c r="V918" s="90"/>
      <c r="W918" s="90"/>
      <c r="X918" s="90" t="s">
        <v>1447</v>
      </c>
      <c r="Y918" s="92" t="s">
        <v>1448</v>
      </c>
      <c r="Z918" s="136" t="s">
        <v>69</v>
      </c>
      <c r="AA918" s="92"/>
    </row>
    <row r="919" spans="1:27" s="51" customFormat="1" ht="15" x14ac:dyDescent="0.25">
      <c r="A919" s="57" t="s">
        <v>1372</v>
      </c>
      <c r="B919" s="57" t="s">
        <v>1383</v>
      </c>
      <c r="C919" s="57" t="s">
        <v>1449</v>
      </c>
      <c r="D919" s="90"/>
      <c r="E919" s="91">
        <v>26.17</v>
      </c>
      <c r="F919" s="141">
        <f t="shared" si="83"/>
        <v>122824.53333330264</v>
      </c>
      <c r="G919" s="141" t="s">
        <v>163</v>
      </c>
      <c r="H919" s="55">
        <f>VLOOKUP(U919,[1]Inflation!$G$16:$H$26,2,FALSE)</f>
        <v>1.0461491063094051</v>
      </c>
      <c r="I919" s="56">
        <f t="shared" si="76"/>
        <v>128492.77577950429</v>
      </c>
      <c r="J919" s="91"/>
      <c r="K919" s="91">
        <v>19.3</v>
      </c>
      <c r="L919" s="251">
        <f t="shared" si="84"/>
        <v>90581.333333310686</v>
      </c>
      <c r="M919" s="56">
        <f t="shared" si="77"/>
        <v>94761.580914957303</v>
      </c>
      <c r="N919" s="91">
        <v>85</v>
      </c>
      <c r="O919" s="141">
        <f t="shared" si="85"/>
        <v>398933.33333323355</v>
      </c>
      <c r="P919" s="56">
        <f t="shared" si="78"/>
        <v>417343.75014359428</v>
      </c>
      <c r="Q919" s="90" t="s">
        <v>149</v>
      </c>
      <c r="R919" s="96" t="s">
        <v>202</v>
      </c>
      <c r="S919" s="85" t="s">
        <v>66</v>
      </c>
      <c r="T919" s="85" t="s">
        <v>67</v>
      </c>
      <c r="U919" s="135">
        <v>2010</v>
      </c>
      <c r="V919" s="90"/>
      <c r="W919" s="90"/>
      <c r="X919" s="90" t="s">
        <v>1450</v>
      </c>
      <c r="Y919" s="92" t="s">
        <v>1451</v>
      </c>
      <c r="Z919" s="136" t="s">
        <v>69</v>
      </c>
      <c r="AA919" s="92"/>
    </row>
    <row r="920" spans="1:27" s="51" customFormat="1" ht="15" x14ac:dyDescent="0.25">
      <c r="A920" s="57" t="s">
        <v>1372</v>
      </c>
      <c r="B920" s="57" t="s">
        <v>1383</v>
      </c>
      <c r="C920" s="57" t="s">
        <v>1452</v>
      </c>
      <c r="D920" s="90"/>
      <c r="E920" s="91">
        <v>25.4</v>
      </c>
      <c r="F920" s="141">
        <f t="shared" si="83"/>
        <v>119210.66666663687</v>
      </c>
      <c r="G920" s="141" t="s">
        <v>163</v>
      </c>
      <c r="H920" s="55">
        <f>VLOOKUP(U920,[1]Inflation!$G$16:$H$26,2,FALSE)</f>
        <v>1.0461491063094051</v>
      </c>
      <c r="I920" s="56">
        <f t="shared" si="76"/>
        <v>124712.13239585054</v>
      </c>
      <c r="J920" s="91"/>
      <c r="K920" s="91">
        <v>19.7</v>
      </c>
      <c r="L920" s="251">
        <f t="shared" si="84"/>
        <v>92458.666666643549</v>
      </c>
      <c r="M920" s="56">
        <f t="shared" si="77"/>
        <v>96725.551503868322</v>
      </c>
      <c r="N920" s="91">
        <v>125</v>
      </c>
      <c r="O920" s="141">
        <f t="shared" si="85"/>
        <v>586666.66666651994</v>
      </c>
      <c r="P920" s="56">
        <f t="shared" si="78"/>
        <v>613740.80903469748</v>
      </c>
      <c r="Q920" s="90" t="s">
        <v>149</v>
      </c>
      <c r="R920" s="96" t="s">
        <v>202</v>
      </c>
      <c r="S920" s="85" t="s">
        <v>66</v>
      </c>
      <c r="T920" s="85" t="s">
        <v>67</v>
      </c>
      <c r="U920" s="135">
        <v>2010</v>
      </c>
      <c r="V920" s="90"/>
      <c r="W920" s="90"/>
      <c r="X920" s="90" t="s">
        <v>1453</v>
      </c>
      <c r="Y920" s="92" t="s">
        <v>1454</v>
      </c>
      <c r="Z920" s="136" t="s">
        <v>69</v>
      </c>
      <c r="AA920" s="92"/>
    </row>
    <row r="921" spans="1:27" s="51" customFormat="1" ht="15" x14ac:dyDescent="0.25">
      <c r="A921" s="57" t="s">
        <v>1372</v>
      </c>
      <c r="B921" s="57" t="s">
        <v>1383</v>
      </c>
      <c r="C921" s="57" t="s">
        <v>1455</v>
      </c>
      <c r="D921" s="90"/>
      <c r="E921" s="91">
        <v>28.91</v>
      </c>
      <c r="F921" s="141">
        <f t="shared" si="83"/>
        <v>135684.26666663276</v>
      </c>
      <c r="G921" s="141" t="s">
        <v>163</v>
      </c>
      <c r="H921" s="55">
        <f>VLOOKUP(U921,[1]Inflation!$G$16:$H$26,2,FALSE)</f>
        <v>1.0461491063094051</v>
      </c>
      <c r="I921" s="56">
        <f t="shared" si="76"/>
        <v>141945.97431354487</v>
      </c>
      <c r="J921" s="91"/>
      <c r="K921" s="91">
        <v>21</v>
      </c>
      <c r="L921" s="251">
        <f t="shared" si="84"/>
        <v>98559.999999975364</v>
      </c>
      <c r="M921" s="56">
        <f t="shared" si="77"/>
        <v>103108.45591782918</v>
      </c>
      <c r="N921" s="91">
        <v>39.4</v>
      </c>
      <c r="O921" s="141">
        <f t="shared" si="85"/>
        <v>184917.3333332871</v>
      </c>
      <c r="P921" s="56">
        <f t="shared" si="78"/>
        <v>193451.10300773664</v>
      </c>
      <c r="Q921" s="90" t="s">
        <v>149</v>
      </c>
      <c r="R921" s="96" t="s">
        <v>202</v>
      </c>
      <c r="S921" s="85" t="s">
        <v>66</v>
      </c>
      <c r="T921" s="85" t="s">
        <v>67</v>
      </c>
      <c r="U921" s="135">
        <v>2010</v>
      </c>
      <c r="V921" s="90"/>
      <c r="W921" s="90"/>
      <c r="X921" s="90" t="s">
        <v>1456</v>
      </c>
      <c r="Y921" s="92" t="s">
        <v>1457</v>
      </c>
      <c r="Z921" s="136" t="s">
        <v>69</v>
      </c>
      <c r="AA921" s="92"/>
    </row>
    <row r="922" spans="1:27" s="51" customFormat="1" ht="15" x14ac:dyDescent="0.25">
      <c r="A922" s="57" t="s">
        <v>1372</v>
      </c>
      <c r="B922" s="57" t="s">
        <v>1383</v>
      </c>
      <c r="C922" s="57" t="s">
        <v>1458</v>
      </c>
      <c r="D922" s="90"/>
      <c r="E922" s="91">
        <v>40.89</v>
      </c>
      <c r="F922" s="141">
        <f t="shared" si="83"/>
        <v>191910.39999995203</v>
      </c>
      <c r="G922" s="141" t="s">
        <v>163</v>
      </c>
      <c r="H922" s="55">
        <f>VLOOKUP(U922,[1]Inflation!$G$16:$H$26,2,FALSE)</f>
        <v>1.0461491063094051</v>
      </c>
      <c r="I922" s="56">
        <f t="shared" si="76"/>
        <v>200766.89345143025</v>
      </c>
      <c r="J922" s="91"/>
      <c r="K922" s="91">
        <v>29.53</v>
      </c>
      <c r="L922" s="251">
        <f t="shared" si="84"/>
        <v>138594.1333332987</v>
      </c>
      <c r="M922" s="56">
        <f t="shared" si="77"/>
        <v>144990.12872635695</v>
      </c>
      <c r="N922" s="91">
        <v>100</v>
      </c>
      <c r="O922" s="141">
        <f t="shared" si="85"/>
        <v>469333.33333321603</v>
      </c>
      <c r="P922" s="56">
        <f t="shared" si="78"/>
        <v>490992.64722775808</v>
      </c>
      <c r="Q922" s="90" t="s">
        <v>149</v>
      </c>
      <c r="R922" s="96" t="s">
        <v>202</v>
      </c>
      <c r="S922" s="85" t="s">
        <v>66</v>
      </c>
      <c r="T922" s="85" t="s">
        <v>67</v>
      </c>
      <c r="U922" s="135">
        <v>2010</v>
      </c>
      <c r="V922" s="90"/>
      <c r="W922" s="90"/>
      <c r="X922" s="90" t="s">
        <v>1459</v>
      </c>
      <c r="Y922" s="92" t="s">
        <v>1460</v>
      </c>
      <c r="Z922" s="136" t="s">
        <v>69</v>
      </c>
      <c r="AA922" s="92"/>
    </row>
    <row r="923" spans="1:27" s="51" customFormat="1" ht="15" x14ac:dyDescent="0.25">
      <c r="A923" s="111" t="s">
        <v>1372</v>
      </c>
      <c r="B923" s="111" t="s">
        <v>1383</v>
      </c>
      <c r="C923" s="111" t="s">
        <v>1461</v>
      </c>
      <c r="D923" s="120"/>
      <c r="E923" s="127">
        <v>203.95</v>
      </c>
      <c r="F923" s="127">
        <v>203.95</v>
      </c>
      <c r="G923" s="127"/>
      <c r="H923" s="202">
        <f>VLOOKUP(U923,[1]Inflation!$G$16:$H$26,2,FALSE)</f>
        <v>1.0461491063094051</v>
      </c>
      <c r="I923" s="121">
        <f t="shared" si="76"/>
        <v>213.36211023180314</v>
      </c>
      <c r="J923" s="127"/>
      <c r="K923" s="127">
        <v>120</v>
      </c>
      <c r="L923" s="252">
        <v>120</v>
      </c>
      <c r="M923" s="121">
        <f t="shared" si="77"/>
        <v>125.5378927571286</v>
      </c>
      <c r="N923" s="127">
        <v>425</v>
      </c>
      <c r="O923" s="127">
        <v>425</v>
      </c>
      <c r="P923" s="121">
        <f t="shared" si="78"/>
        <v>444.61337018149715</v>
      </c>
      <c r="Q923" s="120" t="s">
        <v>1462</v>
      </c>
      <c r="R923" s="160" t="s">
        <v>36</v>
      </c>
      <c r="S923" s="120" t="s">
        <v>66</v>
      </c>
      <c r="T923" s="120" t="s">
        <v>67</v>
      </c>
      <c r="U923" s="120">
        <v>2010</v>
      </c>
      <c r="V923" s="120"/>
      <c r="W923" s="120"/>
      <c r="X923" s="111"/>
      <c r="Y923" s="129" t="s">
        <v>81</v>
      </c>
      <c r="Z923" s="130" t="s">
        <v>69</v>
      </c>
      <c r="AA923" s="129"/>
    </row>
    <row r="924" spans="1:27" s="51" customFormat="1" ht="15" x14ac:dyDescent="0.25">
      <c r="A924" s="111" t="s">
        <v>1372</v>
      </c>
      <c r="B924" s="111" t="s">
        <v>1383</v>
      </c>
      <c r="C924" s="111" t="s">
        <v>1461</v>
      </c>
      <c r="D924" s="120"/>
      <c r="E924" s="127">
        <v>174.28</v>
      </c>
      <c r="F924" s="127">
        <v>174.28</v>
      </c>
      <c r="G924" s="127"/>
      <c r="H924" s="202">
        <f>VLOOKUP(U924,[1]Inflation!$G$16:$H$26,2,FALSE)</f>
        <v>1.0461491063094051</v>
      </c>
      <c r="I924" s="121">
        <f t="shared" si="76"/>
        <v>182.32286624760312</v>
      </c>
      <c r="J924" s="127"/>
      <c r="K924" s="127">
        <v>30</v>
      </c>
      <c r="L924" s="252">
        <v>30</v>
      </c>
      <c r="M924" s="121">
        <f t="shared" si="77"/>
        <v>31.384473189282151</v>
      </c>
      <c r="N924" s="127">
        <v>1000</v>
      </c>
      <c r="O924" s="127">
        <v>1000</v>
      </c>
      <c r="P924" s="121">
        <f t="shared" si="78"/>
        <v>1046.1491063094049</v>
      </c>
      <c r="Q924" s="120" t="s">
        <v>1463</v>
      </c>
      <c r="R924" s="160" t="s">
        <v>36</v>
      </c>
      <c r="S924" s="120" t="s">
        <v>66</v>
      </c>
      <c r="T924" s="120" t="s">
        <v>67</v>
      </c>
      <c r="U924" s="120">
        <v>2010</v>
      </c>
      <c r="V924" s="120"/>
      <c r="W924" s="120"/>
      <c r="X924" s="111"/>
      <c r="Y924" s="129" t="s">
        <v>1464</v>
      </c>
      <c r="Z924" s="130" t="s">
        <v>69</v>
      </c>
      <c r="AA924" s="129"/>
    </row>
    <row r="925" spans="1:27" s="51" customFormat="1" ht="15" x14ac:dyDescent="0.25">
      <c r="A925" s="111" t="s">
        <v>1372</v>
      </c>
      <c r="B925" s="111" t="s">
        <v>1383</v>
      </c>
      <c r="C925" s="111" t="s">
        <v>1465</v>
      </c>
      <c r="D925" s="120"/>
      <c r="E925" s="127">
        <v>446.18</v>
      </c>
      <c r="F925" s="127">
        <v>446.18</v>
      </c>
      <c r="G925" s="127"/>
      <c r="H925" s="202">
        <f>VLOOKUP(U925,[1]Inflation!$G$16:$H$26,2,FALSE)</f>
        <v>1.0461491063094051</v>
      </c>
      <c r="I925" s="121">
        <f t="shared" si="76"/>
        <v>466.77080825313033</v>
      </c>
      <c r="J925" s="127"/>
      <c r="K925" s="127">
        <v>250</v>
      </c>
      <c r="L925" s="252">
        <v>250</v>
      </c>
      <c r="M925" s="121">
        <f t="shared" si="77"/>
        <v>261.53727657735124</v>
      </c>
      <c r="N925" s="127">
        <v>675</v>
      </c>
      <c r="O925" s="127">
        <v>675</v>
      </c>
      <c r="P925" s="121">
        <f t="shared" si="78"/>
        <v>706.15064675884844</v>
      </c>
      <c r="Q925" s="120" t="s">
        <v>1463</v>
      </c>
      <c r="R925" s="160" t="s">
        <v>36</v>
      </c>
      <c r="S925" s="120" t="s">
        <v>66</v>
      </c>
      <c r="T925" s="120" t="s">
        <v>67</v>
      </c>
      <c r="U925" s="120">
        <v>2010</v>
      </c>
      <c r="V925" s="120"/>
      <c r="W925" s="120"/>
      <c r="X925" s="111"/>
      <c r="Y925" s="129" t="s">
        <v>68</v>
      </c>
      <c r="Z925" s="130" t="s">
        <v>69</v>
      </c>
      <c r="AA925" s="129"/>
    </row>
    <row r="926" spans="1:27" s="51" customFormat="1" ht="30" x14ac:dyDescent="0.25">
      <c r="A926" s="44" t="s">
        <v>1372</v>
      </c>
      <c r="B926" s="44" t="s">
        <v>1466</v>
      </c>
      <c r="C926" s="44" t="s">
        <v>1467</v>
      </c>
      <c r="D926" s="44"/>
      <c r="E926" s="45">
        <v>400983</v>
      </c>
      <c r="F926" s="46">
        <v>400983</v>
      </c>
      <c r="G926" s="46"/>
      <c r="H926" s="55">
        <f>VLOOKUP(U926,[1]Inflation!$G$16:$H$26,2,FALSE)</f>
        <v>1.0292667257822254</v>
      </c>
      <c r="I926" s="56">
        <f t="shared" si="76"/>
        <v>412718.45950433408</v>
      </c>
      <c r="J926" s="45"/>
      <c r="K926" s="45"/>
      <c r="L926" s="73"/>
      <c r="M926" s="56">
        <f t="shared" si="77"/>
        <v>0</v>
      </c>
      <c r="N926" s="45"/>
      <c r="O926" s="46"/>
      <c r="P926" s="56">
        <f t="shared" si="78"/>
        <v>0</v>
      </c>
      <c r="Q926" s="44" t="s">
        <v>163</v>
      </c>
      <c r="R926" s="44" t="s">
        <v>74</v>
      </c>
      <c r="S926" s="44" t="s">
        <v>397</v>
      </c>
      <c r="T926" s="44">
        <v>2011</v>
      </c>
      <c r="U926" s="41">
        <v>2011</v>
      </c>
      <c r="V926" s="44">
        <v>2</v>
      </c>
      <c r="W926" s="44" t="s">
        <v>32</v>
      </c>
      <c r="X926" s="44">
        <v>2</v>
      </c>
      <c r="Y926" s="44"/>
      <c r="Z926" s="48" t="s">
        <v>121</v>
      </c>
      <c r="AA926" s="44"/>
    </row>
    <row r="927" spans="1:27" s="51" customFormat="1" ht="30" x14ac:dyDescent="0.25">
      <c r="A927" s="44" t="s">
        <v>1372</v>
      </c>
      <c r="B927" s="44" t="s">
        <v>1466</v>
      </c>
      <c r="C927" s="44" t="s">
        <v>1468</v>
      </c>
      <c r="D927" s="44"/>
      <c r="E927" s="45">
        <v>10</v>
      </c>
      <c r="F927" s="46">
        <f>E927*5280</f>
        <v>52800</v>
      </c>
      <c r="G927" s="46" t="s">
        <v>163</v>
      </c>
      <c r="H927" s="55">
        <f>VLOOKUP(U927,[1]Inflation!$G$16:$H$26,2,FALSE)</f>
        <v>1.0461491063094051</v>
      </c>
      <c r="I927" s="56">
        <f t="shared" si="76"/>
        <v>55236.672813136589</v>
      </c>
      <c r="J927" s="45"/>
      <c r="K927" s="45"/>
      <c r="L927" s="73"/>
      <c r="M927" s="56">
        <f t="shared" si="77"/>
        <v>0</v>
      </c>
      <c r="N927" s="45"/>
      <c r="O927" s="46"/>
      <c r="P927" s="56">
        <f t="shared" si="78"/>
        <v>0</v>
      </c>
      <c r="Q927" s="44" t="s">
        <v>336</v>
      </c>
      <c r="R927" s="44" t="s">
        <v>84</v>
      </c>
      <c r="S927" s="44" t="s">
        <v>421</v>
      </c>
      <c r="T927" s="44">
        <v>2010</v>
      </c>
      <c r="U927" s="41">
        <v>2010</v>
      </c>
      <c r="V927" s="44">
        <v>10</v>
      </c>
      <c r="W927" s="44" t="s">
        <v>32</v>
      </c>
      <c r="X927" s="44" t="s">
        <v>32</v>
      </c>
      <c r="Y927" s="44"/>
      <c r="Z927" s="48" t="s">
        <v>422</v>
      </c>
      <c r="AA927" s="44"/>
    </row>
    <row r="928" spans="1:27" s="51" customFormat="1" ht="15" x14ac:dyDescent="0.25">
      <c r="A928" s="44" t="s">
        <v>1372</v>
      </c>
      <c r="B928" s="44" t="s">
        <v>1466</v>
      </c>
      <c r="C928" s="44" t="s">
        <v>1469</v>
      </c>
      <c r="D928" s="44"/>
      <c r="E928" s="45">
        <v>5</v>
      </c>
      <c r="F928" s="46">
        <f>E928*5280</f>
        <v>26400</v>
      </c>
      <c r="G928" s="46" t="s">
        <v>163</v>
      </c>
      <c r="H928" s="55">
        <f>VLOOKUP(U928,[1]Inflation!$G$16:$H$26,2,FALSE)</f>
        <v>1.118306895992371</v>
      </c>
      <c r="I928" s="56">
        <f t="shared" si="76"/>
        <v>29523.302054198593</v>
      </c>
      <c r="J928" s="45"/>
      <c r="K928" s="45"/>
      <c r="L928" s="73"/>
      <c r="M928" s="56">
        <f t="shared" si="77"/>
        <v>0</v>
      </c>
      <c r="N928" s="45"/>
      <c r="O928" s="46"/>
      <c r="P928" s="56">
        <f t="shared" si="78"/>
        <v>0</v>
      </c>
      <c r="Q928" s="44" t="s">
        <v>113</v>
      </c>
      <c r="R928" s="44" t="s">
        <v>97</v>
      </c>
      <c r="S928" s="44" t="s">
        <v>98</v>
      </c>
      <c r="T928" s="44">
        <v>2007</v>
      </c>
      <c r="U928" s="41">
        <v>2007</v>
      </c>
      <c r="V928" s="44" t="s">
        <v>1375</v>
      </c>
      <c r="W928" s="44" t="s">
        <v>1470</v>
      </c>
      <c r="X928" s="44" t="s">
        <v>32</v>
      </c>
      <c r="Y928" s="44"/>
      <c r="Z928" s="48" t="s">
        <v>99</v>
      </c>
      <c r="AA928" s="44" t="s">
        <v>1377</v>
      </c>
    </row>
    <row r="929" spans="1:30" s="51" customFormat="1" ht="15" x14ac:dyDescent="0.25">
      <c r="A929" s="44" t="s">
        <v>1372</v>
      </c>
      <c r="B929" s="44" t="s">
        <v>1466</v>
      </c>
      <c r="C929" s="44" t="s">
        <v>1471</v>
      </c>
      <c r="D929" s="44"/>
      <c r="E929" s="45" t="s">
        <v>963</v>
      </c>
      <c r="F929" s="46"/>
      <c r="G929" s="46"/>
      <c r="H929" s="55">
        <f>VLOOKUP(U929,[1]Inflation!$G$16:$H$26,2,FALSE)</f>
        <v>1.118306895992371</v>
      </c>
      <c r="I929" s="56">
        <f t="shared" si="76"/>
        <v>0</v>
      </c>
      <c r="J929" s="45">
        <v>6500</v>
      </c>
      <c r="K929" s="45">
        <v>80000</v>
      </c>
      <c r="L929" s="253">
        <v>80000</v>
      </c>
      <c r="M929" s="56">
        <f t="shared" si="77"/>
        <v>89464.551679389682</v>
      </c>
      <c r="N929" s="45">
        <v>120000</v>
      </c>
      <c r="O929" s="45">
        <v>120000</v>
      </c>
      <c r="P929" s="56">
        <f t="shared" si="78"/>
        <v>134196.82751908453</v>
      </c>
      <c r="Q929" s="44" t="s">
        <v>163</v>
      </c>
      <c r="R929" s="44" t="s">
        <v>97</v>
      </c>
      <c r="S929" s="44" t="s">
        <v>98</v>
      </c>
      <c r="T929" s="44">
        <v>2007</v>
      </c>
      <c r="U929" s="41">
        <v>2007</v>
      </c>
      <c r="V929" s="44" t="s">
        <v>1375</v>
      </c>
      <c r="W929" s="44" t="s">
        <v>1470</v>
      </c>
      <c r="X929" s="44" t="s">
        <v>32</v>
      </c>
      <c r="Y929" s="44"/>
      <c r="Z929" s="48" t="s">
        <v>99</v>
      </c>
      <c r="AA929" s="44" t="s">
        <v>1377</v>
      </c>
    </row>
    <row r="930" spans="1:30" s="51" customFormat="1" ht="15" x14ac:dyDescent="0.25">
      <c r="A930" s="44" t="s">
        <v>1372</v>
      </c>
      <c r="B930" s="44" t="s">
        <v>1466</v>
      </c>
      <c r="C930" s="44" t="s">
        <v>1472</v>
      </c>
      <c r="D930" s="44"/>
      <c r="E930" s="45" t="s">
        <v>963</v>
      </c>
      <c r="F930" s="46"/>
      <c r="G930" s="46"/>
      <c r="H930" s="55">
        <f>VLOOKUP(U930,[1]Inflation!$G$16:$H$26,2,FALSE)</f>
        <v>1.118306895992371</v>
      </c>
      <c r="I930" s="56">
        <f t="shared" si="76"/>
        <v>0</v>
      </c>
      <c r="J930" s="45">
        <v>6500</v>
      </c>
      <c r="K930" s="45">
        <v>65000</v>
      </c>
      <c r="L930" s="253">
        <v>65000</v>
      </c>
      <c r="M930" s="56">
        <f t="shared" si="77"/>
        <v>72689.948239504112</v>
      </c>
      <c r="N930" s="45">
        <v>85000</v>
      </c>
      <c r="O930" s="45">
        <v>85000</v>
      </c>
      <c r="P930" s="56">
        <f t="shared" si="78"/>
        <v>95056.086159351529</v>
      </c>
      <c r="Q930" s="44" t="s">
        <v>163</v>
      </c>
      <c r="R930" s="44" t="s">
        <v>97</v>
      </c>
      <c r="S930" s="44" t="s">
        <v>98</v>
      </c>
      <c r="T930" s="44">
        <v>2007</v>
      </c>
      <c r="U930" s="41">
        <v>2007</v>
      </c>
      <c r="V930" s="44" t="s">
        <v>1375</v>
      </c>
      <c r="W930" s="44" t="s">
        <v>1473</v>
      </c>
      <c r="X930" s="44" t="s">
        <v>32</v>
      </c>
      <c r="Y930" s="44"/>
      <c r="Z930" s="48" t="s">
        <v>99</v>
      </c>
      <c r="AA930" s="44" t="s">
        <v>1377</v>
      </c>
    </row>
    <row r="931" spans="1:30" s="51" customFormat="1" ht="15" x14ac:dyDescent="0.25">
      <c r="A931" s="44" t="s">
        <v>1372</v>
      </c>
      <c r="B931" s="44" t="s">
        <v>1466</v>
      </c>
      <c r="C931" s="44" t="s">
        <v>1474</v>
      </c>
      <c r="D931" s="44"/>
      <c r="E931" s="45" t="s">
        <v>963</v>
      </c>
      <c r="F931" s="46"/>
      <c r="G931" s="46"/>
      <c r="H931" s="55">
        <f>VLOOKUP(U931,[1]Inflation!$G$16:$H$26,2,FALSE)</f>
        <v>1.118306895992371</v>
      </c>
      <c r="I931" s="56">
        <f t="shared" si="76"/>
        <v>0</v>
      </c>
      <c r="J931" s="45">
        <v>6500</v>
      </c>
      <c r="K931" s="45">
        <v>60000</v>
      </c>
      <c r="L931" s="45">
        <v>60000</v>
      </c>
      <c r="M931" s="56">
        <f t="shared" si="77"/>
        <v>67098.413759542265</v>
      </c>
      <c r="N931" s="45">
        <v>100000</v>
      </c>
      <c r="O931" s="45">
        <v>100000</v>
      </c>
      <c r="P931" s="56">
        <f t="shared" si="78"/>
        <v>111830.6895992371</v>
      </c>
      <c r="Q931" s="44" t="s">
        <v>163</v>
      </c>
      <c r="R931" s="44" t="s">
        <v>97</v>
      </c>
      <c r="S931" s="44" t="s">
        <v>98</v>
      </c>
      <c r="T931" s="44">
        <v>2007</v>
      </c>
      <c r="U931" s="41">
        <v>2007</v>
      </c>
      <c r="V931" s="44" t="s">
        <v>1375</v>
      </c>
      <c r="W931" s="44" t="s">
        <v>1475</v>
      </c>
      <c r="X931" s="44" t="s">
        <v>32</v>
      </c>
      <c r="Y931" s="44"/>
      <c r="Z931" s="48" t="s">
        <v>99</v>
      </c>
      <c r="AA931" s="44" t="s">
        <v>1377</v>
      </c>
    </row>
    <row r="932" spans="1:30" s="51" customFormat="1" ht="15" x14ac:dyDescent="0.25">
      <c r="A932" s="44" t="s">
        <v>1372</v>
      </c>
      <c r="B932" s="44" t="s">
        <v>1466</v>
      </c>
      <c r="C932" s="44" t="s">
        <v>1476</v>
      </c>
      <c r="D932" s="44"/>
      <c r="E932" s="45" t="s">
        <v>963</v>
      </c>
      <c r="F932" s="46"/>
      <c r="G932" s="46"/>
      <c r="H932" s="55">
        <f>VLOOKUP(U932,[1]Inflation!$G$16:$H$26,2,FALSE)</f>
        <v>1.118306895992371</v>
      </c>
      <c r="I932" s="56">
        <f t="shared" si="76"/>
        <v>0</v>
      </c>
      <c r="J932" s="45">
        <v>6500</v>
      </c>
      <c r="K932" s="45">
        <v>50000</v>
      </c>
      <c r="L932" s="45">
        <v>50000</v>
      </c>
      <c r="M932" s="56">
        <f t="shared" si="77"/>
        <v>55915.34479961855</v>
      </c>
      <c r="N932" s="45">
        <v>70000</v>
      </c>
      <c r="O932" s="45">
        <v>70000</v>
      </c>
      <c r="P932" s="56">
        <f t="shared" si="78"/>
        <v>78281.482719465974</v>
      </c>
      <c r="Q932" s="44" t="s">
        <v>163</v>
      </c>
      <c r="R932" s="44" t="s">
        <v>97</v>
      </c>
      <c r="S932" s="44" t="s">
        <v>98</v>
      </c>
      <c r="T932" s="44">
        <v>2007</v>
      </c>
      <c r="U932" s="41">
        <v>2007</v>
      </c>
      <c r="V932" s="44" t="s">
        <v>1375</v>
      </c>
      <c r="W932" s="44" t="s">
        <v>1477</v>
      </c>
      <c r="X932" s="44" t="s">
        <v>32</v>
      </c>
      <c r="Y932" s="44"/>
      <c r="Z932" s="48" t="s">
        <v>99</v>
      </c>
      <c r="AA932" s="44" t="s">
        <v>1377</v>
      </c>
    </row>
    <row r="933" spans="1:30" s="112" customFormat="1" ht="15" x14ac:dyDescent="0.25">
      <c r="A933" s="143" t="s">
        <v>1372</v>
      </c>
      <c r="B933" s="143" t="s">
        <v>1478</v>
      </c>
      <c r="C933" s="143"/>
      <c r="D933" s="143"/>
      <c r="E933" s="254"/>
      <c r="F933" s="46"/>
      <c r="G933" s="46"/>
      <c r="H933" s="55">
        <f>VLOOKUP(U933,[1]Inflation!$G$16:$H$26,2,FALSE)</f>
        <v>1.0461491063094051</v>
      </c>
      <c r="I933" s="56">
        <f t="shared" ref="I933" si="86">H933*F933</f>
        <v>0</v>
      </c>
      <c r="J933" s="254"/>
      <c r="K933" s="254">
        <v>900</v>
      </c>
      <c r="L933" s="46"/>
      <c r="M933" s="56">
        <f t="shared" ref="M933" si="87">L933*H933</f>
        <v>0</v>
      </c>
      <c r="N933" s="254">
        <v>1600</v>
      </c>
      <c r="O933" s="46"/>
      <c r="P933" s="56">
        <f t="shared" ref="P933" si="88">O933*H933</f>
        <v>0</v>
      </c>
      <c r="Q933" s="143" t="s">
        <v>113</v>
      </c>
      <c r="R933" s="143" t="s">
        <v>233</v>
      </c>
      <c r="S933" s="143" t="s">
        <v>1342</v>
      </c>
      <c r="T933" s="143">
        <v>2010</v>
      </c>
      <c r="U933" s="41">
        <v>2010</v>
      </c>
      <c r="V933" s="143">
        <v>10</v>
      </c>
      <c r="W933" s="143" t="s">
        <v>32</v>
      </c>
      <c r="X933" s="143" t="s">
        <v>32</v>
      </c>
      <c r="Y933" s="143"/>
      <c r="Z933" s="255" t="s">
        <v>1344</v>
      </c>
      <c r="AA933" s="143" t="s">
        <v>1345</v>
      </c>
    </row>
    <row r="934" spans="1:30" customFormat="1" ht="15" x14ac:dyDescent="0.25">
      <c r="A934" s="44" t="s">
        <v>1479</v>
      </c>
      <c r="B934" s="44" t="s">
        <v>1480</v>
      </c>
      <c r="C934" s="44"/>
      <c r="D934" s="44"/>
      <c r="E934" s="45"/>
      <c r="F934" s="46"/>
      <c r="G934" s="46" t="s">
        <v>27</v>
      </c>
      <c r="H934" s="47">
        <v>1.0292667257822254</v>
      </c>
      <c r="I934" s="56">
        <v>0</v>
      </c>
      <c r="J934" s="45"/>
      <c r="K934" s="45">
        <v>300</v>
      </c>
      <c r="L934" s="46">
        <v>75</v>
      </c>
      <c r="M934" s="56">
        <v>77.195004433666909</v>
      </c>
      <c r="N934" s="45">
        <v>800</v>
      </c>
      <c r="O934" s="46">
        <v>200</v>
      </c>
      <c r="P934" s="56">
        <v>205.8533451564451</v>
      </c>
      <c r="Q934" s="44" t="s">
        <v>394</v>
      </c>
      <c r="R934" s="44" t="s">
        <v>115</v>
      </c>
      <c r="S934" s="44" t="s">
        <v>116</v>
      </c>
      <c r="T934" s="44">
        <v>2011</v>
      </c>
      <c r="U934" s="41">
        <v>2011</v>
      </c>
      <c r="V934" s="44">
        <v>33</v>
      </c>
      <c r="W934" s="44" t="s">
        <v>32</v>
      </c>
      <c r="X934" s="44" t="s">
        <v>32</v>
      </c>
      <c r="Y934" s="44"/>
      <c r="Z934" s="48" t="s">
        <v>117</v>
      </c>
      <c r="AA934" s="44"/>
      <c r="AB934" s="51"/>
      <c r="AC934" s="51"/>
      <c r="AD934" s="51"/>
    </row>
    <row r="935" spans="1:30" customFormat="1" ht="30" x14ac:dyDescent="0.25">
      <c r="A935" s="44" t="s">
        <v>1479</v>
      </c>
      <c r="B935" s="44" t="s">
        <v>1480</v>
      </c>
      <c r="C935" s="44"/>
      <c r="D935" s="44"/>
      <c r="E935" s="45"/>
      <c r="F935" s="46"/>
      <c r="G935" s="46" t="s">
        <v>27</v>
      </c>
      <c r="H935" s="47">
        <v>1</v>
      </c>
      <c r="I935" s="56">
        <v>0</v>
      </c>
      <c r="J935" s="45"/>
      <c r="K935" s="45">
        <v>1000</v>
      </c>
      <c r="L935" s="46">
        <v>250</v>
      </c>
      <c r="M935" s="56">
        <v>250</v>
      </c>
      <c r="N935" s="45">
        <v>2000</v>
      </c>
      <c r="O935" s="46">
        <v>500</v>
      </c>
      <c r="P935" s="56">
        <v>500</v>
      </c>
      <c r="Q935" s="44" t="s">
        <v>394</v>
      </c>
      <c r="R935" s="44" t="s">
        <v>28</v>
      </c>
      <c r="S935" s="44" t="s">
        <v>354</v>
      </c>
      <c r="T935" s="44">
        <v>2012</v>
      </c>
      <c r="U935" s="41">
        <v>2012</v>
      </c>
      <c r="V935" s="44">
        <v>8</v>
      </c>
      <c r="W935" s="44" t="s">
        <v>32</v>
      </c>
      <c r="X935" s="44" t="s">
        <v>32</v>
      </c>
      <c r="Y935" s="44"/>
      <c r="Z935" s="48" t="s">
        <v>355</v>
      </c>
      <c r="AA935" s="44"/>
      <c r="AB935" s="256"/>
      <c r="AC935" s="256"/>
      <c r="AD935" s="256"/>
    </row>
    <row r="936" spans="1:30" customFormat="1" ht="30" x14ac:dyDescent="0.25">
      <c r="A936" s="44" t="s">
        <v>1479</v>
      </c>
      <c r="B936" s="44" t="s">
        <v>1480</v>
      </c>
      <c r="C936" s="44" t="s">
        <v>1481</v>
      </c>
      <c r="D936" s="44"/>
      <c r="E936" s="45">
        <v>210</v>
      </c>
      <c r="F936" s="45">
        <v>210</v>
      </c>
      <c r="G936" s="46"/>
      <c r="H936" s="47">
        <v>1.0721304058925818</v>
      </c>
      <c r="I936" s="56">
        <v>225.14738523744217</v>
      </c>
      <c r="J936" s="45"/>
      <c r="K936" s="45"/>
      <c r="L936" s="46"/>
      <c r="M936" s="56">
        <v>0</v>
      </c>
      <c r="N936" s="45"/>
      <c r="O936" s="46"/>
      <c r="P936" s="56">
        <v>0</v>
      </c>
      <c r="Q936" s="44" t="s">
        <v>27</v>
      </c>
      <c r="R936" s="44" t="s">
        <v>28</v>
      </c>
      <c r="S936" s="44" t="s">
        <v>29</v>
      </c>
      <c r="T936" s="44" t="s">
        <v>30</v>
      </c>
      <c r="U936" s="41">
        <v>2008</v>
      </c>
      <c r="V936" s="44" t="s">
        <v>392</v>
      </c>
      <c r="W936" s="44" t="s">
        <v>32</v>
      </c>
      <c r="X936" s="44" t="s">
        <v>32</v>
      </c>
      <c r="Y936" s="44"/>
      <c r="Z936" s="48" t="s">
        <v>33</v>
      </c>
      <c r="AA936" s="44" t="s">
        <v>34</v>
      </c>
      <c r="AB936" s="222"/>
      <c r="AC936" s="222"/>
      <c r="AD936" s="222"/>
    </row>
    <row r="937" spans="1:30" customFormat="1" ht="30" x14ac:dyDescent="0.25">
      <c r="A937" s="44" t="s">
        <v>1479</v>
      </c>
      <c r="B937" s="44" t="s">
        <v>1480</v>
      </c>
      <c r="C937" s="44" t="s">
        <v>1482</v>
      </c>
      <c r="D937" s="44"/>
      <c r="E937" s="45"/>
      <c r="F937" s="46"/>
      <c r="G937" s="46"/>
      <c r="H937" s="47">
        <v>1.0721304058925818</v>
      </c>
      <c r="I937" s="56">
        <v>0</v>
      </c>
      <c r="J937" s="45"/>
      <c r="K937" s="45">
        <v>210</v>
      </c>
      <c r="L937" s="45">
        <v>210</v>
      </c>
      <c r="M937" s="56">
        <v>225.14738523744217</v>
      </c>
      <c r="N937" s="45">
        <v>530</v>
      </c>
      <c r="O937" s="45">
        <v>530</v>
      </c>
      <c r="P937" s="56">
        <v>568.22911512306837</v>
      </c>
      <c r="Q937" s="44" t="s">
        <v>27</v>
      </c>
      <c r="R937" s="44" t="s">
        <v>28</v>
      </c>
      <c r="S937" s="44" t="s">
        <v>29</v>
      </c>
      <c r="T937" s="44" t="s">
        <v>30</v>
      </c>
      <c r="U937" s="41">
        <v>2008</v>
      </c>
      <c r="V937" s="44" t="s">
        <v>392</v>
      </c>
      <c r="W937" s="44" t="s">
        <v>32</v>
      </c>
      <c r="X937" s="44" t="s">
        <v>32</v>
      </c>
      <c r="Y937" s="44"/>
      <c r="Z937" s="48" t="s">
        <v>33</v>
      </c>
      <c r="AA937" s="44" t="s">
        <v>34</v>
      </c>
      <c r="AB937" s="256"/>
      <c r="AC937" s="256"/>
      <c r="AD937" s="256"/>
    </row>
    <row r="938" spans="1:30" customFormat="1" ht="15" x14ac:dyDescent="0.25">
      <c r="A938" s="160" t="s">
        <v>1479</v>
      </c>
      <c r="B938" s="160" t="s">
        <v>1480</v>
      </c>
      <c r="C938" s="160" t="s">
        <v>1483</v>
      </c>
      <c r="D938" s="227"/>
      <c r="E938" s="228">
        <v>17</v>
      </c>
      <c r="F938" s="228">
        <v>17</v>
      </c>
      <c r="G938" s="228"/>
      <c r="H938" s="207">
        <v>1.0461491063094051</v>
      </c>
      <c r="I938" s="121">
        <v>17.784534807259885</v>
      </c>
      <c r="J938" s="228"/>
      <c r="K938" s="228">
        <v>17</v>
      </c>
      <c r="L938" s="228">
        <v>17</v>
      </c>
      <c r="M938" s="121">
        <v>17.784534807259885</v>
      </c>
      <c r="N938" s="228">
        <v>17</v>
      </c>
      <c r="O938" s="228">
        <v>17</v>
      </c>
      <c r="P938" s="121">
        <v>17.784534807259885</v>
      </c>
      <c r="Q938" s="227" t="s">
        <v>433</v>
      </c>
      <c r="R938" s="160" t="s">
        <v>658</v>
      </c>
      <c r="S938" s="120" t="s">
        <v>66</v>
      </c>
      <c r="T938" s="120" t="s">
        <v>67</v>
      </c>
      <c r="U938" s="120">
        <v>2010</v>
      </c>
      <c r="V938" s="227"/>
      <c r="W938" s="227"/>
      <c r="X938" s="160">
        <v>20</v>
      </c>
      <c r="Y938" s="231" t="s">
        <v>89</v>
      </c>
      <c r="Z938" s="130" t="s">
        <v>69</v>
      </c>
      <c r="AA938" s="231"/>
      <c r="AB938" s="51"/>
      <c r="AC938" s="51"/>
      <c r="AD938" s="51"/>
    </row>
    <row r="939" spans="1:30" s="171" customFormat="1" ht="15" x14ac:dyDescent="0.25">
      <c r="A939" s="191" t="s">
        <v>1479</v>
      </c>
      <c r="B939" s="191" t="s">
        <v>1480</v>
      </c>
      <c r="C939" s="191" t="s">
        <v>1484</v>
      </c>
      <c r="D939" s="257"/>
      <c r="E939" s="258">
        <v>9.73</v>
      </c>
      <c r="F939" s="258"/>
      <c r="G939" s="258"/>
      <c r="H939" s="216">
        <v>1.0461491063094051</v>
      </c>
      <c r="I939" s="40">
        <v>0</v>
      </c>
      <c r="J939" s="258"/>
      <c r="K939" s="258">
        <v>8</v>
      </c>
      <c r="L939" s="40">
        <v>8</v>
      </c>
      <c r="M939" s="40">
        <v>8.3691928504752404</v>
      </c>
      <c r="N939" s="258">
        <v>14</v>
      </c>
      <c r="O939" s="40">
        <v>14</v>
      </c>
      <c r="P939" s="40">
        <v>14.64608748833167</v>
      </c>
      <c r="Q939" s="257" t="s">
        <v>365</v>
      </c>
      <c r="R939" s="191" t="s">
        <v>71</v>
      </c>
      <c r="S939" s="63" t="s">
        <v>66</v>
      </c>
      <c r="T939" s="63" t="s">
        <v>67</v>
      </c>
      <c r="U939" s="63">
        <v>2010</v>
      </c>
      <c r="V939" s="257"/>
      <c r="W939" s="257"/>
      <c r="X939" s="257" t="s">
        <v>1485</v>
      </c>
      <c r="Y939" s="259" t="s">
        <v>1486</v>
      </c>
      <c r="Z939" s="68" t="s">
        <v>69</v>
      </c>
      <c r="AA939" s="259"/>
      <c r="AB939" s="43"/>
      <c r="AC939" s="43"/>
      <c r="AD939" s="43"/>
    </row>
    <row r="940" spans="1:30" customFormat="1" ht="15" x14ac:dyDescent="0.25">
      <c r="A940" s="44" t="s">
        <v>346</v>
      </c>
      <c r="B940" s="96" t="s">
        <v>1480</v>
      </c>
      <c r="C940" s="96" t="s">
        <v>1487</v>
      </c>
      <c r="D940" s="82"/>
      <c r="E940" s="83">
        <v>11.85</v>
      </c>
      <c r="F940" s="83">
        <v>11.85</v>
      </c>
      <c r="G940" s="173"/>
      <c r="H940" s="55">
        <v>1.0461491063094051</v>
      </c>
      <c r="I940" s="56">
        <v>12.39686690976645</v>
      </c>
      <c r="J940" s="83"/>
      <c r="K940" s="83"/>
      <c r="L940" s="173">
        <v>11</v>
      </c>
      <c r="M940" s="56">
        <v>11.507640169403455</v>
      </c>
      <c r="N940" s="45"/>
      <c r="O940" s="173">
        <v>13</v>
      </c>
      <c r="P940" s="56">
        <v>13.599938382022266</v>
      </c>
      <c r="Q940" s="82" t="s">
        <v>365</v>
      </c>
      <c r="R940" s="96" t="s">
        <v>71</v>
      </c>
      <c r="S940" s="85" t="s">
        <v>66</v>
      </c>
      <c r="T940" s="85" t="s">
        <v>67</v>
      </c>
      <c r="U940" s="135">
        <v>2010</v>
      </c>
      <c r="V940" s="82"/>
      <c r="W940" s="82"/>
      <c r="X940" s="82" t="s">
        <v>1488</v>
      </c>
      <c r="Y940" s="88" t="s">
        <v>502</v>
      </c>
      <c r="Z940" s="136" t="s">
        <v>69</v>
      </c>
      <c r="AA940" s="88"/>
      <c r="AB940" s="112"/>
      <c r="AC940" s="112"/>
      <c r="AD940" s="112"/>
    </row>
    <row r="941" spans="1:30" customFormat="1" ht="15" x14ac:dyDescent="0.25">
      <c r="A941" s="44" t="s">
        <v>346</v>
      </c>
      <c r="B941" s="96" t="s">
        <v>1480</v>
      </c>
      <c r="C941" s="96" t="s">
        <v>1489</v>
      </c>
      <c r="D941" s="82"/>
      <c r="E941" s="83">
        <v>8.99</v>
      </c>
      <c r="F941" s="83">
        <v>8.99</v>
      </c>
      <c r="G941" s="173"/>
      <c r="H941" s="55">
        <v>1.0461491063094051</v>
      </c>
      <c r="I941" s="56">
        <v>9.4048804657215523</v>
      </c>
      <c r="J941" s="83"/>
      <c r="K941" s="83"/>
      <c r="L941" s="173">
        <v>6.4</v>
      </c>
      <c r="M941" s="56">
        <v>6.6953542803801929</v>
      </c>
      <c r="N941" s="45"/>
      <c r="O941" s="173">
        <v>98</v>
      </c>
      <c r="P941" s="56">
        <v>102.5226124183217</v>
      </c>
      <c r="Q941" s="82" t="s">
        <v>365</v>
      </c>
      <c r="R941" s="96" t="s">
        <v>71</v>
      </c>
      <c r="S941" s="85" t="s">
        <v>66</v>
      </c>
      <c r="T941" s="85" t="s">
        <v>67</v>
      </c>
      <c r="U941" s="135">
        <v>2010</v>
      </c>
      <c r="V941" s="82"/>
      <c r="W941" s="82"/>
      <c r="X941" s="82" t="s">
        <v>1490</v>
      </c>
      <c r="Y941" s="88" t="s">
        <v>1491</v>
      </c>
      <c r="Z941" s="136" t="s">
        <v>69</v>
      </c>
      <c r="AA941" s="88"/>
      <c r="AB941" s="51"/>
      <c r="AC941" s="51"/>
      <c r="AD941" s="51"/>
    </row>
    <row r="942" spans="1:30" customFormat="1" ht="15" x14ac:dyDescent="0.25">
      <c r="A942" s="44" t="s">
        <v>346</v>
      </c>
      <c r="B942" s="96" t="s">
        <v>1480</v>
      </c>
      <c r="C942" s="96" t="s">
        <v>1492</v>
      </c>
      <c r="D942" s="82"/>
      <c r="E942" s="83">
        <v>6.35</v>
      </c>
      <c r="F942" s="83">
        <v>6.35</v>
      </c>
      <c r="G942" s="173"/>
      <c r="H942" s="55">
        <v>1.0461491063094051</v>
      </c>
      <c r="I942" s="56">
        <v>6.6430468250647214</v>
      </c>
      <c r="J942" s="83"/>
      <c r="K942" s="83"/>
      <c r="L942" s="173">
        <v>4.26</v>
      </c>
      <c r="M942" s="56">
        <v>4.4565951928780656</v>
      </c>
      <c r="N942" s="45"/>
      <c r="O942" s="173">
        <v>27</v>
      </c>
      <c r="P942" s="56">
        <v>28.246025870353936</v>
      </c>
      <c r="Q942" s="82" t="s">
        <v>365</v>
      </c>
      <c r="R942" s="96" t="s">
        <v>71</v>
      </c>
      <c r="S942" s="85" t="s">
        <v>66</v>
      </c>
      <c r="T942" s="85" t="s">
        <v>67</v>
      </c>
      <c r="U942" s="135">
        <v>2010</v>
      </c>
      <c r="V942" s="82"/>
      <c r="W942" s="82"/>
      <c r="X942" s="82" t="s">
        <v>1493</v>
      </c>
      <c r="Y942" s="88" t="s">
        <v>1494</v>
      </c>
      <c r="Z942" s="136" t="s">
        <v>69</v>
      </c>
      <c r="AA942" s="88"/>
      <c r="AB942" s="51"/>
      <c r="AC942" s="51"/>
      <c r="AD942" s="51"/>
    </row>
    <row r="943" spans="1:30" customFormat="1" ht="30" x14ac:dyDescent="0.25">
      <c r="A943" s="143" t="s">
        <v>1495</v>
      </c>
      <c r="B943" s="143" t="s">
        <v>1496</v>
      </c>
      <c r="C943" s="143"/>
      <c r="D943" s="143"/>
      <c r="E943" s="254" t="s">
        <v>32</v>
      </c>
      <c r="F943" s="254"/>
      <c r="G943" s="254"/>
      <c r="H943" s="260">
        <v>1.0292667257822254</v>
      </c>
      <c r="I943" s="254">
        <v>0</v>
      </c>
      <c r="J943" s="254" t="s">
        <v>32</v>
      </c>
      <c r="K943" s="254">
        <v>5000</v>
      </c>
      <c r="L943" s="254">
        <v>5000</v>
      </c>
      <c r="M943" s="254">
        <v>5146.3336289111276</v>
      </c>
      <c r="N943" s="254" t="s">
        <v>1497</v>
      </c>
      <c r="O943" s="254">
        <v>15000</v>
      </c>
      <c r="P943" s="254">
        <v>15439.000886733382</v>
      </c>
      <c r="Q943" s="143" t="s">
        <v>27</v>
      </c>
      <c r="R943" s="143" t="s">
        <v>44</v>
      </c>
      <c r="S943" s="143" t="s">
        <v>45</v>
      </c>
      <c r="T943" s="143">
        <v>2011</v>
      </c>
      <c r="U943" s="143">
        <v>2011</v>
      </c>
      <c r="V943" s="143">
        <v>15</v>
      </c>
      <c r="W943" s="143" t="s">
        <v>32</v>
      </c>
      <c r="X943" s="143" t="s">
        <v>32</v>
      </c>
      <c r="Y943" s="143"/>
      <c r="Z943" s="255" t="s">
        <v>46</v>
      </c>
      <c r="AA943" s="143"/>
      <c r="AB943" s="51"/>
      <c r="AC943" s="51"/>
      <c r="AD943" s="51"/>
    </row>
    <row r="944" spans="1:30" customFormat="1" ht="15" x14ac:dyDescent="0.25">
      <c r="A944" s="57" t="s">
        <v>1479</v>
      </c>
      <c r="B944" s="57" t="s">
        <v>1498</v>
      </c>
      <c r="C944" s="57" t="s">
        <v>1499</v>
      </c>
      <c r="D944" s="85"/>
      <c r="E944" s="93">
        <v>1.31</v>
      </c>
      <c r="F944" s="93">
        <v>1.31</v>
      </c>
      <c r="G944" s="134"/>
      <c r="H944" s="47">
        <v>1.0461491063094051</v>
      </c>
      <c r="I944" s="56">
        <v>1.3704553292653208</v>
      </c>
      <c r="J944" s="93"/>
      <c r="K944" s="93">
        <v>0.39</v>
      </c>
      <c r="L944" s="64">
        <v>0.39</v>
      </c>
      <c r="M944" s="56">
        <v>0.40799815146066798</v>
      </c>
      <c r="N944" s="93">
        <v>5</v>
      </c>
      <c r="O944" s="64">
        <v>5</v>
      </c>
      <c r="P944" s="56">
        <v>5.2307455315470257</v>
      </c>
      <c r="Q944" s="85" t="s">
        <v>365</v>
      </c>
      <c r="R944" s="96" t="s">
        <v>83</v>
      </c>
      <c r="S944" s="85" t="s">
        <v>66</v>
      </c>
      <c r="T944" s="85" t="s">
        <v>67</v>
      </c>
      <c r="U944" s="135">
        <v>2010</v>
      </c>
      <c r="V944" s="85"/>
      <c r="W944" s="85"/>
      <c r="X944" s="57"/>
      <c r="Y944" s="95" t="s">
        <v>263</v>
      </c>
      <c r="Z944" s="137" t="s">
        <v>69</v>
      </c>
      <c r="AA944" s="95"/>
      <c r="AB944" s="51"/>
      <c r="AC944" s="51"/>
      <c r="AD944" s="51"/>
    </row>
    <row r="945" spans="1:30" customFormat="1" ht="15" x14ac:dyDescent="0.25">
      <c r="A945" s="57" t="s">
        <v>1479</v>
      </c>
      <c r="B945" s="57" t="s">
        <v>1498</v>
      </c>
      <c r="C945" s="57" t="s">
        <v>1500</v>
      </c>
      <c r="D945" s="85"/>
      <c r="E945" s="93">
        <v>1.54</v>
      </c>
      <c r="F945" s="93">
        <v>1.54</v>
      </c>
      <c r="G945" s="134"/>
      <c r="H945" s="47">
        <v>1.0461491063094051</v>
      </c>
      <c r="I945" s="56">
        <v>1.6110696237164839</v>
      </c>
      <c r="J945" s="93"/>
      <c r="K945" s="93">
        <v>1</v>
      </c>
      <c r="L945" s="64">
        <v>1</v>
      </c>
      <c r="M945" s="56">
        <v>1.0461491063094051</v>
      </c>
      <c r="N945" s="93">
        <v>2</v>
      </c>
      <c r="O945" s="64">
        <v>2</v>
      </c>
      <c r="P945" s="56">
        <v>2.0922982126188101</v>
      </c>
      <c r="Q945" s="85" t="s">
        <v>365</v>
      </c>
      <c r="R945" s="96" t="s">
        <v>83</v>
      </c>
      <c r="S945" s="85" t="s">
        <v>66</v>
      </c>
      <c r="T945" s="85" t="s">
        <v>67</v>
      </c>
      <c r="U945" s="135">
        <v>2010</v>
      </c>
      <c r="V945" s="85"/>
      <c r="W945" s="85"/>
      <c r="X945" s="57"/>
      <c r="Y945" s="95" t="s">
        <v>78</v>
      </c>
      <c r="Z945" s="137" t="s">
        <v>69</v>
      </c>
      <c r="AA945" s="95"/>
      <c r="AB945" s="51"/>
      <c r="AC945" s="51"/>
      <c r="AD945" s="51"/>
    </row>
    <row r="946" spans="1:30" customFormat="1" ht="15" x14ac:dyDescent="0.25">
      <c r="A946" s="57" t="s">
        <v>1479</v>
      </c>
      <c r="B946" s="57" t="s">
        <v>1498</v>
      </c>
      <c r="C946" s="57" t="s">
        <v>1501</v>
      </c>
      <c r="D946" s="85"/>
      <c r="E946" s="93">
        <v>1.25</v>
      </c>
      <c r="F946" s="93">
        <v>1.25</v>
      </c>
      <c r="G946" s="134"/>
      <c r="H946" s="47">
        <v>1.0461491063094051</v>
      </c>
      <c r="I946" s="56">
        <v>1.3076863828867564</v>
      </c>
      <c r="J946" s="93"/>
      <c r="K946" s="93">
        <v>1.25</v>
      </c>
      <c r="L946" s="64">
        <v>1.25</v>
      </c>
      <c r="M946" s="56">
        <v>1.3076863828867564</v>
      </c>
      <c r="N946" s="93">
        <v>1.25</v>
      </c>
      <c r="O946" s="64">
        <v>1.25</v>
      </c>
      <c r="P946" s="56">
        <v>1.3076863828867564</v>
      </c>
      <c r="Q946" s="85" t="s">
        <v>365</v>
      </c>
      <c r="R946" s="96" t="s">
        <v>83</v>
      </c>
      <c r="S946" s="85" t="s">
        <v>66</v>
      </c>
      <c r="T946" s="85" t="s">
        <v>67</v>
      </c>
      <c r="U946" s="135">
        <v>2010</v>
      </c>
      <c r="V946" s="85"/>
      <c r="W946" s="85"/>
      <c r="X946" s="57"/>
      <c r="Y946" s="95" t="s">
        <v>267</v>
      </c>
      <c r="Z946" s="137" t="s">
        <v>69</v>
      </c>
      <c r="AA946" s="95"/>
      <c r="AB946" s="51"/>
      <c r="AC946" s="51"/>
      <c r="AD946" s="51"/>
    </row>
    <row r="947" spans="1:30" customFormat="1" ht="15" x14ac:dyDescent="0.25">
      <c r="A947" s="57" t="s">
        <v>1479</v>
      </c>
      <c r="B947" s="57" t="s">
        <v>1498</v>
      </c>
      <c r="C947" s="57" t="s">
        <v>1500</v>
      </c>
      <c r="D947" s="85"/>
      <c r="E947" s="93">
        <v>3.31</v>
      </c>
      <c r="F947" s="93">
        <v>3.31</v>
      </c>
      <c r="G947" s="134"/>
      <c r="H947" s="47">
        <v>1.0461491063094051</v>
      </c>
      <c r="I947" s="56">
        <v>3.4627535418841306</v>
      </c>
      <c r="J947" s="93"/>
      <c r="K947" s="93">
        <v>1</v>
      </c>
      <c r="L947" s="64">
        <v>1</v>
      </c>
      <c r="M947" s="56">
        <v>1.0461491063094051</v>
      </c>
      <c r="N947" s="93">
        <v>10.5</v>
      </c>
      <c r="O947" s="64">
        <v>10.5</v>
      </c>
      <c r="P947" s="56">
        <v>10.984565616248753</v>
      </c>
      <c r="Q947" s="85" t="s">
        <v>365</v>
      </c>
      <c r="R947" s="96" t="s">
        <v>83</v>
      </c>
      <c r="S947" s="85" t="s">
        <v>66</v>
      </c>
      <c r="T947" s="85" t="s">
        <v>67</v>
      </c>
      <c r="U947" s="135">
        <v>2010</v>
      </c>
      <c r="V947" s="85"/>
      <c r="W947" s="85"/>
      <c r="X947" s="57"/>
      <c r="Y947" s="95" t="s">
        <v>1502</v>
      </c>
      <c r="Z947" s="137" t="s">
        <v>69</v>
      </c>
      <c r="AA947" s="95"/>
      <c r="AB947" s="51"/>
      <c r="AC947" s="51"/>
      <c r="AD947" s="51"/>
    </row>
    <row r="948" spans="1:30" customFormat="1" ht="30" x14ac:dyDescent="0.25">
      <c r="A948" s="111" t="s">
        <v>1479</v>
      </c>
      <c r="B948" s="111" t="s">
        <v>1503</v>
      </c>
      <c r="C948" s="111" t="s">
        <v>1504</v>
      </c>
      <c r="D948" s="261"/>
      <c r="E948" s="121">
        <v>505</v>
      </c>
      <c r="F948" s="121">
        <v>56.111111111111114</v>
      </c>
      <c r="G948" s="121" t="s">
        <v>148</v>
      </c>
      <c r="H948" s="47">
        <v>1.0461491063094051</v>
      </c>
      <c r="I948" s="56">
        <v>58.700588742916622</v>
      </c>
      <c r="J948" s="121"/>
      <c r="K948" s="121"/>
      <c r="L948" s="121"/>
      <c r="M948" s="56">
        <v>0</v>
      </c>
      <c r="N948" s="121"/>
      <c r="O948" s="121"/>
      <c r="P948" s="56">
        <v>0</v>
      </c>
      <c r="Q948" s="111" t="s">
        <v>339</v>
      </c>
      <c r="R948" s="111" t="s">
        <v>910</v>
      </c>
      <c r="S948" s="111" t="s">
        <v>952</v>
      </c>
      <c r="T948" s="111">
        <v>2010</v>
      </c>
      <c r="U948" s="41">
        <v>2010</v>
      </c>
      <c r="V948" s="111">
        <v>85</v>
      </c>
      <c r="W948" s="111" t="s">
        <v>32</v>
      </c>
      <c r="X948" s="111">
        <v>135</v>
      </c>
      <c r="Y948" s="111"/>
      <c r="Z948" s="123" t="s">
        <v>953</v>
      </c>
      <c r="AA948" s="261"/>
      <c r="AB948" s="51"/>
      <c r="AC948" s="51"/>
      <c r="AD948" s="51"/>
    </row>
    <row r="949" spans="1:30" customFormat="1" ht="30" x14ac:dyDescent="0.25">
      <c r="A949" s="44" t="s">
        <v>1479</v>
      </c>
      <c r="B949" s="44" t="s">
        <v>1503</v>
      </c>
      <c r="C949" s="44" t="s">
        <v>1505</v>
      </c>
      <c r="D949" s="44"/>
      <c r="E949" s="45">
        <v>4.91</v>
      </c>
      <c r="F949" s="46">
        <v>0.54555555555555557</v>
      </c>
      <c r="G949" s="46" t="s">
        <v>148</v>
      </c>
      <c r="H949" s="47">
        <v>1.0292667257822254</v>
      </c>
      <c r="I949" s="56">
        <v>0.56152218039896973</v>
      </c>
      <c r="J949" s="45"/>
      <c r="K949" s="45">
        <v>3.85</v>
      </c>
      <c r="L949" s="46">
        <v>0.42777777777777781</v>
      </c>
      <c r="M949" s="56">
        <v>0.4402974326957298</v>
      </c>
      <c r="N949" s="45">
        <v>15</v>
      </c>
      <c r="O949" s="46">
        <v>1.6666666666666667</v>
      </c>
      <c r="P949" s="56">
        <v>1.7154445429703757</v>
      </c>
      <c r="Q949" s="44" t="s">
        <v>941</v>
      </c>
      <c r="R949" s="44" t="s">
        <v>129</v>
      </c>
      <c r="S949" s="44" t="s">
        <v>220</v>
      </c>
      <c r="T949" s="44" t="s">
        <v>214</v>
      </c>
      <c r="U949" s="41">
        <v>2011</v>
      </c>
      <c r="V949" s="44" t="s">
        <v>32</v>
      </c>
      <c r="W949" s="44" t="s">
        <v>32</v>
      </c>
      <c r="X949" s="44">
        <v>12322.637500000001</v>
      </c>
      <c r="Y949" s="44"/>
      <c r="Z949" s="48" t="s">
        <v>221</v>
      </c>
      <c r="AA949" s="57"/>
    </row>
    <row r="950" spans="1:30" customFormat="1" ht="30" x14ac:dyDescent="0.25">
      <c r="A950" s="111" t="s">
        <v>1479</v>
      </c>
      <c r="B950" s="111" t="s">
        <v>1503</v>
      </c>
      <c r="C950" s="111"/>
      <c r="D950" s="111"/>
      <c r="E950" s="121">
        <v>3.59</v>
      </c>
      <c r="F950" s="121"/>
      <c r="G950" s="121"/>
      <c r="H950" s="207">
        <v>1.0292667257822254</v>
      </c>
      <c r="I950" s="121">
        <v>0</v>
      </c>
      <c r="J950" s="121"/>
      <c r="K950" s="121">
        <v>2</v>
      </c>
      <c r="L950" s="121">
        <v>2</v>
      </c>
      <c r="M950" s="121">
        <v>2.0585334515644509</v>
      </c>
      <c r="N950" s="121">
        <v>4.66</v>
      </c>
      <c r="O950" s="121"/>
      <c r="P950" s="121">
        <v>0</v>
      </c>
      <c r="Q950" s="111" t="s">
        <v>113</v>
      </c>
      <c r="R950" s="111" t="s">
        <v>129</v>
      </c>
      <c r="S950" s="111" t="s">
        <v>220</v>
      </c>
      <c r="T950" s="111" t="s">
        <v>214</v>
      </c>
      <c r="U950" s="111">
        <v>2011</v>
      </c>
      <c r="V950" s="111" t="s">
        <v>32</v>
      </c>
      <c r="W950" s="111" t="s">
        <v>32</v>
      </c>
      <c r="X950" s="111">
        <v>12474.5</v>
      </c>
      <c r="Y950" s="111"/>
      <c r="Z950" s="123" t="s">
        <v>221</v>
      </c>
      <c r="AA950" s="111"/>
    </row>
    <row r="951" spans="1:30" customFormat="1" ht="30" x14ac:dyDescent="0.25">
      <c r="A951" s="44" t="s">
        <v>1479</v>
      </c>
      <c r="B951" s="44" t="s">
        <v>1503</v>
      </c>
      <c r="C951" s="44" t="s">
        <v>1171</v>
      </c>
      <c r="D951" s="44"/>
      <c r="E951" s="45">
        <v>1.08</v>
      </c>
      <c r="F951" s="45">
        <v>1.08</v>
      </c>
      <c r="G951" s="46"/>
      <c r="H951" s="47">
        <v>1.118306895992371</v>
      </c>
      <c r="I951" s="56">
        <v>1.2077714476717607</v>
      </c>
      <c r="J951" s="45"/>
      <c r="K951" s="45"/>
      <c r="L951" s="46"/>
      <c r="M951" s="56">
        <v>0</v>
      </c>
      <c r="N951" s="45"/>
      <c r="O951" s="46"/>
      <c r="P951" s="56">
        <v>0</v>
      </c>
      <c r="Q951" s="44" t="s">
        <v>148</v>
      </c>
      <c r="R951" s="44" t="s">
        <v>233</v>
      </c>
      <c r="S951" s="44" t="s">
        <v>234</v>
      </c>
      <c r="T951" s="44" t="s">
        <v>235</v>
      </c>
      <c r="U951" s="41">
        <v>2007</v>
      </c>
      <c r="V951" s="44" t="s">
        <v>418</v>
      </c>
      <c r="W951" s="44" t="s">
        <v>32</v>
      </c>
      <c r="X951" s="44">
        <v>6</v>
      </c>
      <c r="Y951" s="44"/>
      <c r="Z951" s="48" t="s">
        <v>237</v>
      </c>
      <c r="AA951" s="44"/>
    </row>
    <row r="952" spans="1:30" customFormat="1" ht="30" x14ac:dyDescent="0.25">
      <c r="A952" s="111" t="s">
        <v>1479</v>
      </c>
      <c r="B952" s="111" t="s">
        <v>1503</v>
      </c>
      <c r="C952" s="111" t="s">
        <v>494</v>
      </c>
      <c r="D952" s="111"/>
      <c r="E952" s="121">
        <v>1.43</v>
      </c>
      <c r="F952" s="121"/>
      <c r="G952" s="121"/>
      <c r="H952" s="207">
        <v>1.118306895992371</v>
      </c>
      <c r="I952" s="121">
        <v>1.5991788612690905</v>
      </c>
      <c r="J952" s="121"/>
      <c r="K952" s="121"/>
      <c r="L952" s="121"/>
      <c r="M952" s="121">
        <v>0</v>
      </c>
      <c r="N952" s="121"/>
      <c r="O952" s="121"/>
      <c r="P952" s="121">
        <v>0</v>
      </c>
      <c r="Q952" s="111" t="s">
        <v>113</v>
      </c>
      <c r="R952" s="111" t="s">
        <v>233</v>
      </c>
      <c r="S952" s="111" t="s">
        <v>234</v>
      </c>
      <c r="T952" s="111" t="s">
        <v>235</v>
      </c>
      <c r="U952" s="111">
        <v>2007</v>
      </c>
      <c r="V952" s="111" t="s">
        <v>418</v>
      </c>
      <c r="W952" s="111" t="s">
        <v>32</v>
      </c>
      <c r="X952" s="111">
        <v>6</v>
      </c>
      <c r="Y952" s="111"/>
      <c r="Z952" s="123" t="s">
        <v>237</v>
      </c>
      <c r="AA952" s="111"/>
    </row>
    <row r="953" spans="1:30" customFormat="1" ht="30" x14ac:dyDescent="0.25">
      <c r="A953" s="44" t="s">
        <v>1479</v>
      </c>
      <c r="B953" s="44" t="s">
        <v>1503</v>
      </c>
      <c r="C953" s="44" t="s">
        <v>1506</v>
      </c>
      <c r="D953" s="44"/>
      <c r="E953" s="45">
        <v>9</v>
      </c>
      <c r="F953" s="46"/>
      <c r="G953" s="46"/>
      <c r="H953" s="47">
        <v>1.280275745638717</v>
      </c>
      <c r="I953" s="56">
        <v>11.522481710748453</v>
      </c>
      <c r="J953" s="45"/>
      <c r="K953" s="45"/>
      <c r="L953" s="46"/>
      <c r="M953" s="56">
        <v>0</v>
      </c>
      <c r="N953" s="45"/>
      <c r="O953" s="46"/>
      <c r="P953" s="56">
        <v>0</v>
      </c>
      <c r="Q953" s="44" t="s">
        <v>148</v>
      </c>
      <c r="R953" s="44" t="s">
        <v>36</v>
      </c>
      <c r="S953" s="44" t="s">
        <v>37</v>
      </c>
      <c r="T953" s="44" t="s">
        <v>38</v>
      </c>
      <c r="U953" s="41">
        <v>2002</v>
      </c>
      <c r="V953" s="44">
        <v>11</v>
      </c>
      <c r="W953" s="44" t="s">
        <v>32</v>
      </c>
      <c r="X953" s="44" t="s">
        <v>32</v>
      </c>
      <c r="Y953" s="44"/>
      <c r="Z953" s="48" t="s">
        <v>39</v>
      </c>
      <c r="AA953" s="44"/>
    </row>
    <row r="954" spans="1:30" customFormat="1" ht="15" x14ac:dyDescent="0.25">
      <c r="A954" s="57" t="s">
        <v>1479</v>
      </c>
      <c r="B954" s="57" t="s">
        <v>1503</v>
      </c>
      <c r="C954" s="57" t="s">
        <v>1507</v>
      </c>
      <c r="D954" s="85"/>
      <c r="E954" s="93">
        <v>3</v>
      </c>
      <c r="F954" s="93">
        <v>3</v>
      </c>
      <c r="G954" s="134" t="s">
        <v>1173</v>
      </c>
      <c r="H954" s="47">
        <v>1.0461491063094051</v>
      </c>
      <c r="I954" s="56">
        <v>3.1384473189282152</v>
      </c>
      <c r="J954" s="93"/>
      <c r="K954" s="93">
        <v>1</v>
      </c>
      <c r="L954" s="64">
        <v>1</v>
      </c>
      <c r="M954" s="56">
        <v>1.0461491063094051</v>
      </c>
      <c r="N954" s="93">
        <v>5</v>
      </c>
      <c r="O954" s="64">
        <v>5</v>
      </c>
      <c r="P954" s="56">
        <v>5.2307455315470257</v>
      </c>
      <c r="Q954" s="85" t="s">
        <v>435</v>
      </c>
      <c r="R954" s="96" t="s">
        <v>83</v>
      </c>
      <c r="S954" s="85" t="s">
        <v>66</v>
      </c>
      <c r="T954" s="85" t="s">
        <v>67</v>
      </c>
      <c r="U954" s="135">
        <v>2010</v>
      </c>
      <c r="V954" s="85"/>
      <c r="W954" s="85"/>
      <c r="X954" s="57"/>
      <c r="Y954" s="95" t="s">
        <v>89</v>
      </c>
      <c r="Z954" s="137" t="s">
        <v>69</v>
      </c>
      <c r="AA954" s="95"/>
    </row>
    <row r="955" spans="1:30" customFormat="1" ht="15" x14ac:dyDescent="0.25">
      <c r="A955" s="57" t="s">
        <v>1479</v>
      </c>
      <c r="B955" s="57" t="s">
        <v>1503</v>
      </c>
      <c r="C955" s="57" t="s">
        <v>1508</v>
      </c>
      <c r="D955" s="85"/>
      <c r="E955" s="93">
        <v>12.79</v>
      </c>
      <c r="F955" s="93">
        <v>12.79</v>
      </c>
      <c r="G955" s="134" t="s">
        <v>1173</v>
      </c>
      <c r="H955" s="47">
        <v>1.0461491063094051</v>
      </c>
      <c r="I955" s="56">
        <v>13.38024706969729</v>
      </c>
      <c r="J955" s="93"/>
      <c r="K955" s="93">
        <v>0.35</v>
      </c>
      <c r="L955" s="64">
        <v>0.35</v>
      </c>
      <c r="M955" s="56">
        <v>0.36615218720829174</v>
      </c>
      <c r="N955" s="93">
        <v>65</v>
      </c>
      <c r="O955" s="64">
        <v>65</v>
      </c>
      <c r="P955" s="56">
        <v>67.999691910111324</v>
      </c>
      <c r="Q955" s="85" t="s">
        <v>435</v>
      </c>
      <c r="R955" s="96" t="s">
        <v>83</v>
      </c>
      <c r="S955" s="85" t="s">
        <v>66</v>
      </c>
      <c r="T955" s="85" t="s">
        <v>67</v>
      </c>
      <c r="U955" s="135">
        <v>2010</v>
      </c>
      <c r="V955" s="85"/>
      <c r="W955" s="85"/>
      <c r="X955" s="57"/>
      <c r="Y955" s="95" t="s">
        <v>363</v>
      </c>
      <c r="Z955" s="137" t="s">
        <v>69</v>
      </c>
      <c r="AA955" s="95"/>
    </row>
    <row r="956" spans="1:30" customFormat="1" ht="15" x14ac:dyDescent="0.25">
      <c r="A956" s="57" t="s">
        <v>1479</v>
      </c>
      <c r="B956" s="57" t="s">
        <v>1503</v>
      </c>
      <c r="C956" s="57" t="s">
        <v>1509</v>
      </c>
      <c r="D956" s="85"/>
      <c r="E956" s="93">
        <v>0.55000000000000004</v>
      </c>
      <c r="F956" s="93">
        <v>0.55000000000000004</v>
      </c>
      <c r="G956" s="134" t="s">
        <v>1173</v>
      </c>
      <c r="H956" s="47">
        <v>1.0461491063094051</v>
      </c>
      <c r="I956" s="56">
        <v>0.57538200847017285</v>
      </c>
      <c r="J956" s="93"/>
      <c r="K956" s="93">
        <v>0.45</v>
      </c>
      <c r="L956" s="64">
        <v>0.45</v>
      </c>
      <c r="M956" s="56">
        <v>0.47076709783923226</v>
      </c>
      <c r="N956" s="93">
        <v>0.65</v>
      </c>
      <c r="O956" s="64">
        <v>0.65</v>
      </c>
      <c r="P956" s="56">
        <v>0.67999691910111326</v>
      </c>
      <c r="Q956" s="85" t="s">
        <v>435</v>
      </c>
      <c r="R956" s="96" t="s">
        <v>83</v>
      </c>
      <c r="S956" s="85" t="s">
        <v>66</v>
      </c>
      <c r="T956" s="85" t="s">
        <v>67</v>
      </c>
      <c r="U956" s="135">
        <v>2010</v>
      </c>
      <c r="V956" s="85"/>
      <c r="W956" s="85"/>
      <c r="X956" s="57"/>
      <c r="Y956" s="95" t="s">
        <v>89</v>
      </c>
      <c r="Z956" s="137" t="s">
        <v>69</v>
      </c>
      <c r="AA956" s="95"/>
    </row>
    <row r="957" spans="1:30" customFormat="1" ht="15" x14ac:dyDescent="0.25">
      <c r="A957" s="57" t="s">
        <v>1479</v>
      </c>
      <c r="B957" s="57" t="s">
        <v>1503</v>
      </c>
      <c r="C957" s="57" t="s">
        <v>1510</v>
      </c>
      <c r="D957" s="85"/>
      <c r="E957" s="93">
        <v>2</v>
      </c>
      <c r="F957" s="93">
        <v>2</v>
      </c>
      <c r="G957" s="134"/>
      <c r="H957" s="47">
        <v>1.0461491063094051</v>
      </c>
      <c r="I957" s="56">
        <v>2.0922982126188101</v>
      </c>
      <c r="J957" s="93"/>
      <c r="K957" s="93">
        <v>2</v>
      </c>
      <c r="L957" s="64">
        <v>2</v>
      </c>
      <c r="M957" s="56">
        <v>2.0922982126188101</v>
      </c>
      <c r="N957" s="93">
        <v>2</v>
      </c>
      <c r="O957" s="64">
        <v>2</v>
      </c>
      <c r="P957" s="56">
        <v>2.0922982126188101</v>
      </c>
      <c r="Q957" s="85" t="s">
        <v>433</v>
      </c>
      <c r="R957" s="57" t="s">
        <v>2714</v>
      </c>
      <c r="S957" s="85" t="s">
        <v>66</v>
      </c>
      <c r="T957" s="85">
        <v>2010</v>
      </c>
      <c r="U957" s="135">
        <v>2010</v>
      </c>
      <c r="V957" s="85"/>
      <c r="W957" s="85"/>
      <c r="X957" s="57"/>
      <c r="Y957" s="95" t="s">
        <v>92</v>
      </c>
      <c r="Z957" s="136" t="s">
        <v>69</v>
      </c>
      <c r="AA957" s="95"/>
    </row>
    <row r="958" spans="1:30" customFormat="1" ht="15" x14ac:dyDescent="0.25">
      <c r="A958" s="57" t="s">
        <v>1479</v>
      </c>
      <c r="B958" s="57" t="s">
        <v>1503</v>
      </c>
      <c r="C958" s="57" t="s">
        <v>1511</v>
      </c>
      <c r="D958" s="85"/>
      <c r="E958" s="93">
        <v>4.2</v>
      </c>
      <c r="F958" s="93">
        <v>4.2</v>
      </c>
      <c r="G958" s="134"/>
      <c r="H958" s="47">
        <v>1.0461491063094051</v>
      </c>
      <c r="I958" s="56">
        <v>4.3938262464995015</v>
      </c>
      <c r="J958" s="93"/>
      <c r="K958" s="93">
        <v>1</v>
      </c>
      <c r="L958" s="64">
        <v>1</v>
      </c>
      <c r="M958" s="56">
        <v>1.0461491063094051</v>
      </c>
      <c r="N958" s="93">
        <v>10</v>
      </c>
      <c r="O958" s="64">
        <v>10</v>
      </c>
      <c r="P958" s="56">
        <v>10.461491063094051</v>
      </c>
      <c r="Q958" s="85" t="s">
        <v>433</v>
      </c>
      <c r="R958" s="57" t="s">
        <v>2714</v>
      </c>
      <c r="S958" s="85" t="s">
        <v>66</v>
      </c>
      <c r="T958" s="85">
        <v>2010</v>
      </c>
      <c r="U958" s="135">
        <v>2010</v>
      </c>
      <c r="V958" s="85"/>
      <c r="W958" s="85"/>
      <c r="X958" s="57"/>
      <c r="Y958" s="95" t="s">
        <v>1512</v>
      </c>
      <c r="Z958" s="136" t="s">
        <v>69</v>
      </c>
      <c r="AA958" s="95"/>
    </row>
    <row r="959" spans="1:30" customFormat="1" ht="15" x14ac:dyDescent="0.25">
      <c r="A959" s="57" t="s">
        <v>1479</v>
      </c>
      <c r="B959" s="57" t="s">
        <v>1503</v>
      </c>
      <c r="C959" s="57" t="s">
        <v>1511</v>
      </c>
      <c r="D959" s="85"/>
      <c r="E959" s="93">
        <v>4.49</v>
      </c>
      <c r="F959" s="93">
        <v>4.49</v>
      </c>
      <c r="G959" s="134"/>
      <c r="H959" s="47">
        <v>1.0292667257822254</v>
      </c>
      <c r="I959" s="56">
        <v>4.6214075987621923</v>
      </c>
      <c r="J959" s="93"/>
      <c r="K959" s="93">
        <v>1.8</v>
      </c>
      <c r="L959" s="64">
        <v>1.8</v>
      </c>
      <c r="M959" s="56">
        <v>1.8526801064080058</v>
      </c>
      <c r="N959" s="93">
        <v>10</v>
      </c>
      <c r="O959" s="64">
        <v>10</v>
      </c>
      <c r="P959" s="56">
        <v>10.292667257822254</v>
      </c>
      <c r="Q959" s="85" t="s">
        <v>433</v>
      </c>
      <c r="R959" s="57" t="s">
        <v>2714</v>
      </c>
      <c r="S959" s="85" t="s">
        <v>66</v>
      </c>
      <c r="T959" s="85">
        <v>2011</v>
      </c>
      <c r="U959" s="135">
        <v>2011</v>
      </c>
      <c r="V959" s="85"/>
      <c r="W959" s="85"/>
      <c r="X959" s="57"/>
      <c r="Y959" s="95" t="s">
        <v>1513</v>
      </c>
      <c r="Z959" s="136" t="s">
        <v>69</v>
      </c>
      <c r="AA959" s="95"/>
    </row>
    <row r="960" spans="1:30" customFormat="1" ht="15" x14ac:dyDescent="0.25">
      <c r="A960" s="57" t="s">
        <v>1479</v>
      </c>
      <c r="B960" s="57" t="s">
        <v>1503</v>
      </c>
      <c r="C960" s="57" t="s">
        <v>1514</v>
      </c>
      <c r="D960" s="85"/>
      <c r="E960" s="93">
        <v>2.5</v>
      </c>
      <c r="F960" s="93">
        <v>2.5</v>
      </c>
      <c r="G960" s="134"/>
      <c r="H960" s="47">
        <v>1.0292667257822254</v>
      </c>
      <c r="I960" s="56">
        <v>2.5731668144555635</v>
      </c>
      <c r="J960" s="93"/>
      <c r="K960" s="93">
        <v>2.5</v>
      </c>
      <c r="L960" s="64">
        <v>2.5</v>
      </c>
      <c r="M960" s="56">
        <v>2.5731668144555635</v>
      </c>
      <c r="N960" s="93">
        <v>2.5</v>
      </c>
      <c r="O960" s="64">
        <v>2.5</v>
      </c>
      <c r="P960" s="56">
        <v>2.5731668144555635</v>
      </c>
      <c r="Q960" s="85" t="s">
        <v>433</v>
      </c>
      <c r="R960" s="57" t="s">
        <v>2714</v>
      </c>
      <c r="S960" s="85" t="s">
        <v>66</v>
      </c>
      <c r="T960" s="85">
        <v>2011</v>
      </c>
      <c r="U960" s="135">
        <v>2011</v>
      </c>
      <c r="V960" s="85"/>
      <c r="W960" s="85"/>
      <c r="X960" s="57"/>
      <c r="Y960" s="95" t="s">
        <v>92</v>
      </c>
      <c r="Z960" s="136" t="s">
        <v>69</v>
      </c>
      <c r="AA960" s="95"/>
    </row>
    <row r="961" spans="1:27" customFormat="1" ht="15" x14ac:dyDescent="0.25">
      <c r="A961" s="57" t="s">
        <v>1479</v>
      </c>
      <c r="B961" s="57" t="s">
        <v>1515</v>
      </c>
      <c r="C961" s="57" t="s">
        <v>1516</v>
      </c>
      <c r="D961" s="85"/>
      <c r="E961" s="93">
        <v>0.76</v>
      </c>
      <c r="F961" s="93">
        <v>0.76</v>
      </c>
      <c r="G961" s="134"/>
      <c r="H961" s="47">
        <v>1.0292667257822254</v>
      </c>
      <c r="I961" s="56">
        <v>0.78224271159449132</v>
      </c>
      <c r="J961" s="93"/>
      <c r="K961" s="93">
        <v>0.17</v>
      </c>
      <c r="L961" s="64">
        <v>0.17</v>
      </c>
      <c r="M961" s="56">
        <v>0.17497534338297835</v>
      </c>
      <c r="N961" s="93">
        <v>4</v>
      </c>
      <c r="O961" s="64">
        <v>4</v>
      </c>
      <c r="P961" s="56">
        <v>4.1170669031289018</v>
      </c>
      <c r="Q961" s="85" t="s">
        <v>433</v>
      </c>
      <c r="R961" s="57" t="s">
        <v>2714</v>
      </c>
      <c r="S961" s="85" t="s">
        <v>66</v>
      </c>
      <c r="T961" s="85">
        <v>2011</v>
      </c>
      <c r="U961" s="135">
        <v>2011</v>
      </c>
      <c r="V961" s="85"/>
      <c r="W961" s="85"/>
      <c r="X961" s="57"/>
      <c r="Y961" s="95" t="s">
        <v>1517</v>
      </c>
      <c r="Z961" s="136" t="s">
        <v>69</v>
      </c>
      <c r="AA961" s="95"/>
    </row>
    <row r="962" spans="1:27" customFormat="1" ht="15" x14ac:dyDescent="0.25">
      <c r="A962" s="44" t="s">
        <v>1495</v>
      </c>
      <c r="B962" s="44" t="s">
        <v>1518</v>
      </c>
      <c r="C962" s="44"/>
      <c r="D962" s="44"/>
      <c r="E962" s="45">
        <v>0.15</v>
      </c>
      <c r="F962" s="45">
        <v>0.15</v>
      </c>
      <c r="G962" s="46"/>
      <c r="H962" s="47" t="e">
        <v>#N/A</v>
      </c>
      <c r="I962" s="56" t="e">
        <v>#N/A</v>
      </c>
      <c r="J962" s="45"/>
      <c r="K962" s="45" t="s">
        <v>963</v>
      </c>
      <c r="L962" s="46"/>
      <c r="M962" s="56" t="e">
        <v>#N/A</v>
      </c>
      <c r="N962" s="45" t="s">
        <v>963</v>
      </c>
      <c r="O962" s="46"/>
      <c r="P962" s="56" t="e">
        <v>#N/A</v>
      </c>
      <c r="Q962" s="44" t="s">
        <v>113</v>
      </c>
      <c r="R962" s="44" t="s">
        <v>28</v>
      </c>
      <c r="S962" s="44" t="s">
        <v>295</v>
      </c>
      <c r="T962" s="44" t="s">
        <v>32</v>
      </c>
      <c r="U962" s="41" t="s">
        <v>32</v>
      </c>
      <c r="V962" s="44" t="s">
        <v>1519</v>
      </c>
      <c r="W962" s="44" t="s">
        <v>32</v>
      </c>
      <c r="X962" s="44" t="s">
        <v>32</v>
      </c>
      <c r="Y962" s="44"/>
      <c r="Z962" s="48" t="s">
        <v>297</v>
      </c>
      <c r="AA962" s="44"/>
    </row>
    <row r="963" spans="1:27" customFormat="1" ht="15" x14ac:dyDescent="0.25">
      <c r="A963" s="111" t="s">
        <v>1495</v>
      </c>
      <c r="B963" s="111" t="s">
        <v>1520</v>
      </c>
      <c r="C963" s="111"/>
      <c r="D963" s="111"/>
      <c r="E963" s="121">
        <v>12500</v>
      </c>
      <c r="F963" s="121">
        <v>4166.666666666667</v>
      </c>
      <c r="G963" s="121" t="s">
        <v>148</v>
      </c>
      <c r="H963" s="207">
        <v>1.0721304058925818</v>
      </c>
      <c r="I963" s="121">
        <v>4467.2100245524243</v>
      </c>
      <c r="J963" s="121"/>
      <c r="K963" s="121"/>
      <c r="L963" s="121"/>
      <c r="M963" s="121">
        <v>0</v>
      </c>
      <c r="N963" s="121"/>
      <c r="O963" s="121"/>
      <c r="P963" s="121">
        <v>0</v>
      </c>
      <c r="Q963" s="111" t="s">
        <v>1240</v>
      </c>
      <c r="R963" s="111" t="s">
        <v>28</v>
      </c>
      <c r="S963" s="111" t="s">
        <v>50</v>
      </c>
      <c r="T963" s="111">
        <v>2008</v>
      </c>
      <c r="U963" s="111">
        <v>2008</v>
      </c>
      <c r="V963" s="111" t="s">
        <v>1331</v>
      </c>
      <c r="W963" s="111" t="s">
        <v>32</v>
      </c>
      <c r="X963" s="111" t="s">
        <v>32</v>
      </c>
      <c r="Y963" s="111"/>
      <c r="Z963" s="123" t="s">
        <v>52</v>
      </c>
      <c r="AA963" s="111" t="s">
        <v>53</v>
      </c>
    </row>
    <row r="964" spans="1:27" customFormat="1" ht="30" x14ac:dyDescent="0.25">
      <c r="A964" s="44" t="s">
        <v>1479</v>
      </c>
      <c r="B964" s="44" t="s">
        <v>1495</v>
      </c>
      <c r="C964" s="44" t="s">
        <v>1521</v>
      </c>
      <c r="D964" s="44"/>
      <c r="E964" s="45">
        <v>1</v>
      </c>
      <c r="F964" s="45">
        <v>1</v>
      </c>
      <c r="G964" s="46"/>
      <c r="H964" s="47">
        <v>1.0292667257822254</v>
      </c>
      <c r="I964" s="56">
        <v>1.0292667257822254</v>
      </c>
      <c r="J964" s="45"/>
      <c r="K964" s="45"/>
      <c r="L964" s="46"/>
      <c r="M964" s="56">
        <v>0</v>
      </c>
      <c r="N964" s="45"/>
      <c r="O964" s="46"/>
      <c r="P964" s="56">
        <v>0</v>
      </c>
      <c r="Q964" s="44" t="s">
        <v>336</v>
      </c>
      <c r="R964" s="44" t="s">
        <v>44</v>
      </c>
      <c r="S964" s="44" t="s">
        <v>45</v>
      </c>
      <c r="T964" s="44">
        <v>2011</v>
      </c>
      <c r="U964" s="41">
        <v>2011</v>
      </c>
      <c r="V964" s="44">
        <v>21</v>
      </c>
      <c r="W964" s="44" t="s">
        <v>32</v>
      </c>
      <c r="X964" s="44" t="s">
        <v>32</v>
      </c>
      <c r="Y964" s="44"/>
      <c r="Z964" s="72" t="s">
        <v>46</v>
      </c>
      <c r="AA964" s="44"/>
    </row>
    <row r="965" spans="1:27" customFormat="1" ht="15" x14ac:dyDescent="0.25">
      <c r="A965" s="44" t="s">
        <v>1479</v>
      </c>
      <c r="B965" s="57" t="s">
        <v>1522</v>
      </c>
      <c r="C965" s="57" t="s">
        <v>1523</v>
      </c>
      <c r="D965" s="85"/>
      <c r="E965" s="93">
        <v>1782.98</v>
      </c>
      <c r="F965" s="134">
        <v>0.33768560606060605</v>
      </c>
      <c r="G965" s="134" t="s">
        <v>531</v>
      </c>
      <c r="H965" s="47">
        <v>1.0461491063094051</v>
      </c>
      <c r="I965" s="56">
        <v>0.35326949499385285</v>
      </c>
      <c r="J965" s="93"/>
      <c r="K965" s="93">
        <v>800</v>
      </c>
      <c r="L965" s="46">
        <v>0.15151515151515152</v>
      </c>
      <c r="M965" s="56">
        <v>0.15850744034990985</v>
      </c>
      <c r="N965" s="93">
        <v>3570</v>
      </c>
      <c r="O965" s="46">
        <v>0.67613636363636365</v>
      </c>
      <c r="P965" s="56">
        <v>0.70733945256147279</v>
      </c>
      <c r="Q965" s="85" t="s">
        <v>1524</v>
      </c>
      <c r="R965" s="57" t="s">
        <v>65</v>
      </c>
      <c r="S965" s="85" t="s">
        <v>66</v>
      </c>
      <c r="T965" s="85" t="s">
        <v>67</v>
      </c>
      <c r="U965" s="135">
        <v>2010</v>
      </c>
      <c r="V965" s="85"/>
      <c r="W965" s="85"/>
      <c r="X965" s="57"/>
      <c r="Y965" s="95" t="s">
        <v>1525</v>
      </c>
      <c r="Z965" s="136" t="s">
        <v>69</v>
      </c>
      <c r="AA965" s="95"/>
    </row>
    <row r="966" spans="1:27" customFormat="1" ht="15" x14ac:dyDescent="0.25">
      <c r="A966" s="57" t="s">
        <v>1479</v>
      </c>
      <c r="B966" s="57" t="s">
        <v>1522</v>
      </c>
      <c r="C966" s="57" t="s">
        <v>1526</v>
      </c>
      <c r="D966" s="85"/>
      <c r="E966" s="93">
        <v>3084.47</v>
      </c>
      <c r="F966" s="134">
        <v>0.58417992424242415</v>
      </c>
      <c r="G966" s="134" t="s">
        <v>531</v>
      </c>
      <c r="H966" s="47">
        <v>1.0461491063094051</v>
      </c>
      <c r="I966" s="56">
        <v>0.61113930567010799</v>
      </c>
      <c r="J966" s="93"/>
      <c r="K966" s="93">
        <v>500</v>
      </c>
      <c r="L966" s="46">
        <v>9.4696969696969696E-2</v>
      </c>
      <c r="M966" s="56">
        <v>9.9067150218693653E-2</v>
      </c>
      <c r="N966" s="93">
        <v>8288.33</v>
      </c>
      <c r="O966" s="46">
        <v>1.5697594696969697</v>
      </c>
      <c r="P966" s="56">
        <v>1.6422024663442105</v>
      </c>
      <c r="Q966" s="85" t="s">
        <v>1524</v>
      </c>
      <c r="R966" s="57" t="s">
        <v>65</v>
      </c>
      <c r="S966" s="85" t="s">
        <v>66</v>
      </c>
      <c r="T966" s="85" t="s">
        <v>67</v>
      </c>
      <c r="U966" s="135">
        <v>2010</v>
      </c>
      <c r="V966" s="85"/>
      <c r="W966" s="85"/>
      <c r="X966" s="57"/>
      <c r="Y966" s="95" t="s">
        <v>1527</v>
      </c>
      <c r="Z966" s="136" t="s">
        <v>69</v>
      </c>
      <c r="AA966" s="95"/>
    </row>
    <row r="967" spans="1:27" customFormat="1" ht="15" x14ac:dyDescent="0.25">
      <c r="A967" s="57" t="s">
        <v>1479</v>
      </c>
      <c r="B967" s="57" t="s">
        <v>1522</v>
      </c>
      <c r="C967" s="57" t="s">
        <v>1528</v>
      </c>
      <c r="D967" s="85"/>
      <c r="E967" s="93">
        <v>3097.83</v>
      </c>
      <c r="F967" s="134">
        <v>0.58671022727272726</v>
      </c>
      <c r="G967" s="134" t="s">
        <v>531</v>
      </c>
      <c r="H967" s="47">
        <v>1.0461491063094051</v>
      </c>
      <c r="I967" s="56">
        <v>0.61378637992395157</v>
      </c>
      <c r="J967" s="93"/>
      <c r="K967" s="93">
        <v>500</v>
      </c>
      <c r="L967" s="46">
        <v>9.4696969696969696E-2</v>
      </c>
      <c r="M967" s="56">
        <v>9.9067150218693653E-2</v>
      </c>
      <c r="N967" s="93">
        <v>8288.33</v>
      </c>
      <c r="O967" s="46">
        <v>1.5697594696969697</v>
      </c>
      <c r="P967" s="56">
        <v>1.6422024663442105</v>
      </c>
      <c r="Q967" s="85" t="s">
        <v>1524</v>
      </c>
      <c r="R967" s="57" t="s">
        <v>65</v>
      </c>
      <c r="S967" s="85" t="s">
        <v>66</v>
      </c>
      <c r="T967" s="85" t="s">
        <v>67</v>
      </c>
      <c r="U967" s="135">
        <v>2010</v>
      </c>
      <c r="V967" s="85"/>
      <c r="W967" s="85"/>
      <c r="X967" s="57"/>
      <c r="Y967" s="95" t="s">
        <v>1529</v>
      </c>
      <c r="Z967" s="136" t="s">
        <v>69</v>
      </c>
      <c r="AA967" s="95"/>
    </row>
    <row r="968" spans="1:27" customFormat="1" ht="15" x14ac:dyDescent="0.25">
      <c r="A968" s="96" t="s">
        <v>1479</v>
      </c>
      <c r="B968" s="96" t="s">
        <v>1495</v>
      </c>
      <c r="C968" s="96" t="s">
        <v>1530</v>
      </c>
      <c r="D968" s="162"/>
      <c r="E968" s="181">
        <v>0.27</v>
      </c>
      <c r="F968" s="181">
        <v>0.27</v>
      </c>
      <c r="G968" s="182"/>
      <c r="H968" s="47">
        <v>1.0461491063094051</v>
      </c>
      <c r="I968" s="56">
        <v>0.28246025870353936</v>
      </c>
      <c r="J968" s="181"/>
      <c r="K968" s="181">
        <v>7.0000000000000007E-2</v>
      </c>
      <c r="L968" s="40">
        <v>7.0000000000000007E-2</v>
      </c>
      <c r="M968" s="56">
        <v>7.3230437441658358E-2</v>
      </c>
      <c r="N968" s="181">
        <v>1.95</v>
      </c>
      <c r="O968" s="40">
        <v>1.95</v>
      </c>
      <c r="P968" s="56">
        <v>2.03999075730334</v>
      </c>
      <c r="Q968" s="162" t="s">
        <v>433</v>
      </c>
      <c r="R968" s="96" t="s">
        <v>658</v>
      </c>
      <c r="S968" s="85" t="s">
        <v>66</v>
      </c>
      <c r="T968" s="85" t="s">
        <v>67</v>
      </c>
      <c r="U968" s="135">
        <v>2010</v>
      </c>
      <c r="V968" s="162"/>
      <c r="W968" s="162"/>
      <c r="X968" s="96"/>
      <c r="Y968" s="165" t="s">
        <v>1531</v>
      </c>
      <c r="Z968" s="136" t="s">
        <v>69</v>
      </c>
      <c r="AA968" s="165"/>
    </row>
    <row r="969" spans="1:27" customFormat="1" ht="15" x14ac:dyDescent="0.25">
      <c r="A969" s="96" t="s">
        <v>1479</v>
      </c>
      <c r="B969" s="96" t="s">
        <v>1495</v>
      </c>
      <c r="C969" s="96" t="s">
        <v>1532</v>
      </c>
      <c r="D969" s="162"/>
      <c r="E969" s="181">
        <v>0.36</v>
      </c>
      <c r="F969" s="181">
        <v>0.36</v>
      </c>
      <c r="G969" s="182"/>
      <c r="H969" s="47">
        <v>1.0461491063094051</v>
      </c>
      <c r="I969" s="56">
        <v>0.37661367827138581</v>
      </c>
      <c r="J969" s="181"/>
      <c r="K969" s="181">
        <v>7.0000000000000007E-2</v>
      </c>
      <c r="L969" s="40">
        <v>7.0000000000000007E-2</v>
      </c>
      <c r="M969" s="56">
        <v>7.3230437441658358E-2</v>
      </c>
      <c r="N969" s="181">
        <v>1.95</v>
      </c>
      <c r="O969" s="40">
        <v>1.95</v>
      </c>
      <c r="P969" s="56">
        <v>2.03999075730334</v>
      </c>
      <c r="Q969" s="162" t="s">
        <v>433</v>
      </c>
      <c r="R969" s="96" t="s">
        <v>658</v>
      </c>
      <c r="S969" s="85" t="s">
        <v>66</v>
      </c>
      <c r="T969" s="85" t="s">
        <v>67</v>
      </c>
      <c r="U969" s="135">
        <v>2010</v>
      </c>
      <c r="V969" s="162"/>
      <c r="W969" s="162"/>
      <c r="X969" s="96"/>
      <c r="Y969" s="165" t="s">
        <v>466</v>
      </c>
      <c r="Z969" s="136" t="s">
        <v>69</v>
      </c>
      <c r="AA969" s="165"/>
    </row>
    <row r="970" spans="1:27" customFormat="1" ht="15" x14ac:dyDescent="0.25">
      <c r="A970" s="96" t="s">
        <v>1479</v>
      </c>
      <c r="B970" s="96" t="s">
        <v>1495</v>
      </c>
      <c r="C970" s="96" t="s">
        <v>1533</v>
      </c>
      <c r="D970" s="162"/>
      <c r="E970" s="181">
        <v>0.72</v>
      </c>
      <c r="F970" s="181">
        <v>0.72</v>
      </c>
      <c r="G970" s="182"/>
      <c r="H970" s="47">
        <v>1.0461491063094051</v>
      </c>
      <c r="I970" s="56">
        <v>0.75322735654277162</v>
      </c>
      <c r="J970" s="181"/>
      <c r="K970" s="181">
        <v>0.33</v>
      </c>
      <c r="L970" s="40">
        <v>0.33</v>
      </c>
      <c r="M970" s="56">
        <v>0.3452292050821037</v>
      </c>
      <c r="N970" s="181">
        <v>15</v>
      </c>
      <c r="O970" s="40">
        <v>15</v>
      </c>
      <c r="P970" s="56">
        <v>15.692236594641075</v>
      </c>
      <c r="Q970" s="162" t="s">
        <v>433</v>
      </c>
      <c r="R970" s="96" t="s">
        <v>658</v>
      </c>
      <c r="S970" s="85" t="s">
        <v>66</v>
      </c>
      <c r="T970" s="85" t="s">
        <v>67</v>
      </c>
      <c r="U970" s="135">
        <v>2010</v>
      </c>
      <c r="V970" s="162"/>
      <c r="W970" s="162"/>
      <c r="X970" s="96"/>
      <c r="Y970" s="165" t="s">
        <v>1534</v>
      </c>
      <c r="Z970" s="136" t="s">
        <v>69</v>
      </c>
      <c r="AA970" s="165"/>
    </row>
    <row r="971" spans="1:27" customFormat="1" ht="15" x14ac:dyDescent="0.25">
      <c r="A971" s="96" t="s">
        <v>1479</v>
      </c>
      <c r="B971" s="96" t="s">
        <v>1495</v>
      </c>
      <c r="C971" s="96" t="s">
        <v>1535</v>
      </c>
      <c r="D971" s="162"/>
      <c r="E971" s="181">
        <v>0.57999999999999996</v>
      </c>
      <c r="F971" s="181">
        <v>0.57999999999999996</v>
      </c>
      <c r="G971" s="182"/>
      <c r="H971" s="47">
        <v>1.0461491063094051</v>
      </c>
      <c r="I971" s="56">
        <v>0.6067664816594549</v>
      </c>
      <c r="J971" s="181"/>
      <c r="K971" s="181">
        <v>0.33</v>
      </c>
      <c r="L971" s="40">
        <v>0.33</v>
      </c>
      <c r="M971" s="56">
        <v>0.3452292050821037</v>
      </c>
      <c r="N971" s="181">
        <v>4.2</v>
      </c>
      <c r="O971" s="40">
        <v>4.2</v>
      </c>
      <c r="P971" s="56">
        <v>4.3938262464995015</v>
      </c>
      <c r="Q971" s="162" t="s">
        <v>433</v>
      </c>
      <c r="R971" s="96" t="s">
        <v>658</v>
      </c>
      <c r="S971" s="85" t="s">
        <v>66</v>
      </c>
      <c r="T971" s="85" t="s">
        <v>67</v>
      </c>
      <c r="U971" s="135">
        <v>2010</v>
      </c>
      <c r="V971" s="162"/>
      <c r="W971" s="162"/>
      <c r="X971" s="96"/>
      <c r="Y971" s="165" t="s">
        <v>1536</v>
      </c>
      <c r="Z971" s="136" t="s">
        <v>69</v>
      </c>
      <c r="AA971" s="165"/>
    </row>
    <row r="972" spans="1:27" customFormat="1" ht="15" x14ac:dyDescent="0.25">
      <c r="A972" s="160" t="s">
        <v>1479</v>
      </c>
      <c r="B972" s="160" t="s">
        <v>1495</v>
      </c>
      <c r="C972" s="160" t="s">
        <v>1537</v>
      </c>
      <c r="D972" s="262"/>
      <c r="E972" s="263">
        <v>7.27</v>
      </c>
      <c r="F972" s="263"/>
      <c r="G972" s="263"/>
      <c r="H972" s="207">
        <v>1.0461491063094051</v>
      </c>
      <c r="I972" s="56">
        <v>0</v>
      </c>
      <c r="J972" s="263"/>
      <c r="K972" s="263">
        <v>5.5</v>
      </c>
      <c r="L972" s="263">
        <v>5.5</v>
      </c>
      <c r="M972" s="121">
        <v>5.7538200847017276</v>
      </c>
      <c r="N972" s="263">
        <v>55.5</v>
      </c>
      <c r="O972" s="263">
        <v>55.5</v>
      </c>
      <c r="P972" s="121">
        <v>58.061275400171979</v>
      </c>
      <c r="Q972" s="262" t="s">
        <v>365</v>
      </c>
      <c r="R972" s="160" t="s">
        <v>71</v>
      </c>
      <c r="S972" s="120" t="s">
        <v>66</v>
      </c>
      <c r="T972" s="120" t="s">
        <v>67</v>
      </c>
      <c r="U972" s="120">
        <v>2010</v>
      </c>
      <c r="V972" s="262"/>
      <c r="W972" s="262"/>
      <c r="X972" s="262" t="s">
        <v>1538</v>
      </c>
      <c r="Y972" s="264" t="s">
        <v>1539</v>
      </c>
      <c r="Z972" s="130" t="s">
        <v>69</v>
      </c>
      <c r="AA972" s="264"/>
    </row>
    <row r="973" spans="1:27" customFormat="1" ht="15" x14ac:dyDescent="0.25">
      <c r="A973" s="160" t="s">
        <v>1479</v>
      </c>
      <c r="B973" s="160" t="s">
        <v>1495</v>
      </c>
      <c r="C973" s="160" t="s">
        <v>1540</v>
      </c>
      <c r="D973" s="262"/>
      <c r="E973" s="263">
        <v>5.2</v>
      </c>
      <c r="F973" s="263"/>
      <c r="G973" s="263"/>
      <c r="H973" s="207">
        <v>1.0461491063094051</v>
      </c>
      <c r="I973" s="56">
        <v>0</v>
      </c>
      <c r="J973" s="263"/>
      <c r="K973" s="263">
        <v>2.5</v>
      </c>
      <c r="L973" s="263">
        <v>2.5</v>
      </c>
      <c r="M973" s="121">
        <v>2.6153727657735129</v>
      </c>
      <c r="N973" s="263">
        <v>8.33</v>
      </c>
      <c r="O973" s="263">
        <v>8.33</v>
      </c>
      <c r="P973" s="121">
        <v>8.7144220555573444</v>
      </c>
      <c r="Q973" s="262" t="s">
        <v>365</v>
      </c>
      <c r="R973" s="160" t="s">
        <v>71</v>
      </c>
      <c r="S973" s="120" t="s">
        <v>66</v>
      </c>
      <c r="T973" s="120" t="s">
        <v>67</v>
      </c>
      <c r="U973" s="120">
        <v>2010</v>
      </c>
      <c r="V973" s="262"/>
      <c r="W973" s="262"/>
      <c r="X973" s="262" t="s">
        <v>1541</v>
      </c>
      <c r="Y973" s="264" t="s">
        <v>1002</v>
      </c>
      <c r="Z973" s="130" t="s">
        <v>69</v>
      </c>
      <c r="AA973" s="264"/>
    </row>
    <row r="974" spans="1:27" customFormat="1" ht="15" x14ac:dyDescent="0.25">
      <c r="A974" s="57" t="s">
        <v>1479</v>
      </c>
      <c r="B974" s="57" t="s">
        <v>1495</v>
      </c>
      <c r="C974" s="57" t="s">
        <v>1542</v>
      </c>
      <c r="D974" s="85"/>
      <c r="E974" s="93">
        <v>368.62</v>
      </c>
      <c r="F974" s="134">
        <v>112.38414634146342</v>
      </c>
      <c r="G974" s="134" t="s">
        <v>531</v>
      </c>
      <c r="H974" s="47">
        <v>1.0461491063094051</v>
      </c>
      <c r="I974" s="56">
        <v>117.57057425846735</v>
      </c>
      <c r="J974" s="93"/>
      <c r="K974" s="93">
        <v>0.21</v>
      </c>
      <c r="L974" s="46">
        <v>6.402439024390244E-2</v>
      </c>
      <c r="M974" s="56">
        <v>6.6979058635663127E-2</v>
      </c>
      <c r="N974" s="93">
        <v>2800</v>
      </c>
      <c r="O974" s="46">
        <v>853.65853658536594</v>
      </c>
      <c r="P974" s="56">
        <v>893.05411514217508</v>
      </c>
      <c r="Q974" s="85" t="s">
        <v>1543</v>
      </c>
      <c r="R974" s="96" t="s">
        <v>77</v>
      </c>
      <c r="S974" s="85" t="s">
        <v>66</v>
      </c>
      <c r="T974" s="85" t="s">
        <v>67</v>
      </c>
      <c r="U974" s="135">
        <v>2010</v>
      </c>
      <c r="V974" s="85"/>
      <c r="W974" s="85"/>
      <c r="X974" s="57"/>
      <c r="Y974" s="95" t="s">
        <v>1544</v>
      </c>
      <c r="Z974" s="136" t="s">
        <v>69</v>
      </c>
      <c r="AA974" s="95"/>
    </row>
    <row r="975" spans="1:27" customFormat="1" ht="15" x14ac:dyDescent="0.25">
      <c r="A975" s="57" t="s">
        <v>1479</v>
      </c>
      <c r="B975" s="57" t="s">
        <v>1495</v>
      </c>
      <c r="C975" s="57" t="s">
        <v>1545</v>
      </c>
      <c r="D975" s="85"/>
      <c r="E975" s="93">
        <v>368.24</v>
      </c>
      <c r="F975" s="134">
        <v>112.26829268292684</v>
      </c>
      <c r="G975" s="134" t="s">
        <v>531</v>
      </c>
      <c r="H975" s="47">
        <v>1.0461491063094051</v>
      </c>
      <c r="I975" s="56">
        <v>117.44937405712663</v>
      </c>
      <c r="J975" s="93"/>
      <c r="K975" s="93">
        <v>0.21</v>
      </c>
      <c r="L975" s="46">
        <v>6.402439024390244E-2</v>
      </c>
      <c r="M975" s="56">
        <v>6.6979058635663127E-2</v>
      </c>
      <c r="N975" s="93">
        <v>2750</v>
      </c>
      <c r="O975" s="46">
        <v>838.41463414634154</v>
      </c>
      <c r="P975" s="56">
        <v>877.10672022892197</v>
      </c>
      <c r="Q975" s="85" t="s">
        <v>1543</v>
      </c>
      <c r="R975" s="96" t="s">
        <v>77</v>
      </c>
      <c r="S975" s="85" t="s">
        <v>66</v>
      </c>
      <c r="T975" s="85" t="s">
        <v>67</v>
      </c>
      <c r="U975" s="135">
        <v>2010</v>
      </c>
      <c r="V975" s="85"/>
      <c r="W975" s="85"/>
      <c r="X975" s="57"/>
      <c r="Y975" s="95" t="s">
        <v>1544</v>
      </c>
      <c r="Z975" s="136" t="s">
        <v>69</v>
      </c>
      <c r="AA975" s="95"/>
    </row>
    <row r="976" spans="1:27" customFormat="1" ht="15" x14ac:dyDescent="0.25">
      <c r="A976" s="111" t="s">
        <v>1479</v>
      </c>
      <c r="B976" s="111" t="s">
        <v>1495</v>
      </c>
      <c r="C976" s="111" t="s">
        <v>1546</v>
      </c>
      <c r="D976" s="120"/>
      <c r="E976" s="127">
        <v>298.81</v>
      </c>
      <c r="F976" s="127"/>
      <c r="G976" s="127"/>
      <c r="H976" s="207">
        <v>1.0461491063094051</v>
      </c>
      <c r="I976" s="121">
        <v>0</v>
      </c>
      <c r="J976" s="127"/>
      <c r="K976" s="127">
        <v>80</v>
      </c>
      <c r="L976" s="121">
        <v>80</v>
      </c>
      <c r="M976" s="121">
        <v>83.691928504752411</v>
      </c>
      <c r="N976" s="127">
        <v>1315.63</v>
      </c>
      <c r="O976" s="121">
        <v>1315.63</v>
      </c>
      <c r="P976" s="121">
        <v>1376.3451487338427</v>
      </c>
      <c r="Q976" s="120" t="s">
        <v>1547</v>
      </c>
      <c r="R976" s="160" t="s">
        <v>77</v>
      </c>
      <c r="S976" s="120" t="s">
        <v>66</v>
      </c>
      <c r="T976" s="120" t="s">
        <v>67</v>
      </c>
      <c r="U976" s="120">
        <v>2010</v>
      </c>
      <c r="V976" s="120"/>
      <c r="W976" s="120"/>
      <c r="X976" s="111"/>
      <c r="Y976" s="129" t="s">
        <v>1548</v>
      </c>
      <c r="Z976" s="130" t="s">
        <v>69</v>
      </c>
      <c r="AA976" s="129"/>
    </row>
    <row r="977" spans="1:27" customFormat="1" ht="15" x14ac:dyDescent="0.25">
      <c r="A977" s="111" t="s">
        <v>1479</v>
      </c>
      <c r="B977" s="111" t="s">
        <v>1495</v>
      </c>
      <c r="C977" s="111" t="s">
        <v>1549</v>
      </c>
      <c r="D977" s="120"/>
      <c r="E977" s="127">
        <v>212.01</v>
      </c>
      <c r="F977" s="127"/>
      <c r="G977" s="127"/>
      <c r="H977" s="207">
        <v>1.0461491063094051</v>
      </c>
      <c r="I977" s="121">
        <v>0</v>
      </c>
      <c r="J977" s="127"/>
      <c r="K977" s="127">
        <v>10</v>
      </c>
      <c r="L977" s="121">
        <v>10</v>
      </c>
      <c r="M977" s="121">
        <v>10.461491063094051</v>
      </c>
      <c r="N977" s="127">
        <v>1665</v>
      </c>
      <c r="O977" s="121">
        <v>1665</v>
      </c>
      <c r="P977" s="121">
        <v>1741.8382620051593</v>
      </c>
      <c r="Q977" s="120" t="s">
        <v>1547</v>
      </c>
      <c r="R977" s="160" t="s">
        <v>77</v>
      </c>
      <c r="S977" s="120" t="s">
        <v>66</v>
      </c>
      <c r="T977" s="120" t="s">
        <v>67</v>
      </c>
      <c r="U977" s="120">
        <v>2010</v>
      </c>
      <c r="V977" s="120"/>
      <c r="W977" s="120"/>
      <c r="X977" s="111"/>
      <c r="Y977" s="129" t="s">
        <v>1550</v>
      </c>
      <c r="Z977" s="130" t="s">
        <v>69</v>
      </c>
      <c r="AA977" s="129"/>
    </row>
    <row r="978" spans="1:27" customFormat="1" ht="15" x14ac:dyDescent="0.25">
      <c r="A978" s="57" t="s">
        <v>1479</v>
      </c>
      <c r="B978" s="57" t="s">
        <v>1495</v>
      </c>
      <c r="C978" s="57" t="s">
        <v>1551</v>
      </c>
      <c r="D978" s="85"/>
      <c r="E978" s="93">
        <v>0.46</v>
      </c>
      <c r="F978" s="93">
        <v>0.46</v>
      </c>
      <c r="G978" s="134"/>
      <c r="H978" s="47">
        <v>1.0461491063094051</v>
      </c>
      <c r="I978" s="56">
        <v>0.48122858890232634</v>
      </c>
      <c r="J978" s="93"/>
      <c r="K978" s="93">
        <v>0.21</v>
      </c>
      <c r="L978" s="64">
        <v>0.21</v>
      </c>
      <c r="M978" s="56">
        <v>0.21969131232497505</v>
      </c>
      <c r="N978" s="93">
        <v>7</v>
      </c>
      <c r="O978" s="64">
        <v>7</v>
      </c>
      <c r="P978" s="56">
        <v>7.3230437441658349</v>
      </c>
      <c r="Q978" s="85" t="s">
        <v>1552</v>
      </c>
      <c r="R978" s="96" t="s">
        <v>254</v>
      </c>
      <c r="S978" s="85" t="s">
        <v>66</v>
      </c>
      <c r="T978" s="85" t="s">
        <v>67</v>
      </c>
      <c r="U978" s="135">
        <v>2010</v>
      </c>
      <c r="V978" s="85"/>
      <c r="W978" s="85"/>
      <c r="X978" s="57"/>
      <c r="Y978" s="95" t="s">
        <v>1553</v>
      </c>
      <c r="Z978" s="136" t="s">
        <v>69</v>
      </c>
      <c r="AA978" s="95"/>
    </row>
    <row r="979" spans="1:27" customFormat="1" ht="15" x14ac:dyDescent="0.25">
      <c r="A979" s="57" t="s">
        <v>1479</v>
      </c>
      <c r="B979" s="57" t="s">
        <v>1495</v>
      </c>
      <c r="C979" s="57" t="s">
        <v>1554</v>
      </c>
      <c r="D979" s="85"/>
      <c r="E979" s="93">
        <v>0.88</v>
      </c>
      <c r="F979" s="93">
        <v>0.88</v>
      </c>
      <c r="G979" s="134"/>
      <c r="H979" s="47">
        <v>1.0461491063094051</v>
      </c>
      <c r="I979" s="56">
        <v>0.92061121355227649</v>
      </c>
      <c r="J979" s="93"/>
      <c r="K979" s="93">
        <v>0.25</v>
      </c>
      <c r="L979" s="64">
        <v>0.25</v>
      </c>
      <c r="M979" s="56">
        <v>0.26153727657735126</v>
      </c>
      <c r="N979" s="93">
        <v>6</v>
      </c>
      <c r="O979" s="64">
        <v>6</v>
      </c>
      <c r="P979" s="56">
        <v>6.2768946378564303</v>
      </c>
      <c r="Q979" s="85" t="s">
        <v>1552</v>
      </c>
      <c r="R979" s="96" t="s">
        <v>254</v>
      </c>
      <c r="S979" s="85" t="s">
        <v>66</v>
      </c>
      <c r="T979" s="85" t="s">
        <v>67</v>
      </c>
      <c r="U979" s="135">
        <v>2010</v>
      </c>
      <c r="V979" s="85"/>
      <c r="W979" s="85"/>
      <c r="X979" s="57">
        <v>20650</v>
      </c>
      <c r="Y979" s="95" t="s">
        <v>263</v>
      </c>
      <c r="Z979" s="136" t="s">
        <v>69</v>
      </c>
      <c r="AA979" s="95"/>
    </row>
    <row r="980" spans="1:27" customFormat="1" ht="15" x14ac:dyDescent="0.25">
      <c r="A980" s="57" t="s">
        <v>1479</v>
      </c>
      <c r="B980" s="57" t="s">
        <v>1495</v>
      </c>
      <c r="C980" s="57" t="s">
        <v>1555</v>
      </c>
      <c r="D980" s="85"/>
      <c r="E980" s="93">
        <v>0.44</v>
      </c>
      <c r="F980" s="93">
        <v>0.44</v>
      </c>
      <c r="G980" s="134"/>
      <c r="H980" s="47">
        <v>1.0461491063094051</v>
      </c>
      <c r="I980" s="56">
        <v>0.46030560677613824</v>
      </c>
      <c r="J980" s="93"/>
      <c r="K980" s="93">
        <v>0.25</v>
      </c>
      <c r="L980" s="64">
        <v>0.25</v>
      </c>
      <c r="M980" s="56">
        <v>0.26153727657735126</v>
      </c>
      <c r="N980" s="93">
        <v>2</v>
      </c>
      <c r="O980" s="64">
        <v>2</v>
      </c>
      <c r="P980" s="56">
        <v>2.0922982126188101</v>
      </c>
      <c r="Q980" s="85" t="s">
        <v>1552</v>
      </c>
      <c r="R980" s="96" t="s">
        <v>254</v>
      </c>
      <c r="S980" s="85" t="s">
        <v>66</v>
      </c>
      <c r="T980" s="85" t="s">
        <v>67</v>
      </c>
      <c r="U980" s="135">
        <v>2010</v>
      </c>
      <c r="V980" s="85"/>
      <c r="W980" s="85"/>
      <c r="X980" s="57"/>
      <c r="Y980" s="95" t="s">
        <v>1556</v>
      </c>
      <c r="Z980" s="136" t="s">
        <v>69</v>
      </c>
      <c r="AA980" s="95"/>
    </row>
    <row r="981" spans="1:27" customFormat="1" ht="15" x14ac:dyDescent="0.25">
      <c r="A981" s="57" t="s">
        <v>1479</v>
      </c>
      <c r="B981" s="57" t="s">
        <v>1495</v>
      </c>
      <c r="C981" s="57" t="s">
        <v>1557</v>
      </c>
      <c r="D981" s="85"/>
      <c r="E981" s="93">
        <v>0.35</v>
      </c>
      <c r="F981" s="93">
        <v>0.35</v>
      </c>
      <c r="G981" s="134"/>
      <c r="H981" s="47">
        <v>1.0461491063094051</v>
      </c>
      <c r="I981" s="56">
        <v>0.36615218720829174</v>
      </c>
      <c r="J981" s="93"/>
      <c r="K981" s="93">
        <v>0.15</v>
      </c>
      <c r="L981" s="64">
        <v>0.15</v>
      </c>
      <c r="M981" s="56">
        <v>0.15692236594641076</v>
      </c>
      <c r="N981" s="93">
        <v>5</v>
      </c>
      <c r="O981" s="64">
        <v>5</v>
      </c>
      <c r="P981" s="56">
        <v>5.2307455315470257</v>
      </c>
      <c r="Q981" s="85" t="s">
        <v>1552</v>
      </c>
      <c r="R981" s="96" t="s">
        <v>254</v>
      </c>
      <c r="S981" s="85" t="s">
        <v>66</v>
      </c>
      <c r="T981" s="85" t="s">
        <v>67</v>
      </c>
      <c r="U981" s="135">
        <v>2010</v>
      </c>
      <c r="V981" s="85"/>
      <c r="W981" s="85"/>
      <c r="X981" s="57"/>
      <c r="Y981" s="95" t="s">
        <v>1558</v>
      </c>
      <c r="Z981" s="136" t="s">
        <v>69</v>
      </c>
      <c r="AA981" s="95"/>
    </row>
    <row r="982" spans="1:27" customFormat="1" ht="15" x14ac:dyDescent="0.25">
      <c r="A982" s="57" t="s">
        <v>1479</v>
      </c>
      <c r="B982" s="57" t="s">
        <v>1495</v>
      </c>
      <c r="C982" s="57" t="s">
        <v>1559</v>
      </c>
      <c r="D982" s="85"/>
      <c r="E982" s="93">
        <v>1.22</v>
      </c>
      <c r="F982" s="93">
        <v>1.22</v>
      </c>
      <c r="G982" s="134"/>
      <c r="H982" s="47">
        <v>1.0461491063094051</v>
      </c>
      <c r="I982" s="56">
        <v>1.2763019096974741</v>
      </c>
      <c r="J982" s="93"/>
      <c r="K982" s="93">
        <v>0.23</v>
      </c>
      <c r="L982" s="64">
        <v>0.23</v>
      </c>
      <c r="M982" s="56">
        <v>0.24061429445116317</v>
      </c>
      <c r="N982" s="93">
        <v>4</v>
      </c>
      <c r="O982" s="64">
        <v>4</v>
      </c>
      <c r="P982" s="56">
        <v>4.1845964252376202</v>
      </c>
      <c r="Q982" s="85" t="s">
        <v>1552</v>
      </c>
      <c r="R982" s="96" t="s">
        <v>254</v>
      </c>
      <c r="S982" s="85" t="s">
        <v>66</v>
      </c>
      <c r="T982" s="85" t="s">
        <v>67</v>
      </c>
      <c r="U982" s="135">
        <v>2010</v>
      </c>
      <c r="V982" s="85"/>
      <c r="W982" s="85"/>
      <c r="X982" s="57"/>
      <c r="Y982" s="95" t="s">
        <v>1560</v>
      </c>
      <c r="Z982" s="136" t="s">
        <v>69</v>
      </c>
      <c r="AA982" s="95"/>
    </row>
    <row r="983" spans="1:27" customFormat="1" ht="15" x14ac:dyDescent="0.25">
      <c r="A983" s="57" t="s">
        <v>1479</v>
      </c>
      <c r="B983" s="57" t="s">
        <v>1495</v>
      </c>
      <c r="C983" s="57" t="s">
        <v>1561</v>
      </c>
      <c r="D983" s="85"/>
      <c r="E983" s="93">
        <v>1.1499999999999999</v>
      </c>
      <c r="F983" s="93">
        <v>1.1499999999999999</v>
      </c>
      <c r="G983" s="134"/>
      <c r="H983" s="47">
        <v>1.0461491063094051</v>
      </c>
      <c r="I983" s="56">
        <v>1.2030714722558158</v>
      </c>
      <c r="J983" s="93"/>
      <c r="K983" s="93">
        <v>0.01</v>
      </c>
      <c r="L983" s="64">
        <v>0.01</v>
      </c>
      <c r="M983" s="56">
        <v>1.0461491063094051E-2</v>
      </c>
      <c r="N983" s="93">
        <v>10.5</v>
      </c>
      <c r="O983" s="64">
        <v>10.5</v>
      </c>
      <c r="P983" s="56">
        <v>10.984565616248753</v>
      </c>
      <c r="Q983" s="85" t="s">
        <v>1552</v>
      </c>
      <c r="R983" s="96" t="s">
        <v>254</v>
      </c>
      <c r="S983" s="85" t="s">
        <v>66</v>
      </c>
      <c r="T983" s="85" t="s">
        <v>67</v>
      </c>
      <c r="U983" s="135">
        <v>2010</v>
      </c>
      <c r="V983" s="85"/>
      <c r="W983" s="85"/>
      <c r="X983" s="57"/>
      <c r="Y983" s="95" t="s">
        <v>1562</v>
      </c>
      <c r="Z983" s="136" t="s">
        <v>69</v>
      </c>
      <c r="AA983" s="95"/>
    </row>
    <row r="984" spans="1:27" customFormat="1" ht="15" x14ac:dyDescent="0.25">
      <c r="A984" s="57" t="s">
        <v>1479</v>
      </c>
      <c r="B984" s="57" t="s">
        <v>1495</v>
      </c>
      <c r="C984" s="57" t="s">
        <v>1563</v>
      </c>
      <c r="D984" s="85"/>
      <c r="E984" s="93">
        <v>0.93</v>
      </c>
      <c r="F984" s="93">
        <v>0.93</v>
      </c>
      <c r="G984" s="134"/>
      <c r="H984" s="47">
        <v>1.0461491063094051</v>
      </c>
      <c r="I984" s="56">
        <v>0.97291866886774681</v>
      </c>
      <c r="J984" s="93"/>
      <c r="K984" s="93">
        <v>0.22</v>
      </c>
      <c r="L984" s="64">
        <v>0.22</v>
      </c>
      <c r="M984" s="56">
        <v>0.23015280338806912</v>
      </c>
      <c r="N984" s="93">
        <v>7.44</v>
      </c>
      <c r="O984" s="64">
        <v>7.44</v>
      </c>
      <c r="P984" s="56">
        <v>7.7833493509419744</v>
      </c>
      <c r="Q984" s="85" t="s">
        <v>1552</v>
      </c>
      <c r="R984" s="96" t="s">
        <v>254</v>
      </c>
      <c r="S984" s="85" t="s">
        <v>66</v>
      </c>
      <c r="T984" s="85" t="s">
        <v>67</v>
      </c>
      <c r="U984" s="135">
        <v>2010</v>
      </c>
      <c r="V984" s="85"/>
      <c r="W984" s="85"/>
      <c r="X984" s="57"/>
      <c r="Y984" s="95" t="s">
        <v>1564</v>
      </c>
      <c r="Z984" s="136" t="s">
        <v>69</v>
      </c>
      <c r="AA984" s="95"/>
    </row>
    <row r="985" spans="1:27" customFormat="1" ht="15" x14ac:dyDescent="0.25">
      <c r="A985" s="57" t="s">
        <v>1479</v>
      </c>
      <c r="B985" s="57" t="s">
        <v>1495</v>
      </c>
      <c r="C985" s="57" t="s">
        <v>1565</v>
      </c>
      <c r="D985" s="85"/>
      <c r="E985" s="93">
        <v>0.51</v>
      </c>
      <c r="F985" s="93">
        <v>0.51</v>
      </c>
      <c r="G985" s="134"/>
      <c r="H985" s="47">
        <v>1.0461491063094051</v>
      </c>
      <c r="I985" s="56">
        <v>0.53353604421779655</v>
      </c>
      <c r="J985" s="93"/>
      <c r="K985" s="93">
        <v>0.09</v>
      </c>
      <c r="L985" s="64">
        <v>0.09</v>
      </c>
      <c r="M985" s="56">
        <v>9.4153419567846452E-2</v>
      </c>
      <c r="N985" s="93">
        <v>18</v>
      </c>
      <c r="O985" s="64">
        <v>18</v>
      </c>
      <c r="P985" s="56">
        <v>18.830683913569292</v>
      </c>
      <c r="Q985" s="85" t="s">
        <v>433</v>
      </c>
      <c r="R985" s="96" t="s">
        <v>205</v>
      </c>
      <c r="S985" s="85" t="s">
        <v>66</v>
      </c>
      <c r="T985" s="85" t="s">
        <v>67</v>
      </c>
      <c r="U985" s="135">
        <v>2010</v>
      </c>
      <c r="V985" s="85"/>
      <c r="W985" s="85"/>
      <c r="X985" s="57"/>
      <c r="Y985" s="95" t="s">
        <v>1566</v>
      </c>
      <c r="Z985" s="136" t="s">
        <v>69</v>
      </c>
      <c r="AA985" s="95"/>
    </row>
    <row r="986" spans="1:27" customFormat="1" ht="15" x14ac:dyDescent="0.25">
      <c r="A986" s="57" t="s">
        <v>1479</v>
      </c>
      <c r="B986" s="57" t="s">
        <v>1495</v>
      </c>
      <c r="C986" s="57" t="s">
        <v>1567</v>
      </c>
      <c r="D986" s="85"/>
      <c r="E986" s="93">
        <v>0.63</v>
      </c>
      <c r="F986" s="93">
        <v>0.63</v>
      </c>
      <c r="G986" s="134"/>
      <c r="H986" s="47">
        <v>1.0461491063094051</v>
      </c>
      <c r="I986" s="56">
        <v>0.65907393697492522</v>
      </c>
      <c r="J986" s="93"/>
      <c r="K986" s="93">
        <v>0.14000000000000001</v>
      </c>
      <c r="L986" s="64">
        <v>0.14000000000000001</v>
      </c>
      <c r="M986" s="56">
        <v>0.14646087488331672</v>
      </c>
      <c r="N986" s="93">
        <v>3</v>
      </c>
      <c r="O986" s="64">
        <v>3</v>
      </c>
      <c r="P986" s="56">
        <v>3.1384473189282152</v>
      </c>
      <c r="Q986" s="85" t="s">
        <v>433</v>
      </c>
      <c r="R986" s="96" t="s">
        <v>205</v>
      </c>
      <c r="S986" s="85" t="s">
        <v>66</v>
      </c>
      <c r="T986" s="85" t="s">
        <v>67</v>
      </c>
      <c r="U986" s="135">
        <v>2010</v>
      </c>
      <c r="V986" s="85"/>
      <c r="W986" s="85"/>
      <c r="X986" s="57"/>
      <c r="Y986" s="95" t="s">
        <v>898</v>
      </c>
      <c r="Z986" s="136" t="s">
        <v>69</v>
      </c>
      <c r="AA986" s="95"/>
    </row>
    <row r="987" spans="1:27" customFormat="1" ht="15" x14ac:dyDescent="0.25">
      <c r="A987" s="57" t="s">
        <v>1479</v>
      </c>
      <c r="B987" s="57" t="s">
        <v>1495</v>
      </c>
      <c r="C987" s="57" t="s">
        <v>1568</v>
      </c>
      <c r="D987" s="85"/>
      <c r="E987" s="93">
        <v>0.57999999999999996</v>
      </c>
      <c r="F987" s="93">
        <v>0.57999999999999996</v>
      </c>
      <c r="G987" s="134"/>
      <c r="H987" s="47">
        <v>1.0461491063094051</v>
      </c>
      <c r="I987" s="56">
        <v>0.6067664816594549</v>
      </c>
      <c r="J987" s="93"/>
      <c r="K987" s="93">
        <v>0.42</v>
      </c>
      <c r="L987" s="64">
        <v>0.42</v>
      </c>
      <c r="M987" s="56">
        <v>0.43938262464995009</v>
      </c>
      <c r="N987" s="93">
        <v>0.88</v>
      </c>
      <c r="O987" s="64">
        <v>0.88</v>
      </c>
      <c r="P987" s="56">
        <v>0.92061121355227649</v>
      </c>
      <c r="Q987" s="85" t="s">
        <v>433</v>
      </c>
      <c r="R987" s="96" t="s">
        <v>205</v>
      </c>
      <c r="S987" s="85" t="s">
        <v>66</v>
      </c>
      <c r="T987" s="85" t="s">
        <v>67</v>
      </c>
      <c r="U987" s="135">
        <v>2010</v>
      </c>
      <c r="V987" s="85"/>
      <c r="W987" s="85"/>
      <c r="X987" s="57"/>
      <c r="Y987" s="95" t="s">
        <v>155</v>
      </c>
      <c r="Z987" s="136" t="s">
        <v>69</v>
      </c>
      <c r="AA987" s="95"/>
    </row>
    <row r="988" spans="1:27" customFormat="1" ht="15" x14ac:dyDescent="0.25">
      <c r="A988" s="57" t="s">
        <v>1479</v>
      </c>
      <c r="B988" s="57" t="s">
        <v>1495</v>
      </c>
      <c r="C988" s="57" t="s">
        <v>1569</v>
      </c>
      <c r="D988" s="85"/>
      <c r="E988" s="93">
        <v>0.55000000000000004</v>
      </c>
      <c r="F988" s="93">
        <v>0.55000000000000004</v>
      </c>
      <c r="G988" s="134"/>
      <c r="H988" s="47">
        <v>1.0461491063094051</v>
      </c>
      <c r="I988" s="56">
        <v>0.57538200847017285</v>
      </c>
      <c r="J988" s="93"/>
      <c r="K988" s="93">
        <v>0.42</v>
      </c>
      <c r="L988" s="64">
        <v>0.42</v>
      </c>
      <c r="M988" s="56">
        <v>0.43938262464995009</v>
      </c>
      <c r="N988" s="93">
        <v>0.84</v>
      </c>
      <c r="O988" s="64">
        <v>0.84</v>
      </c>
      <c r="P988" s="56">
        <v>0.87876524929990019</v>
      </c>
      <c r="Q988" s="85" t="s">
        <v>433</v>
      </c>
      <c r="R988" s="96" t="s">
        <v>205</v>
      </c>
      <c r="S988" s="85" t="s">
        <v>66</v>
      </c>
      <c r="T988" s="85" t="s">
        <v>67</v>
      </c>
      <c r="U988" s="135">
        <v>2010</v>
      </c>
      <c r="V988" s="85"/>
      <c r="W988" s="85"/>
      <c r="X988" s="57"/>
      <c r="Y988" s="95" t="s">
        <v>157</v>
      </c>
      <c r="Z988" s="136" t="s">
        <v>69</v>
      </c>
      <c r="AA988" s="95"/>
    </row>
    <row r="989" spans="1:27" customFormat="1" ht="15" x14ac:dyDescent="0.25">
      <c r="A989" s="57" t="s">
        <v>1479</v>
      </c>
      <c r="B989" s="57" t="s">
        <v>1495</v>
      </c>
      <c r="C989" s="57" t="s">
        <v>1570</v>
      </c>
      <c r="D989" s="85"/>
      <c r="E989" s="93">
        <v>1.88</v>
      </c>
      <c r="F989" s="93">
        <v>1.88</v>
      </c>
      <c r="G989" s="134"/>
      <c r="H989" s="47">
        <v>1.0461491063094051</v>
      </c>
      <c r="I989" s="56">
        <v>1.9667603198616814</v>
      </c>
      <c r="J989" s="93"/>
      <c r="K989" s="93">
        <v>0.62</v>
      </c>
      <c r="L989" s="64">
        <v>0.62</v>
      </c>
      <c r="M989" s="56">
        <v>0.64861244591183109</v>
      </c>
      <c r="N989" s="93">
        <v>8</v>
      </c>
      <c r="O989" s="64">
        <v>8</v>
      </c>
      <c r="P989" s="56">
        <v>8.3691928504752404</v>
      </c>
      <c r="Q989" s="85" t="s">
        <v>433</v>
      </c>
      <c r="R989" s="96" t="s">
        <v>205</v>
      </c>
      <c r="S989" s="85" t="s">
        <v>66</v>
      </c>
      <c r="T989" s="85" t="s">
        <v>67</v>
      </c>
      <c r="U989" s="135">
        <v>2010</v>
      </c>
      <c r="V989" s="85"/>
      <c r="W989" s="85"/>
      <c r="X989" s="57"/>
      <c r="Y989" s="95" t="s">
        <v>595</v>
      </c>
      <c r="Z989" s="136" t="s">
        <v>69</v>
      </c>
      <c r="AA989" s="95"/>
    </row>
    <row r="990" spans="1:27" customFormat="1" ht="15" x14ac:dyDescent="0.25">
      <c r="A990" s="57" t="s">
        <v>1479</v>
      </c>
      <c r="B990" s="57" t="s">
        <v>1495</v>
      </c>
      <c r="C990" s="57" t="s">
        <v>1571</v>
      </c>
      <c r="D990" s="85"/>
      <c r="E990" s="93">
        <v>1.56</v>
      </c>
      <c r="F990" s="93">
        <v>1.56</v>
      </c>
      <c r="G990" s="134"/>
      <c r="H990" s="47">
        <v>1.0461491063094051</v>
      </c>
      <c r="I990" s="56">
        <v>1.6319926058426719</v>
      </c>
      <c r="J990" s="93"/>
      <c r="K990" s="93">
        <v>0.62</v>
      </c>
      <c r="L990" s="64">
        <v>0.62</v>
      </c>
      <c r="M990" s="56">
        <v>0.64861244591183109</v>
      </c>
      <c r="N990" s="93">
        <v>2.64</v>
      </c>
      <c r="O990" s="64">
        <v>2.64</v>
      </c>
      <c r="P990" s="56">
        <v>2.7618336406568296</v>
      </c>
      <c r="Q990" s="85" t="s">
        <v>433</v>
      </c>
      <c r="R990" s="96" t="s">
        <v>205</v>
      </c>
      <c r="S990" s="85" t="s">
        <v>66</v>
      </c>
      <c r="T990" s="85" t="s">
        <v>67</v>
      </c>
      <c r="U990" s="135">
        <v>2010</v>
      </c>
      <c r="V990" s="85"/>
      <c r="W990" s="85"/>
      <c r="X990" s="57"/>
      <c r="Y990" s="95" t="s">
        <v>548</v>
      </c>
      <c r="Z990" s="136" t="s">
        <v>69</v>
      </c>
      <c r="AA990" s="95"/>
    </row>
    <row r="991" spans="1:27" customFormat="1" ht="15" x14ac:dyDescent="0.25">
      <c r="A991" s="57" t="s">
        <v>1479</v>
      </c>
      <c r="B991" s="57" t="s">
        <v>1495</v>
      </c>
      <c r="C991" s="57" t="s">
        <v>1572</v>
      </c>
      <c r="D991" s="85"/>
      <c r="E991" s="93">
        <v>0.59</v>
      </c>
      <c r="F991" s="93">
        <v>0.59</v>
      </c>
      <c r="G991" s="134"/>
      <c r="H991" s="47">
        <v>1.0461491063094051</v>
      </c>
      <c r="I991" s="56">
        <v>0.61722797272254892</v>
      </c>
      <c r="J991" s="93"/>
      <c r="K991" s="93">
        <v>0.1</v>
      </c>
      <c r="L991" s="64">
        <v>0.1</v>
      </c>
      <c r="M991" s="56">
        <v>0.10461491063094051</v>
      </c>
      <c r="N991" s="93">
        <v>5</v>
      </c>
      <c r="O991" s="64">
        <v>5</v>
      </c>
      <c r="P991" s="56">
        <v>5.2307455315470257</v>
      </c>
      <c r="Q991" s="85" t="s">
        <v>433</v>
      </c>
      <c r="R991" s="96" t="s">
        <v>79</v>
      </c>
      <c r="S991" s="85" t="s">
        <v>66</v>
      </c>
      <c r="T991" s="85" t="s">
        <v>67</v>
      </c>
      <c r="U991" s="135">
        <v>2010</v>
      </c>
      <c r="V991" s="85"/>
      <c r="W991" s="85"/>
      <c r="X991" s="57"/>
      <c r="Y991" s="95" t="s">
        <v>1385</v>
      </c>
      <c r="Z991" s="136" t="s">
        <v>69</v>
      </c>
      <c r="AA991" s="95"/>
    </row>
    <row r="992" spans="1:27" customFormat="1" ht="15" x14ac:dyDescent="0.25">
      <c r="A992" s="111" t="s">
        <v>1479</v>
      </c>
      <c r="B992" s="111" t="s">
        <v>1495</v>
      </c>
      <c r="C992" s="111" t="s">
        <v>1573</v>
      </c>
      <c r="D992" s="120"/>
      <c r="E992" s="127">
        <v>3700.89</v>
      </c>
      <c r="F992" s="127"/>
      <c r="G992" s="127"/>
      <c r="H992" s="207">
        <v>1.0461491063094051</v>
      </c>
      <c r="I992" s="121">
        <v>0</v>
      </c>
      <c r="J992" s="127"/>
      <c r="K992" s="127">
        <v>0.01</v>
      </c>
      <c r="L992" s="127">
        <v>0.01</v>
      </c>
      <c r="M992" s="121">
        <v>1.0461491063094051E-2</v>
      </c>
      <c r="N992" s="127">
        <v>27750</v>
      </c>
      <c r="O992" s="127">
        <v>27750</v>
      </c>
      <c r="P992" s="121">
        <v>29030.63770008599</v>
      </c>
      <c r="Q992" s="120" t="s">
        <v>1132</v>
      </c>
      <c r="R992" s="160" t="s">
        <v>79</v>
      </c>
      <c r="S992" s="120" t="s">
        <v>66</v>
      </c>
      <c r="T992" s="120" t="s">
        <v>67</v>
      </c>
      <c r="U992" s="120">
        <v>2010</v>
      </c>
      <c r="V992" s="120"/>
      <c r="W992" s="120"/>
      <c r="X992" s="111"/>
      <c r="Y992" s="129" t="s">
        <v>1574</v>
      </c>
      <c r="Z992" s="130" t="s">
        <v>69</v>
      </c>
      <c r="AA992" s="129"/>
    </row>
    <row r="993" spans="1:27" customFormat="1" ht="15" x14ac:dyDescent="0.25">
      <c r="A993" s="57" t="s">
        <v>1479</v>
      </c>
      <c r="B993" s="57" t="s">
        <v>1495</v>
      </c>
      <c r="C993" s="57" t="s">
        <v>1575</v>
      </c>
      <c r="D993" s="85"/>
      <c r="E993" s="93">
        <v>0.51</v>
      </c>
      <c r="F993" s="93">
        <v>0.51</v>
      </c>
      <c r="G993" s="134" t="s">
        <v>531</v>
      </c>
      <c r="H993" s="47">
        <v>1.0461491063094051</v>
      </c>
      <c r="I993" s="56">
        <v>0.53353604421779655</v>
      </c>
      <c r="J993" s="93"/>
      <c r="K993" s="93">
        <v>0.01</v>
      </c>
      <c r="L993" s="64">
        <v>0.01</v>
      </c>
      <c r="M993" s="56">
        <v>1.0461491063094051E-2</v>
      </c>
      <c r="N993" s="93">
        <v>10</v>
      </c>
      <c r="O993" s="64">
        <v>10</v>
      </c>
      <c r="P993" s="56">
        <v>10.461491063094051</v>
      </c>
      <c r="Q993" s="85" t="s">
        <v>435</v>
      </c>
      <c r="R993" s="96" t="s">
        <v>36</v>
      </c>
      <c r="S993" s="85" t="s">
        <v>66</v>
      </c>
      <c r="T993" s="85" t="s">
        <v>67</v>
      </c>
      <c r="U993" s="135">
        <v>2010</v>
      </c>
      <c r="V993" s="85"/>
      <c r="W993" s="85"/>
      <c r="X993" s="57"/>
      <c r="Y993" s="95" t="s">
        <v>1576</v>
      </c>
      <c r="Z993" s="136" t="s">
        <v>69</v>
      </c>
      <c r="AA993" s="95"/>
    </row>
    <row r="994" spans="1:27" customFormat="1" ht="15" x14ac:dyDescent="0.25">
      <c r="A994" s="57" t="s">
        <v>1479</v>
      </c>
      <c r="B994" s="57" t="s">
        <v>1495</v>
      </c>
      <c r="C994" s="57" t="s">
        <v>1577</v>
      </c>
      <c r="D994" s="85"/>
      <c r="E994" s="93">
        <v>0.22</v>
      </c>
      <c r="F994" s="93">
        <v>0.22</v>
      </c>
      <c r="G994" s="134" t="s">
        <v>531</v>
      </c>
      <c r="H994" s="47">
        <v>1.0461491063094051</v>
      </c>
      <c r="I994" s="56">
        <v>0.23015280338806912</v>
      </c>
      <c r="J994" s="93"/>
      <c r="K994" s="93">
        <v>0.01</v>
      </c>
      <c r="L994" s="64">
        <v>0.01</v>
      </c>
      <c r="M994" s="56">
        <v>1.0461491063094051E-2</v>
      </c>
      <c r="N994" s="93">
        <v>2</v>
      </c>
      <c r="O994" s="64">
        <v>2</v>
      </c>
      <c r="P994" s="56">
        <v>2.0922982126188101</v>
      </c>
      <c r="Q994" s="85" t="s">
        <v>435</v>
      </c>
      <c r="R994" s="96" t="s">
        <v>36</v>
      </c>
      <c r="S994" s="85" t="s">
        <v>66</v>
      </c>
      <c r="T994" s="85" t="s">
        <v>67</v>
      </c>
      <c r="U994" s="135">
        <v>2010</v>
      </c>
      <c r="V994" s="85"/>
      <c r="W994" s="85"/>
      <c r="X994" s="57"/>
      <c r="Y994" s="95" t="s">
        <v>1578</v>
      </c>
      <c r="Z994" s="136" t="s">
        <v>69</v>
      </c>
      <c r="AA994" s="95"/>
    </row>
    <row r="995" spans="1:27" customFormat="1" ht="15" x14ac:dyDescent="0.25">
      <c r="A995" s="57" t="s">
        <v>1479</v>
      </c>
      <c r="B995" s="57" t="s">
        <v>1495</v>
      </c>
      <c r="C995" s="57" t="s">
        <v>1579</v>
      </c>
      <c r="D995" s="85"/>
      <c r="E995" s="93">
        <v>0.72</v>
      </c>
      <c r="F995" s="93">
        <v>0.72</v>
      </c>
      <c r="G995" s="134" t="s">
        <v>531</v>
      </c>
      <c r="H995" s="47">
        <v>1.0461491063094051</v>
      </c>
      <c r="I995" s="56">
        <v>0.75322735654277162</v>
      </c>
      <c r="J995" s="93"/>
      <c r="K995" s="93">
        <v>0.36</v>
      </c>
      <c r="L995" s="64">
        <v>0.36</v>
      </c>
      <c r="M995" s="56">
        <v>0.37661367827138581</v>
      </c>
      <c r="N995" s="93">
        <v>3.8</v>
      </c>
      <c r="O995" s="64">
        <v>3.8</v>
      </c>
      <c r="P995" s="56">
        <v>3.9753666039757389</v>
      </c>
      <c r="Q995" s="85" t="s">
        <v>435</v>
      </c>
      <c r="R995" s="96" t="s">
        <v>36</v>
      </c>
      <c r="S995" s="85" t="s">
        <v>66</v>
      </c>
      <c r="T995" s="85" t="s">
        <v>67</v>
      </c>
      <c r="U995" s="135">
        <v>2010</v>
      </c>
      <c r="V995" s="85"/>
      <c r="W995" s="85"/>
      <c r="X995" s="57"/>
      <c r="Y995" s="95" t="s">
        <v>1283</v>
      </c>
      <c r="Z995" s="136" t="s">
        <v>69</v>
      </c>
      <c r="AA995" s="95"/>
    </row>
    <row r="996" spans="1:27" customFormat="1" ht="15" x14ac:dyDescent="0.25">
      <c r="A996" s="57" t="s">
        <v>1479</v>
      </c>
      <c r="B996" s="57" t="s">
        <v>1495</v>
      </c>
      <c r="C996" s="57" t="s">
        <v>1580</v>
      </c>
      <c r="D996" s="85"/>
      <c r="E996" s="93">
        <v>0.83</v>
      </c>
      <c r="F996" s="93">
        <v>0.83</v>
      </c>
      <c r="G996" s="134" t="s">
        <v>531</v>
      </c>
      <c r="H996" s="47">
        <v>1.0461491063094051</v>
      </c>
      <c r="I996" s="56">
        <v>0.86830375823680617</v>
      </c>
      <c r="J996" s="93"/>
      <c r="K996" s="93">
        <v>0.2</v>
      </c>
      <c r="L996" s="64">
        <v>0.2</v>
      </c>
      <c r="M996" s="56">
        <v>0.20922982126188103</v>
      </c>
      <c r="N996" s="93">
        <v>6</v>
      </c>
      <c r="O996" s="64">
        <v>6</v>
      </c>
      <c r="P996" s="56">
        <v>6.2768946378564303</v>
      </c>
      <c r="Q996" s="85" t="s">
        <v>435</v>
      </c>
      <c r="R996" s="96" t="s">
        <v>36</v>
      </c>
      <c r="S996" s="85" t="s">
        <v>66</v>
      </c>
      <c r="T996" s="85" t="s">
        <v>67</v>
      </c>
      <c r="U996" s="135">
        <v>2010</v>
      </c>
      <c r="V996" s="85"/>
      <c r="W996" s="85"/>
      <c r="X996" s="57"/>
      <c r="Y996" s="95" t="s">
        <v>1581</v>
      </c>
      <c r="Z996" s="136" t="s">
        <v>69</v>
      </c>
      <c r="AA996" s="95"/>
    </row>
    <row r="997" spans="1:27" customFormat="1" ht="15" x14ac:dyDescent="0.25">
      <c r="A997" s="57" t="s">
        <v>1479</v>
      </c>
      <c r="B997" s="57" t="s">
        <v>1495</v>
      </c>
      <c r="C997" s="57" t="s">
        <v>1582</v>
      </c>
      <c r="D997" s="85"/>
      <c r="E997" s="93">
        <v>0.69</v>
      </c>
      <c r="F997" s="93">
        <v>0.69</v>
      </c>
      <c r="G997" s="134" t="s">
        <v>531</v>
      </c>
      <c r="H997" s="47">
        <v>1.0461491063094051</v>
      </c>
      <c r="I997" s="56">
        <v>0.72184288335348945</v>
      </c>
      <c r="J997" s="93"/>
      <c r="K997" s="93">
        <v>0.01</v>
      </c>
      <c r="L997" s="64">
        <v>0.01</v>
      </c>
      <c r="M997" s="56">
        <v>1.0461491063094051E-2</v>
      </c>
      <c r="N997" s="93">
        <v>3</v>
      </c>
      <c r="O997" s="64">
        <v>3</v>
      </c>
      <c r="P997" s="56">
        <v>3.1384473189282152</v>
      </c>
      <c r="Q997" s="85" t="s">
        <v>435</v>
      </c>
      <c r="R997" s="96" t="s">
        <v>36</v>
      </c>
      <c r="S997" s="85" t="s">
        <v>66</v>
      </c>
      <c r="T997" s="85" t="s">
        <v>67</v>
      </c>
      <c r="U997" s="135">
        <v>2010</v>
      </c>
      <c r="V997" s="85"/>
      <c r="W997" s="85"/>
      <c r="X997" s="57"/>
      <c r="Y997" s="95" t="s">
        <v>1583</v>
      </c>
      <c r="Z997" s="136" t="s">
        <v>69</v>
      </c>
      <c r="AA997" s="95"/>
    </row>
    <row r="998" spans="1:27" customFormat="1" ht="15" x14ac:dyDescent="0.25">
      <c r="A998" s="57" t="s">
        <v>1479</v>
      </c>
      <c r="B998" s="57" t="s">
        <v>1495</v>
      </c>
      <c r="C998" s="57" t="s">
        <v>1584</v>
      </c>
      <c r="D998" s="85"/>
      <c r="E998" s="93">
        <v>0.82</v>
      </c>
      <c r="F998" s="93">
        <v>0.82</v>
      </c>
      <c r="G998" s="134" t="s">
        <v>531</v>
      </c>
      <c r="H998" s="47">
        <v>1.0461491063094051</v>
      </c>
      <c r="I998" s="56">
        <v>0.85784226717371204</v>
      </c>
      <c r="J998" s="93"/>
      <c r="K998" s="93">
        <v>0.01</v>
      </c>
      <c r="L998" s="64">
        <v>0.01</v>
      </c>
      <c r="M998" s="56">
        <v>1.0461491063094051E-2</v>
      </c>
      <c r="N998" s="93">
        <v>6</v>
      </c>
      <c r="O998" s="64">
        <v>6</v>
      </c>
      <c r="P998" s="56">
        <v>6.2768946378564303</v>
      </c>
      <c r="Q998" s="85" t="s">
        <v>435</v>
      </c>
      <c r="R998" s="96" t="s">
        <v>36</v>
      </c>
      <c r="S998" s="85" t="s">
        <v>66</v>
      </c>
      <c r="T998" s="85" t="s">
        <v>67</v>
      </c>
      <c r="U998" s="135">
        <v>2010</v>
      </c>
      <c r="V998" s="85"/>
      <c r="W998" s="85"/>
      <c r="X998" s="57"/>
      <c r="Y998" s="95" t="s">
        <v>1581</v>
      </c>
      <c r="Z998" s="136" t="s">
        <v>69</v>
      </c>
      <c r="AA998" s="95"/>
    </row>
    <row r="999" spans="1:27" customFormat="1" ht="15" x14ac:dyDescent="0.25">
      <c r="A999" s="57" t="s">
        <v>1479</v>
      </c>
      <c r="B999" s="57" t="s">
        <v>1495</v>
      </c>
      <c r="C999" s="57" t="s">
        <v>1585</v>
      </c>
      <c r="D999" s="85"/>
      <c r="E999" s="93">
        <v>0.28000000000000003</v>
      </c>
      <c r="F999" s="93">
        <v>0.28000000000000003</v>
      </c>
      <c r="G999" s="134"/>
      <c r="H999" s="47">
        <v>1.0461491063094051</v>
      </c>
      <c r="I999" s="56">
        <v>0.29292174976663343</v>
      </c>
      <c r="J999" s="93"/>
      <c r="K999" s="93">
        <v>0.01</v>
      </c>
      <c r="L999" s="64">
        <v>0.01</v>
      </c>
      <c r="M999" s="56">
        <v>1.0461491063094051E-2</v>
      </c>
      <c r="N999" s="93">
        <v>5.4</v>
      </c>
      <c r="O999" s="64">
        <v>5.4</v>
      </c>
      <c r="P999" s="56">
        <v>5.6492051740707874</v>
      </c>
      <c r="Q999" s="85" t="s">
        <v>1319</v>
      </c>
      <c r="R999" s="96" t="s">
        <v>44</v>
      </c>
      <c r="S999" s="85" t="s">
        <v>66</v>
      </c>
      <c r="T999" s="85" t="s">
        <v>67</v>
      </c>
      <c r="U999" s="135">
        <v>2010</v>
      </c>
      <c r="V999" s="85"/>
      <c r="W999" s="85"/>
      <c r="X999" s="57"/>
      <c r="Y999" s="95" t="s">
        <v>1385</v>
      </c>
      <c r="Z999" s="136" t="s">
        <v>69</v>
      </c>
      <c r="AA999" s="95"/>
    </row>
    <row r="1000" spans="1:27" customFormat="1" ht="15" x14ac:dyDescent="0.25">
      <c r="A1000" s="57" t="s">
        <v>1479</v>
      </c>
      <c r="B1000" s="57" t="s">
        <v>1495</v>
      </c>
      <c r="C1000" s="57" t="s">
        <v>1586</v>
      </c>
      <c r="D1000" s="85"/>
      <c r="E1000" s="93">
        <v>3.04</v>
      </c>
      <c r="F1000" s="93">
        <v>3.04</v>
      </c>
      <c r="G1000" s="134"/>
      <c r="H1000" s="47">
        <v>1.0461491063094051</v>
      </c>
      <c r="I1000" s="56">
        <v>3.1802932831805912</v>
      </c>
      <c r="J1000" s="93"/>
      <c r="K1000" s="93">
        <v>0.06</v>
      </c>
      <c r="L1000" s="64">
        <v>0.06</v>
      </c>
      <c r="M1000" s="56">
        <v>6.2768946378564297E-2</v>
      </c>
      <c r="N1000" s="93">
        <v>10</v>
      </c>
      <c r="O1000" s="64">
        <v>10</v>
      </c>
      <c r="P1000" s="56">
        <v>10.461491063094051</v>
      </c>
      <c r="Q1000" s="85" t="s">
        <v>1319</v>
      </c>
      <c r="R1000" s="96" t="s">
        <v>44</v>
      </c>
      <c r="S1000" s="85" t="s">
        <v>66</v>
      </c>
      <c r="T1000" s="85" t="s">
        <v>67</v>
      </c>
      <c r="U1000" s="135">
        <v>2010</v>
      </c>
      <c r="V1000" s="85"/>
      <c r="W1000" s="85"/>
      <c r="X1000" s="57"/>
      <c r="Y1000" s="95" t="s">
        <v>255</v>
      </c>
      <c r="Z1000" s="136" t="s">
        <v>69</v>
      </c>
      <c r="AA1000" s="95"/>
    </row>
    <row r="1001" spans="1:27" customFormat="1" ht="15" x14ac:dyDescent="0.25">
      <c r="A1001" s="57" t="s">
        <v>1479</v>
      </c>
      <c r="B1001" s="57" t="s">
        <v>1495</v>
      </c>
      <c r="C1001" s="57" t="s">
        <v>1587</v>
      </c>
      <c r="D1001" s="85"/>
      <c r="E1001" s="93">
        <v>0.23</v>
      </c>
      <c r="F1001" s="93">
        <v>0.23</v>
      </c>
      <c r="G1001" s="134"/>
      <c r="H1001" s="47">
        <v>1.0461491063094051</v>
      </c>
      <c r="I1001" s="56">
        <v>0.24061429445116317</v>
      </c>
      <c r="J1001" s="93"/>
      <c r="K1001" s="93">
        <v>0.03</v>
      </c>
      <c r="L1001" s="64">
        <v>0.03</v>
      </c>
      <c r="M1001" s="56">
        <v>3.1384473189282149E-2</v>
      </c>
      <c r="N1001" s="93">
        <v>5.4</v>
      </c>
      <c r="O1001" s="64">
        <v>5.4</v>
      </c>
      <c r="P1001" s="56">
        <v>5.6492051740707874</v>
      </c>
      <c r="Q1001" s="85" t="s">
        <v>1319</v>
      </c>
      <c r="R1001" s="96" t="s">
        <v>44</v>
      </c>
      <c r="S1001" s="85" t="s">
        <v>66</v>
      </c>
      <c r="T1001" s="85" t="s">
        <v>67</v>
      </c>
      <c r="U1001" s="135">
        <v>2010</v>
      </c>
      <c r="V1001" s="85"/>
      <c r="W1001" s="85"/>
      <c r="X1001" s="57"/>
      <c r="Y1001" s="95" t="s">
        <v>441</v>
      </c>
      <c r="Z1001" s="136" t="s">
        <v>69</v>
      </c>
      <c r="AA1001" s="95"/>
    </row>
    <row r="1002" spans="1:27" customFormat="1" ht="15" x14ac:dyDescent="0.25">
      <c r="A1002" s="57" t="s">
        <v>1479</v>
      </c>
      <c r="B1002" s="57" t="s">
        <v>1495</v>
      </c>
      <c r="C1002" s="57" t="s">
        <v>1588</v>
      </c>
      <c r="D1002" s="85"/>
      <c r="E1002" s="93">
        <v>0.32</v>
      </c>
      <c r="F1002" s="93">
        <v>0.32</v>
      </c>
      <c r="G1002" s="134"/>
      <c r="H1002" s="47">
        <v>1.0461491063094051</v>
      </c>
      <c r="I1002" s="56">
        <v>0.33476771401900962</v>
      </c>
      <c r="J1002" s="93"/>
      <c r="K1002" s="93">
        <v>0.03</v>
      </c>
      <c r="L1002" s="64">
        <v>0.03</v>
      </c>
      <c r="M1002" s="56">
        <v>3.1384473189282149E-2</v>
      </c>
      <c r="N1002" s="93">
        <v>9.1999999999999993</v>
      </c>
      <c r="O1002" s="64">
        <v>9.1999999999999993</v>
      </c>
      <c r="P1002" s="56">
        <v>9.6245717780465263</v>
      </c>
      <c r="Q1002" s="85" t="s">
        <v>1319</v>
      </c>
      <c r="R1002" s="96" t="s">
        <v>44</v>
      </c>
      <c r="S1002" s="85" t="s">
        <v>66</v>
      </c>
      <c r="T1002" s="85" t="s">
        <v>67</v>
      </c>
      <c r="U1002" s="135">
        <v>2010</v>
      </c>
      <c r="V1002" s="85"/>
      <c r="W1002" s="85"/>
      <c r="X1002" s="57"/>
      <c r="Y1002" s="95" t="s">
        <v>1589</v>
      </c>
      <c r="Z1002" s="136" t="s">
        <v>69</v>
      </c>
      <c r="AA1002" s="95"/>
    </row>
    <row r="1003" spans="1:27" customFormat="1" ht="15" x14ac:dyDescent="0.25">
      <c r="A1003" s="57" t="s">
        <v>1479</v>
      </c>
      <c r="B1003" s="57" t="s">
        <v>1495</v>
      </c>
      <c r="C1003" s="57" t="s">
        <v>1590</v>
      </c>
      <c r="D1003" s="85"/>
      <c r="E1003" s="93">
        <v>0.56999999999999995</v>
      </c>
      <c r="F1003" s="93">
        <v>0.56999999999999995</v>
      </c>
      <c r="G1003" s="134"/>
      <c r="H1003" s="47">
        <v>1.0461491063094051</v>
      </c>
      <c r="I1003" s="56">
        <v>0.59630499059636077</v>
      </c>
      <c r="J1003" s="93"/>
      <c r="K1003" s="93">
        <v>0.17</v>
      </c>
      <c r="L1003" s="64">
        <v>0.17</v>
      </c>
      <c r="M1003" s="56">
        <v>0.17784534807259889</v>
      </c>
      <c r="N1003" s="93">
        <v>18</v>
      </c>
      <c r="O1003" s="64">
        <v>18</v>
      </c>
      <c r="P1003" s="56">
        <v>18.830683913569292</v>
      </c>
      <c r="Q1003" s="85" t="s">
        <v>1319</v>
      </c>
      <c r="R1003" s="96" t="s">
        <v>44</v>
      </c>
      <c r="S1003" s="85" t="s">
        <v>66</v>
      </c>
      <c r="T1003" s="85" t="s">
        <v>67</v>
      </c>
      <c r="U1003" s="135">
        <v>2010</v>
      </c>
      <c r="V1003" s="85"/>
      <c r="W1003" s="85"/>
      <c r="X1003" s="57"/>
      <c r="Y1003" s="95" t="s">
        <v>1591</v>
      </c>
      <c r="Z1003" s="136" t="s">
        <v>69</v>
      </c>
      <c r="AA1003" s="95"/>
    </row>
    <row r="1004" spans="1:27" customFormat="1" ht="15" x14ac:dyDescent="0.25">
      <c r="A1004" s="57" t="s">
        <v>1479</v>
      </c>
      <c r="B1004" s="57" t="s">
        <v>1495</v>
      </c>
      <c r="C1004" s="57" t="s">
        <v>1592</v>
      </c>
      <c r="D1004" s="85"/>
      <c r="E1004" s="93">
        <v>0.49</v>
      </c>
      <c r="F1004" s="93">
        <v>0.49</v>
      </c>
      <c r="G1004" s="134"/>
      <c r="H1004" s="47">
        <v>1.0461491063094051</v>
      </c>
      <c r="I1004" s="56">
        <v>0.51261306209160851</v>
      </c>
      <c r="J1004" s="93"/>
      <c r="K1004" s="93">
        <v>0.17</v>
      </c>
      <c r="L1004" s="64">
        <v>0.17</v>
      </c>
      <c r="M1004" s="56">
        <v>0.17784534807259889</v>
      </c>
      <c r="N1004" s="93">
        <v>18</v>
      </c>
      <c r="O1004" s="64">
        <v>18</v>
      </c>
      <c r="P1004" s="56">
        <v>18.830683913569292</v>
      </c>
      <c r="Q1004" s="85" t="s">
        <v>1319</v>
      </c>
      <c r="R1004" s="96" t="s">
        <v>44</v>
      </c>
      <c r="S1004" s="85" t="s">
        <v>66</v>
      </c>
      <c r="T1004" s="85" t="s">
        <v>67</v>
      </c>
      <c r="U1004" s="135">
        <v>2010</v>
      </c>
      <c r="V1004" s="85"/>
      <c r="W1004" s="85"/>
      <c r="X1004" s="57"/>
      <c r="Y1004" s="95" t="s">
        <v>1593</v>
      </c>
      <c r="Z1004" s="136" t="s">
        <v>69</v>
      </c>
      <c r="AA1004" s="95"/>
    </row>
    <row r="1005" spans="1:27" customFormat="1" ht="15" x14ac:dyDescent="0.25">
      <c r="A1005" s="57" t="s">
        <v>1479</v>
      </c>
      <c r="B1005" s="57" t="s">
        <v>1495</v>
      </c>
      <c r="C1005" s="57" t="s">
        <v>1594</v>
      </c>
      <c r="D1005" s="85"/>
      <c r="E1005" s="93">
        <v>3.38</v>
      </c>
      <c r="F1005" s="93">
        <v>3.38</v>
      </c>
      <c r="G1005" s="134"/>
      <c r="H1005" s="47">
        <v>1.0461491063094051</v>
      </c>
      <c r="I1005" s="56">
        <v>3.5359839793257888</v>
      </c>
      <c r="J1005" s="93"/>
      <c r="K1005" s="93">
        <v>2.5</v>
      </c>
      <c r="L1005" s="64">
        <v>2.5</v>
      </c>
      <c r="M1005" s="56">
        <v>2.6153727657735129</v>
      </c>
      <c r="N1005" s="93">
        <v>6.35</v>
      </c>
      <c r="O1005" s="64">
        <v>6.35</v>
      </c>
      <c r="P1005" s="56">
        <v>6.6430468250647214</v>
      </c>
      <c r="Q1005" s="85" t="s">
        <v>433</v>
      </c>
      <c r="R1005" s="96" t="s">
        <v>153</v>
      </c>
      <c r="S1005" s="85" t="s">
        <v>66</v>
      </c>
      <c r="T1005" s="85" t="s">
        <v>67</v>
      </c>
      <c r="U1005" s="135">
        <v>2010</v>
      </c>
      <c r="V1005" s="85"/>
      <c r="W1005" s="85"/>
      <c r="X1005" s="57"/>
      <c r="Y1005" s="95" t="s">
        <v>778</v>
      </c>
      <c r="Z1005" s="136" t="s">
        <v>69</v>
      </c>
      <c r="AA1005" s="95"/>
    </row>
    <row r="1006" spans="1:27" customFormat="1" ht="15" x14ac:dyDescent="0.25">
      <c r="A1006" s="57" t="s">
        <v>1479</v>
      </c>
      <c r="B1006" s="57" t="s">
        <v>1495</v>
      </c>
      <c r="C1006" s="57" t="s">
        <v>1595</v>
      </c>
      <c r="D1006" s="85"/>
      <c r="E1006" s="93">
        <v>3.13</v>
      </c>
      <c r="F1006" s="93">
        <v>3.13</v>
      </c>
      <c r="G1006" s="134"/>
      <c r="H1006" s="47">
        <v>1.0461491063094051</v>
      </c>
      <c r="I1006" s="56">
        <v>3.2744467027484379</v>
      </c>
      <c r="J1006" s="93"/>
      <c r="K1006" s="93">
        <v>2.35</v>
      </c>
      <c r="L1006" s="64">
        <v>2.35</v>
      </c>
      <c r="M1006" s="56">
        <v>2.4584503998271021</v>
      </c>
      <c r="N1006" s="93">
        <v>5.57</v>
      </c>
      <c r="O1006" s="64">
        <v>5.57</v>
      </c>
      <c r="P1006" s="56">
        <v>5.8270505221433861</v>
      </c>
      <c r="Q1006" s="85" t="s">
        <v>433</v>
      </c>
      <c r="R1006" s="96" t="s">
        <v>153</v>
      </c>
      <c r="S1006" s="85" t="s">
        <v>66</v>
      </c>
      <c r="T1006" s="85" t="s">
        <v>67</v>
      </c>
      <c r="U1006" s="135">
        <v>2010</v>
      </c>
      <c r="V1006" s="85"/>
      <c r="W1006" s="85"/>
      <c r="X1006" s="57"/>
      <c r="Y1006" s="95" t="s">
        <v>782</v>
      </c>
      <c r="Z1006" s="136" t="s">
        <v>69</v>
      </c>
      <c r="AA1006" s="95"/>
    </row>
    <row r="1007" spans="1:27" customFormat="1" ht="15" x14ac:dyDescent="0.25">
      <c r="A1007" s="57" t="s">
        <v>1479</v>
      </c>
      <c r="B1007" s="57" t="s">
        <v>1495</v>
      </c>
      <c r="C1007" s="57" t="s">
        <v>1596</v>
      </c>
      <c r="D1007" s="85"/>
      <c r="E1007" s="93">
        <v>0.63</v>
      </c>
      <c r="F1007" s="93">
        <v>0.63</v>
      </c>
      <c r="G1007" s="134"/>
      <c r="H1007" s="47">
        <v>1.0461491063094051</v>
      </c>
      <c r="I1007" s="56">
        <v>0.65907393697492522</v>
      </c>
      <c r="J1007" s="93"/>
      <c r="K1007" s="93">
        <v>0.15</v>
      </c>
      <c r="L1007" s="64">
        <v>0.15</v>
      </c>
      <c r="M1007" s="56">
        <v>0.15692236594641076</v>
      </c>
      <c r="N1007" s="93">
        <v>9</v>
      </c>
      <c r="O1007" s="64">
        <v>9</v>
      </c>
      <c r="P1007" s="56">
        <v>9.4153419567846459</v>
      </c>
      <c r="Q1007" s="85" t="s">
        <v>433</v>
      </c>
      <c r="R1007" s="96" t="s">
        <v>262</v>
      </c>
      <c r="S1007" s="85" t="s">
        <v>66</v>
      </c>
      <c r="T1007" s="85" t="s">
        <v>67</v>
      </c>
      <c r="U1007" s="135">
        <v>2010</v>
      </c>
      <c r="V1007" s="85"/>
      <c r="W1007" s="85"/>
      <c r="X1007" s="57"/>
      <c r="Y1007" s="95" t="s">
        <v>1597</v>
      </c>
      <c r="Z1007" s="136" t="s">
        <v>69</v>
      </c>
      <c r="AA1007" s="95"/>
    </row>
    <row r="1008" spans="1:27" customFormat="1" ht="15" x14ac:dyDescent="0.25">
      <c r="A1008" s="57" t="s">
        <v>1479</v>
      </c>
      <c r="B1008" s="57" t="s">
        <v>1495</v>
      </c>
      <c r="C1008" s="57" t="s">
        <v>1598</v>
      </c>
      <c r="D1008" s="85"/>
      <c r="E1008" s="93">
        <v>0.47</v>
      </c>
      <c r="F1008" s="93">
        <v>0.47</v>
      </c>
      <c r="G1008" s="134"/>
      <c r="H1008" s="47">
        <v>1.0461491063094051</v>
      </c>
      <c r="I1008" s="56">
        <v>0.49169007996542036</v>
      </c>
      <c r="J1008" s="93"/>
      <c r="K1008" s="93">
        <v>0.04</v>
      </c>
      <c r="L1008" s="64">
        <v>0.04</v>
      </c>
      <c r="M1008" s="56">
        <v>4.1845964252376203E-2</v>
      </c>
      <c r="N1008" s="93">
        <v>6</v>
      </c>
      <c r="O1008" s="64">
        <v>6</v>
      </c>
      <c r="P1008" s="56">
        <v>6.2768946378564303</v>
      </c>
      <c r="Q1008" s="85" t="s">
        <v>433</v>
      </c>
      <c r="R1008" s="96" t="s">
        <v>269</v>
      </c>
      <c r="S1008" s="85" t="s">
        <v>66</v>
      </c>
      <c r="T1008" s="85" t="s">
        <v>67</v>
      </c>
      <c r="U1008" s="135">
        <v>2010</v>
      </c>
      <c r="V1008" s="85"/>
      <c r="W1008" s="85"/>
      <c r="X1008" s="57"/>
      <c r="Y1008" s="95" t="s">
        <v>1599</v>
      </c>
      <c r="Z1008" s="137" t="s">
        <v>69</v>
      </c>
      <c r="AA1008" s="95"/>
    </row>
    <row r="1009" spans="1:27" customFormat="1" ht="15" x14ac:dyDescent="0.25">
      <c r="A1009" s="57" t="s">
        <v>1479</v>
      </c>
      <c r="B1009" s="57" t="s">
        <v>1495</v>
      </c>
      <c r="C1009" s="57" t="s">
        <v>1600</v>
      </c>
      <c r="D1009" s="85"/>
      <c r="E1009" s="93">
        <v>0.52</v>
      </c>
      <c r="F1009" s="93">
        <v>0.52</v>
      </c>
      <c r="G1009" s="134"/>
      <c r="H1009" s="47">
        <v>1.0461491063094051</v>
      </c>
      <c r="I1009" s="56">
        <v>0.54399753528089068</v>
      </c>
      <c r="J1009" s="93"/>
      <c r="K1009" s="93">
        <v>0.2</v>
      </c>
      <c r="L1009" s="64">
        <v>0.2</v>
      </c>
      <c r="M1009" s="56">
        <v>0.20922982126188103</v>
      </c>
      <c r="N1009" s="93">
        <v>3.13</v>
      </c>
      <c r="O1009" s="64">
        <v>3.13</v>
      </c>
      <c r="P1009" s="56">
        <v>3.2744467027484379</v>
      </c>
      <c r="Q1009" s="85" t="s">
        <v>433</v>
      </c>
      <c r="R1009" s="96" t="s">
        <v>269</v>
      </c>
      <c r="S1009" s="85" t="s">
        <v>66</v>
      </c>
      <c r="T1009" s="85" t="s">
        <v>67</v>
      </c>
      <c r="U1009" s="135">
        <v>2010</v>
      </c>
      <c r="V1009" s="85"/>
      <c r="W1009" s="85"/>
      <c r="X1009" s="57"/>
      <c r="Y1009" s="95" t="s">
        <v>1601</v>
      </c>
      <c r="Z1009" s="137" t="s">
        <v>69</v>
      </c>
      <c r="AA1009" s="95"/>
    </row>
    <row r="1010" spans="1:27" customFormat="1" ht="30" x14ac:dyDescent="0.25">
      <c r="A1010" s="57" t="s">
        <v>1479</v>
      </c>
      <c r="B1010" s="57" t="s">
        <v>1495</v>
      </c>
      <c r="C1010" s="57" t="s">
        <v>1602</v>
      </c>
      <c r="D1010" s="85"/>
      <c r="E1010" s="93">
        <v>0.31</v>
      </c>
      <c r="F1010" s="93">
        <v>0.31</v>
      </c>
      <c r="G1010" s="134"/>
      <c r="H1010" s="47">
        <v>1.0461491063094051</v>
      </c>
      <c r="I1010" s="56">
        <v>0.32430622295591555</v>
      </c>
      <c r="J1010" s="93"/>
      <c r="K1010" s="93">
        <v>0.04</v>
      </c>
      <c r="L1010" s="64">
        <v>0.04</v>
      </c>
      <c r="M1010" s="56">
        <v>4.1845964252376203E-2</v>
      </c>
      <c r="N1010" s="93">
        <v>84</v>
      </c>
      <c r="O1010" s="64">
        <v>84</v>
      </c>
      <c r="P1010" s="56">
        <v>87.876524929990026</v>
      </c>
      <c r="Q1010" s="85" t="s">
        <v>433</v>
      </c>
      <c r="R1010" s="96" t="s">
        <v>291</v>
      </c>
      <c r="S1010" s="85" t="s">
        <v>66</v>
      </c>
      <c r="T1010" s="85" t="s">
        <v>67</v>
      </c>
      <c r="U1010" s="135">
        <v>2010</v>
      </c>
      <c r="V1010" s="85"/>
      <c r="W1010" s="85"/>
      <c r="X1010" s="57"/>
      <c r="Y1010" s="95" t="s">
        <v>1603</v>
      </c>
      <c r="Z1010" s="137" t="s">
        <v>69</v>
      </c>
      <c r="AA1010" s="95"/>
    </row>
    <row r="1011" spans="1:27" customFormat="1" ht="15" x14ac:dyDescent="0.25">
      <c r="A1011" s="57" t="s">
        <v>1479</v>
      </c>
      <c r="B1011" s="57" t="s">
        <v>1495</v>
      </c>
      <c r="C1011" s="57" t="s">
        <v>1604</v>
      </c>
      <c r="D1011" s="85"/>
      <c r="E1011" s="93">
        <v>0.87</v>
      </c>
      <c r="F1011" s="93">
        <v>0.87</v>
      </c>
      <c r="G1011" s="134"/>
      <c r="H1011" s="47">
        <v>1.0461491063094051</v>
      </c>
      <c r="I1011" s="56">
        <v>0.91014972248918236</v>
      </c>
      <c r="J1011" s="93"/>
      <c r="K1011" s="93">
        <v>0.05</v>
      </c>
      <c r="L1011" s="64">
        <v>0.05</v>
      </c>
      <c r="M1011" s="56">
        <v>5.2307455315470257E-2</v>
      </c>
      <c r="N1011" s="93">
        <v>15</v>
      </c>
      <c r="O1011" s="64">
        <v>15</v>
      </c>
      <c r="P1011" s="56">
        <v>15.692236594641075</v>
      </c>
      <c r="Q1011" s="85" t="s">
        <v>433</v>
      </c>
      <c r="R1011" s="57" t="s">
        <v>2714</v>
      </c>
      <c r="S1011" s="85" t="s">
        <v>66</v>
      </c>
      <c r="T1011" s="85">
        <v>2010</v>
      </c>
      <c r="U1011" s="135">
        <v>2010</v>
      </c>
      <c r="V1011" s="85"/>
      <c r="W1011" s="85"/>
      <c r="X1011" s="57"/>
      <c r="Y1011" s="95" t="s">
        <v>1605</v>
      </c>
      <c r="Z1011" s="136" t="s">
        <v>69</v>
      </c>
      <c r="AA1011" s="95"/>
    </row>
    <row r="1012" spans="1:27" customFormat="1" ht="15" x14ac:dyDescent="0.25">
      <c r="A1012" s="57" t="s">
        <v>1479</v>
      </c>
      <c r="B1012" s="57" t="s">
        <v>1495</v>
      </c>
      <c r="C1012" s="57" t="s">
        <v>1604</v>
      </c>
      <c r="D1012" s="85"/>
      <c r="E1012" s="93">
        <v>0.85</v>
      </c>
      <c r="F1012" s="93">
        <v>0.85</v>
      </c>
      <c r="G1012" s="134"/>
      <c r="H1012" s="47">
        <v>1.0292667257822254</v>
      </c>
      <c r="I1012" s="56">
        <v>0.87487671691489155</v>
      </c>
      <c r="J1012" s="93"/>
      <c r="K1012" s="93">
        <v>0.14000000000000001</v>
      </c>
      <c r="L1012" s="64">
        <v>0.14000000000000001</v>
      </c>
      <c r="M1012" s="56">
        <v>0.14409734160951157</v>
      </c>
      <c r="N1012" s="93">
        <v>7.85</v>
      </c>
      <c r="O1012" s="64">
        <v>7.85</v>
      </c>
      <c r="P1012" s="56">
        <v>8.0797437973904689</v>
      </c>
      <c r="Q1012" s="85" t="s">
        <v>433</v>
      </c>
      <c r="R1012" s="57" t="s">
        <v>2714</v>
      </c>
      <c r="S1012" s="85" t="s">
        <v>66</v>
      </c>
      <c r="T1012" s="85">
        <v>2011</v>
      </c>
      <c r="U1012" s="135">
        <v>2011</v>
      </c>
      <c r="V1012" s="85"/>
      <c r="W1012" s="85"/>
      <c r="X1012" s="57"/>
      <c r="Y1012" s="95" t="s">
        <v>1606</v>
      </c>
      <c r="Z1012" s="136" t="s">
        <v>69</v>
      </c>
      <c r="AA1012" s="95"/>
    </row>
    <row r="1013" spans="1:27" customFormat="1" ht="15" x14ac:dyDescent="0.25">
      <c r="A1013" s="57" t="s">
        <v>1479</v>
      </c>
      <c r="B1013" s="57" t="s">
        <v>1495</v>
      </c>
      <c r="C1013" s="57" t="s">
        <v>1607</v>
      </c>
      <c r="D1013" s="85"/>
      <c r="E1013" s="93">
        <v>1.0900000000000001</v>
      </c>
      <c r="F1013" s="93">
        <v>1.0900000000000001</v>
      </c>
      <c r="G1013" s="134"/>
      <c r="H1013" s="47">
        <v>1.0292667257822254</v>
      </c>
      <c r="I1013" s="56">
        <v>1.1219007311026259</v>
      </c>
      <c r="J1013" s="93"/>
      <c r="K1013" s="93">
        <v>0.3</v>
      </c>
      <c r="L1013" s="64">
        <v>0.3</v>
      </c>
      <c r="M1013" s="56">
        <v>0.30878001773466762</v>
      </c>
      <c r="N1013" s="93">
        <v>13.35</v>
      </c>
      <c r="O1013" s="64">
        <v>13.35</v>
      </c>
      <c r="P1013" s="56">
        <v>13.740710789192709</v>
      </c>
      <c r="Q1013" s="85" t="s">
        <v>433</v>
      </c>
      <c r="R1013" s="57" t="s">
        <v>2714</v>
      </c>
      <c r="S1013" s="85" t="s">
        <v>66</v>
      </c>
      <c r="T1013" s="85">
        <v>2011</v>
      </c>
      <c r="U1013" s="135">
        <v>2011</v>
      </c>
      <c r="V1013" s="85"/>
      <c r="W1013" s="85"/>
      <c r="X1013" s="57"/>
      <c r="Y1013" s="95" t="s">
        <v>1608</v>
      </c>
      <c r="Z1013" s="136" t="s">
        <v>69</v>
      </c>
      <c r="AA1013" s="95"/>
    </row>
    <row r="1014" spans="1:27" customFormat="1" ht="30" x14ac:dyDescent="0.25">
      <c r="A1014" s="44" t="s">
        <v>1495</v>
      </c>
      <c r="B1014" s="44" t="s">
        <v>1495</v>
      </c>
      <c r="C1014" s="44" t="s">
        <v>1609</v>
      </c>
      <c r="D1014" s="44"/>
      <c r="E1014" s="45"/>
      <c r="F1014" s="46"/>
      <c r="G1014" s="46" t="s">
        <v>148</v>
      </c>
      <c r="H1014" s="47">
        <v>1.1415203211239338</v>
      </c>
      <c r="I1014" s="56">
        <v>0</v>
      </c>
      <c r="J1014" s="45"/>
      <c r="K1014" s="45">
        <v>1000</v>
      </c>
      <c r="L1014" s="46">
        <v>3.0303030303030303</v>
      </c>
      <c r="M1014" s="56">
        <v>3.4591524882543445</v>
      </c>
      <c r="N1014" s="45">
        <v>3000</v>
      </c>
      <c r="O1014" s="46">
        <v>9.0909090909090917</v>
      </c>
      <c r="P1014" s="56">
        <v>10.377457464763035</v>
      </c>
      <c r="Q1014" s="44" t="s">
        <v>1240</v>
      </c>
      <c r="R1014" s="44" t="s">
        <v>28</v>
      </c>
      <c r="S1014" s="44" t="s">
        <v>359</v>
      </c>
      <c r="T1014" s="44">
        <v>2006</v>
      </c>
      <c r="U1014" s="41">
        <v>2006</v>
      </c>
      <c r="V1014" s="44">
        <v>40</v>
      </c>
      <c r="W1014" s="44" t="s">
        <v>32</v>
      </c>
      <c r="X1014" s="44" t="s">
        <v>32</v>
      </c>
      <c r="Y1014" s="44"/>
      <c r="Z1014" s="48" t="s">
        <v>360</v>
      </c>
      <c r="AA1014" s="44" t="s">
        <v>1610</v>
      </c>
    </row>
    <row r="1015" spans="1:27" customFormat="1" ht="30" x14ac:dyDescent="0.25">
      <c r="A1015" s="44" t="s">
        <v>1495</v>
      </c>
      <c r="B1015" s="44" t="s">
        <v>1495</v>
      </c>
      <c r="C1015" s="44" t="s">
        <v>1611</v>
      </c>
      <c r="D1015" s="44"/>
      <c r="E1015" s="45">
        <v>1000</v>
      </c>
      <c r="F1015" s="46">
        <v>0.18939393939393939</v>
      </c>
      <c r="G1015" s="46" t="s">
        <v>148</v>
      </c>
      <c r="H1015" s="47">
        <v>1.0733291816457666</v>
      </c>
      <c r="I1015" s="56">
        <v>0.20328204197836489</v>
      </c>
      <c r="J1015" s="45"/>
      <c r="K1015" s="45"/>
      <c r="L1015" s="46"/>
      <c r="M1015" s="56">
        <v>0</v>
      </c>
      <c r="N1015" s="45"/>
      <c r="O1015" s="46"/>
      <c r="P1015" s="56">
        <v>0</v>
      </c>
      <c r="Q1015" s="44" t="s">
        <v>163</v>
      </c>
      <c r="R1015" s="44" t="s">
        <v>97</v>
      </c>
      <c r="S1015" s="44" t="s">
        <v>304</v>
      </c>
      <c r="T1015" s="44">
        <v>2009</v>
      </c>
      <c r="U1015" s="41">
        <v>2009</v>
      </c>
      <c r="V1015" s="44">
        <v>4</v>
      </c>
      <c r="W1015" s="44" t="s">
        <v>32</v>
      </c>
      <c r="X1015" s="44" t="s">
        <v>32</v>
      </c>
      <c r="Y1015" s="44"/>
      <c r="Z1015" s="48" t="s">
        <v>305</v>
      </c>
      <c r="AA1015" s="44"/>
    </row>
    <row r="1016" spans="1:27" customFormat="1" ht="30" x14ac:dyDescent="0.25">
      <c r="A1016" s="44" t="s">
        <v>1495</v>
      </c>
      <c r="B1016" s="44" t="s">
        <v>1495</v>
      </c>
      <c r="C1016" s="44" t="s">
        <v>1612</v>
      </c>
      <c r="D1016" s="44"/>
      <c r="E1016" s="45" t="s">
        <v>963</v>
      </c>
      <c r="F1016" s="46"/>
      <c r="G1016" s="46" t="s">
        <v>148</v>
      </c>
      <c r="H1016" s="47">
        <v>1.0733291816457666</v>
      </c>
      <c r="I1016" s="56">
        <v>0</v>
      </c>
      <c r="J1016" s="45"/>
      <c r="K1016" s="45">
        <v>5000</v>
      </c>
      <c r="L1016" s="46">
        <v>0.94696969696969702</v>
      </c>
      <c r="M1016" s="56">
        <v>1.0164102098918244</v>
      </c>
      <c r="N1016" s="45">
        <v>20000</v>
      </c>
      <c r="O1016" s="46">
        <v>3.7878787878787881</v>
      </c>
      <c r="P1016" s="56">
        <v>4.0656408395672976</v>
      </c>
      <c r="Q1016" s="44" t="s">
        <v>163</v>
      </c>
      <c r="R1016" s="44" t="s">
        <v>97</v>
      </c>
      <c r="S1016" s="44" t="s">
        <v>304</v>
      </c>
      <c r="T1016" s="44">
        <v>2009</v>
      </c>
      <c r="U1016" s="41">
        <v>2009</v>
      </c>
      <c r="V1016" s="44">
        <v>4</v>
      </c>
      <c r="W1016" s="44" t="s">
        <v>32</v>
      </c>
      <c r="X1016" s="44" t="s">
        <v>32</v>
      </c>
      <c r="Y1016" s="44"/>
      <c r="Z1016" s="48" t="s">
        <v>305</v>
      </c>
      <c r="AA1016" s="44"/>
    </row>
    <row r="1017" spans="1:27" customFormat="1" ht="45" x14ac:dyDescent="0.25">
      <c r="A1017" s="44" t="s">
        <v>1495</v>
      </c>
      <c r="B1017" s="44" t="s">
        <v>1495</v>
      </c>
      <c r="C1017" s="44" t="s">
        <v>1613</v>
      </c>
      <c r="D1017" s="44"/>
      <c r="E1017" s="45">
        <v>6</v>
      </c>
      <c r="F1017" s="45">
        <v>6</v>
      </c>
      <c r="G1017" s="46"/>
      <c r="H1017" s="47">
        <v>1.0733291816457666</v>
      </c>
      <c r="I1017" s="56">
        <v>6.4399750898745998</v>
      </c>
      <c r="J1017" s="45"/>
      <c r="K1017" s="45"/>
      <c r="L1017" s="46"/>
      <c r="M1017" s="56">
        <v>0</v>
      </c>
      <c r="N1017" s="45"/>
      <c r="O1017" s="46"/>
      <c r="P1017" s="56">
        <v>0</v>
      </c>
      <c r="Q1017" s="44" t="s">
        <v>113</v>
      </c>
      <c r="R1017" s="44" t="s">
        <v>44</v>
      </c>
      <c r="S1017" s="44" t="s">
        <v>103</v>
      </c>
      <c r="T1017" s="44">
        <v>2009</v>
      </c>
      <c r="U1017" s="41">
        <v>2009</v>
      </c>
      <c r="V1017" s="44" t="s">
        <v>114</v>
      </c>
      <c r="W1017" s="44" t="s">
        <v>32</v>
      </c>
      <c r="X1017" s="44" t="s">
        <v>32</v>
      </c>
      <c r="Y1017" s="44"/>
      <c r="Z1017" s="48" t="s">
        <v>104</v>
      </c>
      <c r="AA1017" s="44"/>
    </row>
    <row r="1018" spans="1:27" customFormat="1" ht="30" x14ac:dyDescent="0.25">
      <c r="A1018" s="44" t="s">
        <v>1495</v>
      </c>
      <c r="B1018" s="44" t="s">
        <v>1495</v>
      </c>
      <c r="C1018" s="44" t="s">
        <v>1614</v>
      </c>
      <c r="D1018" s="44"/>
      <c r="E1018" s="45">
        <v>3266</v>
      </c>
      <c r="F1018" s="46">
        <v>0.61856060606060603</v>
      </c>
      <c r="G1018" s="46" t="s">
        <v>113</v>
      </c>
      <c r="H1018" s="47">
        <v>1.280275745638717</v>
      </c>
      <c r="I1018" s="56">
        <v>0.79192814114697907</v>
      </c>
      <c r="J1018" s="45"/>
      <c r="K1018" s="45"/>
      <c r="L1018" s="46"/>
      <c r="M1018" s="56">
        <v>0</v>
      </c>
      <c r="N1018" s="45"/>
      <c r="O1018" s="46"/>
      <c r="P1018" s="56">
        <v>0</v>
      </c>
      <c r="Q1018" s="44" t="s">
        <v>163</v>
      </c>
      <c r="R1018" s="44" t="s">
        <v>36</v>
      </c>
      <c r="S1018" s="44" t="s">
        <v>37</v>
      </c>
      <c r="T1018" s="44" t="s">
        <v>38</v>
      </c>
      <c r="U1018" s="41">
        <v>2002</v>
      </c>
      <c r="V1018" s="44">
        <v>11</v>
      </c>
      <c r="W1018" s="44" t="s">
        <v>32</v>
      </c>
      <c r="X1018" s="44" t="s">
        <v>32</v>
      </c>
      <c r="Y1018" s="44"/>
      <c r="Z1018" s="48" t="s">
        <v>39</v>
      </c>
      <c r="AA1018" s="44"/>
    </row>
    <row r="1019" spans="1:27" customFormat="1" ht="15" x14ac:dyDescent="0.25">
      <c r="A1019" s="44" t="s">
        <v>1495</v>
      </c>
      <c r="B1019" s="44" t="s">
        <v>1495</v>
      </c>
      <c r="C1019" s="44"/>
      <c r="D1019" s="44"/>
      <c r="E1019" s="45">
        <v>2</v>
      </c>
      <c r="F1019" s="45">
        <v>2</v>
      </c>
      <c r="G1019" s="46"/>
      <c r="H1019" s="47">
        <v>1.0733291816457666</v>
      </c>
      <c r="I1019" s="56">
        <v>2.1466583632915333</v>
      </c>
      <c r="J1019" s="45"/>
      <c r="K1019" s="45"/>
      <c r="L1019" s="46"/>
      <c r="M1019" s="56">
        <v>0</v>
      </c>
      <c r="N1019" s="45"/>
      <c r="O1019" s="46"/>
      <c r="P1019" s="56">
        <v>0</v>
      </c>
      <c r="Q1019" s="44" t="s">
        <v>113</v>
      </c>
      <c r="R1019" s="44" t="s">
        <v>28</v>
      </c>
      <c r="S1019" s="44" t="s">
        <v>137</v>
      </c>
      <c r="T1019" s="44">
        <v>2009</v>
      </c>
      <c r="U1019" s="41">
        <v>2009</v>
      </c>
      <c r="V1019" s="58" t="s">
        <v>1615</v>
      </c>
      <c r="W1019" s="44" t="s">
        <v>32</v>
      </c>
      <c r="X1019" s="44">
        <v>18164</v>
      </c>
      <c r="Y1019" s="44"/>
      <c r="Z1019" s="48" t="s">
        <v>139</v>
      </c>
      <c r="AA1019" s="44"/>
    </row>
    <row r="1020" spans="1:27" customFormat="1" ht="15" x14ac:dyDescent="0.25">
      <c r="A1020" s="85" t="s">
        <v>1495</v>
      </c>
      <c r="B1020" s="85" t="s">
        <v>1495</v>
      </c>
      <c r="C1020" s="85" t="s">
        <v>1616</v>
      </c>
      <c r="D1020" s="85"/>
      <c r="E1020" s="93"/>
      <c r="F1020" s="134"/>
      <c r="G1020" s="134" t="s">
        <v>113</v>
      </c>
      <c r="H1020" s="47">
        <v>1.0461491063094051</v>
      </c>
      <c r="I1020" s="56">
        <v>0</v>
      </c>
      <c r="J1020" s="93"/>
      <c r="K1020" s="93">
        <v>73.75</v>
      </c>
      <c r="L1020" s="134">
        <v>0.73750000000000004</v>
      </c>
      <c r="M1020" s="56">
        <v>0.77153496590318627</v>
      </c>
      <c r="N1020" s="93">
        <v>225</v>
      </c>
      <c r="O1020" s="134">
        <v>2.25</v>
      </c>
      <c r="P1020" s="56">
        <v>2.3538354891961615</v>
      </c>
      <c r="Q1020" s="85" t="s">
        <v>885</v>
      </c>
      <c r="R1020" s="96" t="s">
        <v>153</v>
      </c>
      <c r="S1020" s="85" t="s">
        <v>66</v>
      </c>
      <c r="T1020" s="85" t="s">
        <v>67</v>
      </c>
      <c r="U1020" s="135">
        <v>2010</v>
      </c>
      <c r="V1020" s="85"/>
      <c r="W1020" s="85"/>
      <c r="X1020" s="57"/>
      <c r="Y1020" s="95" t="s">
        <v>343</v>
      </c>
      <c r="Z1020" s="136" t="s">
        <v>69</v>
      </c>
      <c r="AA1020" s="95"/>
    </row>
    <row r="1021" spans="1:27" customFormat="1" ht="15" x14ac:dyDescent="0.25">
      <c r="A1021" s="111" t="s">
        <v>1495</v>
      </c>
      <c r="B1021" s="111" t="s">
        <v>1617</v>
      </c>
      <c r="C1021" s="111"/>
      <c r="D1021" s="111"/>
      <c r="E1021" s="121">
        <v>166.67</v>
      </c>
      <c r="F1021" s="121"/>
      <c r="G1021" s="121"/>
      <c r="H1021" s="47">
        <v>1</v>
      </c>
      <c r="I1021" s="56">
        <v>0</v>
      </c>
      <c r="J1021" s="121"/>
      <c r="K1021" s="121"/>
      <c r="L1021" s="121"/>
      <c r="M1021" s="56">
        <v>0</v>
      </c>
      <c r="N1021" s="121"/>
      <c r="O1021" s="121"/>
      <c r="P1021" s="56">
        <v>0</v>
      </c>
      <c r="Q1021" s="111" t="s">
        <v>27</v>
      </c>
      <c r="R1021" s="111" t="s">
        <v>36</v>
      </c>
      <c r="S1021" s="111" t="s">
        <v>1618</v>
      </c>
      <c r="T1021" s="111">
        <v>2012</v>
      </c>
      <c r="U1021" s="41">
        <v>2012</v>
      </c>
      <c r="V1021" s="111" t="s">
        <v>210</v>
      </c>
      <c r="W1021" s="111" t="s">
        <v>32</v>
      </c>
      <c r="X1021" s="111">
        <v>3</v>
      </c>
      <c r="Y1021" s="111"/>
      <c r="Z1021" s="123" t="s">
        <v>1619</v>
      </c>
      <c r="AA1021" s="111"/>
    </row>
    <row r="1022" spans="1:27" customFormat="1" ht="30" x14ac:dyDescent="0.25">
      <c r="A1022" s="44" t="s">
        <v>1479</v>
      </c>
      <c r="B1022" s="44" t="s">
        <v>1620</v>
      </c>
      <c r="C1022" s="44" t="s">
        <v>1621</v>
      </c>
      <c r="D1022" s="44"/>
      <c r="E1022" s="45">
        <v>637.70000000000005</v>
      </c>
      <c r="F1022" s="45">
        <v>637.70000000000005</v>
      </c>
      <c r="G1022" s="46"/>
      <c r="H1022" s="47">
        <v>1.0292667257822254</v>
      </c>
      <c r="I1022" s="56">
        <v>656.36339103132525</v>
      </c>
      <c r="J1022" s="45"/>
      <c r="K1022" s="45">
        <v>400</v>
      </c>
      <c r="L1022" s="45">
        <v>400</v>
      </c>
      <c r="M1022" s="56">
        <v>411.7066903128902</v>
      </c>
      <c r="N1022" s="45">
        <v>1200</v>
      </c>
      <c r="O1022" s="45">
        <v>1200</v>
      </c>
      <c r="P1022" s="56">
        <v>1235.1200709386706</v>
      </c>
      <c r="Q1022" s="44" t="s">
        <v>27</v>
      </c>
      <c r="R1022" s="44" t="s">
        <v>129</v>
      </c>
      <c r="S1022" s="44" t="s">
        <v>220</v>
      </c>
      <c r="T1022" s="44" t="s">
        <v>214</v>
      </c>
      <c r="U1022" s="41">
        <v>2011</v>
      </c>
      <c r="V1022" s="44" t="s">
        <v>210</v>
      </c>
      <c r="W1022" s="44" t="s">
        <v>32</v>
      </c>
      <c r="X1022" s="44">
        <v>16</v>
      </c>
      <c r="Y1022" s="44"/>
      <c r="Z1022" s="48" t="s">
        <v>221</v>
      </c>
      <c r="AA1022" s="44"/>
    </row>
    <row r="1023" spans="1:27" customFormat="1" ht="30" x14ac:dyDescent="0.25">
      <c r="A1023" s="44" t="s">
        <v>1479</v>
      </c>
      <c r="B1023" s="44" t="s">
        <v>1620</v>
      </c>
      <c r="C1023" s="44" t="s">
        <v>1622</v>
      </c>
      <c r="D1023" s="44"/>
      <c r="E1023" s="45">
        <v>3500</v>
      </c>
      <c r="F1023" s="46">
        <v>875</v>
      </c>
      <c r="G1023" s="46" t="s">
        <v>27</v>
      </c>
      <c r="H1023" s="47">
        <v>1</v>
      </c>
      <c r="I1023" s="56">
        <v>875</v>
      </c>
      <c r="J1023" s="45"/>
      <c r="K1023" s="45"/>
      <c r="L1023" s="46"/>
      <c r="M1023" s="56">
        <v>0</v>
      </c>
      <c r="N1023" s="45"/>
      <c r="O1023" s="46"/>
      <c r="P1023" s="56">
        <v>0</v>
      </c>
      <c r="Q1023" s="44" t="s">
        <v>394</v>
      </c>
      <c r="R1023" s="44" t="s">
        <v>28</v>
      </c>
      <c r="S1023" s="44" t="s">
        <v>354</v>
      </c>
      <c r="T1023" s="44">
        <v>2012</v>
      </c>
      <c r="U1023" s="41">
        <v>2012</v>
      </c>
      <c r="V1023" s="44">
        <v>8</v>
      </c>
      <c r="W1023" s="44" t="s">
        <v>32</v>
      </c>
      <c r="X1023" s="44" t="s">
        <v>32</v>
      </c>
      <c r="Y1023" s="44"/>
      <c r="Z1023" s="48" t="s">
        <v>355</v>
      </c>
      <c r="AA1023" s="44"/>
    </row>
    <row r="1024" spans="1:27" customFormat="1" ht="15" x14ac:dyDescent="0.25">
      <c r="A1024" s="44" t="s">
        <v>1479</v>
      </c>
      <c r="B1024" s="44" t="s">
        <v>1620</v>
      </c>
      <c r="C1024" s="44" t="s">
        <v>1623</v>
      </c>
      <c r="D1024" s="44"/>
      <c r="E1024" s="45">
        <v>250</v>
      </c>
      <c r="F1024" s="45">
        <v>250</v>
      </c>
      <c r="G1024" s="46"/>
      <c r="H1024" s="47">
        <v>1</v>
      </c>
      <c r="I1024" s="56">
        <v>250</v>
      </c>
      <c r="J1024" s="45"/>
      <c r="K1024" s="45"/>
      <c r="L1024" s="46"/>
      <c r="M1024" s="56">
        <v>0</v>
      </c>
      <c r="N1024" s="45"/>
      <c r="O1024" s="46"/>
      <c r="P1024" s="56">
        <v>0</v>
      </c>
      <c r="Q1024" s="44" t="s">
        <v>27</v>
      </c>
      <c r="R1024" s="44" t="s">
        <v>28</v>
      </c>
      <c r="S1024" s="44" t="s">
        <v>295</v>
      </c>
      <c r="T1024" s="44" t="s">
        <v>32</v>
      </c>
      <c r="U1024" s="41">
        <v>2012</v>
      </c>
      <c r="V1024" s="44" t="s">
        <v>1624</v>
      </c>
      <c r="W1024" s="44" t="s">
        <v>32</v>
      </c>
      <c r="X1024" s="44" t="s">
        <v>32</v>
      </c>
      <c r="Y1024" s="44"/>
      <c r="Z1024" s="48" t="s">
        <v>297</v>
      </c>
      <c r="AA1024" s="44"/>
    </row>
    <row r="1025" spans="1:27" customFormat="1" ht="15" x14ac:dyDescent="0.25">
      <c r="A1025" s="44" t="s">
        <v>1479</v>
      </c>
      <c r="B1025" s="44" t="s">
        <v>1620</v>
      </c>
      <c r="C1025" s="44" t="s">
        <v>1625</v>
      </c>
      <c r="D1025" s="44"/>
      <c r="E1025" s="45"/>
      <c r="F1025" s="46"/>
      <c r="G1025" s="46"/>
      <c r="H1025" s="47">
        <v>1.0292667257822254</v>
      </c>
      <c r="I1025" s="56">
        <v>0</v>
      </c>
      <c r="J1025" s="45"/>
      <c r="K1025" s="45">
        <v>300</v>
      </c>
      <c r="L1025" s="46">
        <v>300</v>
      </c>
      <c r="M1025" s="56">
        <v>308.78001773466764</v>
      </c>
      <c r="N1025" s="45">
        <v>800</v>
      </c>
      <c r="O1025" s="46"/>
      <c r="P1025" s="56">
        <v>0</v>
      </c>
      <c r="Q1025" s="44" t="s">
        <v>27</v>
      </c>
      <c r="R1025" s="44" t="s">
        <v>115</v>
      </c>
      <c r="S1025" s="44" t="s">
        <v>116</v>
      </c>
      <c r="T1025" s="44">
        <v>2011</v>
      </c>
      <c r="U1025" s="41">
        <v>2011</v>
      </c>
      <c r="V1025" s="44">
        <v>33</v>
      </c>
      <c r="W1025" s="44" t="s">
        <v>32</v>
      </c>
      <c r="X1025" s="44" t="s">
        <v>32</v>
      </c>
      <c r="Y1025" s="44"/>
      <c r="Z1025" s="48" t="s">
        <v>117</v>
      </c>
      <c r="AA1025" s="44"/>
    </row>
    <row r="1026" spans="1:27" customFormat="1" ht="30" x14ac:dyDescent="0.25">
      <c r="A1026" s="44" t="s">
        <v>1479</v>
      </c>
      <c r="B1026" s="44" t="s">
        <v>1620</v>
      </c>
      <c r="C1026" s="44" t="s">
        <v>1626</v>
      </c>
      <c r="D1026" s="44"/>
      <c r="E1026" s="45">
        <v>420</v>
      </c>
      <c r="F1026" s="46"/>
      <c r="G1026" s="46"/>
      <c r="H1026" s="47">
        <v>1.0721304058925818</v>
      </c>
      <c r="I1026" s="56">
        <v>450.29477047488433</v>
      </c>
      <c r="J1026" s="45"/>
      <c r="K1026" s="45"/>
      <c r="L1026" s="46"/>
      <c r="M1026" s="56">
        <v>0</v>
      </c>
      <c r="N1026" s="45"/>
      <c r="O1026" s="46"/>
      <c r="P1026" s="56">
        <v>0</v>
      </c>
      <c r="Q1026" s="44" t="s">
        <v>27</v>
      </c>
      <c r="R1026" s="44" t="s">
        <v>28</v>
      </c>
      <c r="S1026" s="44" t="s">
        <v>29</v>
      </c>
      <c r="T1026" s="44" t="s">
        <v>30</v>
      </c>
      <c r="U1026" s="41">
        <v>2008</v>
      </c>
      <c r="V1026" s="44" t="s">
        <v>392</v>
      </c>
      <c r="W1026" s="44" t="s">
        <v>32</v>
      </c>
      <c r="X1026" s="44" t="s">
        <v>32</v>
      </c>
      <c r="Y1026" s="44"/>
      <c r="Z1026" s="48" t="s">
        <v>33</v>
      </c>
      <c r="AA1026" s="44" t="s">
        <v>34</v>
      </c>
    </row>
    <row r="1027" spans="1:27" customFormat="1" ht="30" x14ac:dyDescent="0.25">
      <c r="A1027" s="44" t="s">
        <v>1479</v>
      </c>
      <c r="B1027" s="44" t="s">
        <v>1620</v>
      </c>
      <c r="C1027" s="44" t="s">
        <v>1627</v>
      </c>
      <c r="D1027" s="44"/>
      <c r="E1027" s="45">
        <v>250</v>
      </c>
      <c r="F1027" s="46"/>
      <c r="G1027" s="46"/>
      <c r="H1027" s="47">
        <v>1.0721304058925818</v>
      </c>
      <c r="I1027" s="56">
        <v>268.03260147314546</v>
      </c>
      <c r="J1027" s="45"/>
      <c r="K1027" s="45"/>
      <c r="L1027" s="46"/>
      <c r="M1027" s="56">
        <v>0</v>
      </c>
      <c r="N1027" s="45"/>
      <c r="O1027" s="46"/>
      <c r="P1027" s="56">
        <v>0</v>
      </c>
      <c r="Q1027" s="44" t="s">
        <v>27</v>
      </c>
      <c r="R1027" s="44" t="s">
        <v>28</v>
      </c>
      <c r="S1027" s="44" t="s">
        <v>29</v>
      </c>
      <c r="T1027" s="44" t="s">
        <v>30</v>
      </c>
      <c r="U1027" s="41">
        <v>2008</v>
      </c>
      <c r="V1027" s="44" t="s">
        <v>392</v>
      </c>
      <c r="W1027" s="44" t="s">
        <v>32</v>
      </c>
      <c r="X1027" s="44" t="s">
        <v>32</v>
      </c>
      <c r="Y1027" s="44"/>
      <c r="Z1027" s="48" t="s">
        <v>33</v>
      </c>
      <c r="AA1027" s="44" t="s">
        <v>34</v>
      </c>
    </row>
    <row r="1028" spans="1:27" customFormat="1" ht="30" x14ac:dyDescent="0.25">
      <c r="A1028" s="44" t="s">
        <v>1479</v>
      </c>
      <c r="B1028" s="44" t="s">
        <v>1620</v>
      </c>
      <c r="C1028" s="44" t="s">
        <v>1628</v>
      </c>
      <c r="D1028" s="44"/>
      <c r="E1028" s="45">
        <v>100</v>
      </c>
      <c r="F1028" s="46"/>
      <c r="G1028" s="46"/>
      <c r="H1028" s="47">
        <v>1.0721304058925818</v>
      </c>
      <c r="I1028" s="56">
        <v>107.21304058925818</v>
      </c>
      <c r="J1028" s="45"/>
      <c r="K1028" s="45"/>
      <c r="L1028" s="46"/>
      <c r="M1028" s="56">
        <v>0</v>
      </c>
      <c r="N1028" s="45"/>
      <c r="O1028" s="46"/>
      <c r="P1028" s="56">
        <v>0</v>
      </c>
      <c r="Q1028" s="44" t="s">
        <v>27</v>
      </c>
      <c r="R1028" s="44" t="s">
        <v>28</v>
      </c>
      <c r="S1028" s="44" t="s">
        <v>29</v>
      </c>
      <c r="T1028" s="44" t="s">
        <v>30</v>
      </c>
      <c r="U1028" s="41">
        <v>2008</v>
      </c>
      <c r="V1028" s="44" t="s">
        <v>1629</v>
      </c>
      <c r="W1028" s="44" t="s">
        <v>32</v>
      </c>
      <c r="X1028" s="44" t="s">
        <v>32</v>
      </c>
      <c r="Y1028" s="44"/>
      <c r="Z1028" s="48" t="s">
        <v>33</v>
      </c>
      <c r="AA1028" s="44" t="s">
        <v>34</v>
      </c>
    </row>
    <row r="1029" spans="1:27" customFormat="1" ht="30" x14ac:dyDescent="0.25">
      <c r="A1029" s="44" t="s">
        <v>1479</v>
      </c>
      <c r="B1029" s="44" t="s">
        <v>1620</v>
      </c>
      <c r="C1029" s="44" t="s">
        <v>1630</v>
      </c>
      <c r="D1029" s="44"/>
      <c r="E1029" s="45">
        <v>53</v>
      </c>
      <c r="F1029" s="46"/>
      <c r="G1029" s="46"/>
      <c r="H1029" s="47">
        <v>1.280275745638717</v>
      </c>
      <c r="I1029" s="56">
        <v>67.854614518852003</v>
      </c>
      <c r="J1029" s="45"/>
      <c r="K1029" s="45"/>
      <c r="L1029" s="46"/>
      <c r="M1029" s="56">
        <v>0</v>
      </c>
      <c r="N1029" s="45"/>
      <c r="O1029" s="46"/>
      <c r="P1029" s="56">
        <v>0</v>
      </c>
      <c r="Q1029" s="44" t="s">
        <v>27</v>
      </c>
      <c r="R1029" s="44" t="s">
        <v>36</v>
      </c>
      <c r="S1029" s="44" t="s">
        <v>37</v>
      </c>
      <c r="T1029" s="44" t="s">
        <v>38</v>
      </c>
      <c r="U1029" s="41">
        <v>2002</v>
      </c>
      <c r="V1029" s="44">
        <v>11</v>
      </c>
      <c r="W1029" s="44" t="s">
        <v>32</v>
      </c>
      <c r="X1029" s="44" t="s">
        <v>32</v>
      </c>
      <c r="Y1029" s="44"/>
      <c r="Z1029" s="48" t="s">
        <v>39</v>
      </c>
      <c r="AA1029" s="44"/>
    </row>
    <row r="1030" spans="1:27" customFormat="1" ht="30" x14ac:dyDescent="0.25">
      <c r="A1030" s="44" t="s">
        <v>1479</v>
      </c>
      <c r="B1030" s="44" t="s">
        <v>1620</v>
      </c>
      <c r="C1030" s="44" t="s">
        <v>1631</v>
      </c>
      <c r="D1030" s="44"/>
      <c r="E1030" s="45">
        <v>71</v>
      </c>
      <c r="F1030" s="46"/>
      <c r="G1030" s="46"/>
      <c r="H1030" s="47">
        <v>1.280275745638717</v>
      </c>
      <c r="I1030" s="56">
        <v>90.899577940348905</v>
      </c>
      <c r="J1030" s="45"/>
      <c r="K1030" s="45"/>
      <c r="L1030" s="46"/>
      <c r="M1030" s="56">
        <v>0</v>
      </c>
      <c r="N1030" s="45"/>
      <c r="O1030" s="46"/>
      <c r="P1030" s="56">
        <v>0</v>
      </c>
      <c r="Q1030" s="44" t="s">
        <v>27</v>
      </c>
      <c r="R1030" s="44" t="s">
        <v>36</v>
      </c>
      <c r="S1030" s="44" t="s">
        <v>37</v>
      </c>
      <c r="T1030" s="44" t="s">
        <v>38</v>
      </c>
      <c r="U1030" s="41">
        <v>2002</v>
      </c>
      <c r="V1030" s="44">
        <v>11</v>
      </c>
      <c r="W1030" s="44" t="s">
        <v>32</v>
      </c>
      <c r="X1030" s="44" t="s">
        <v>32</v>
      </c>
      <c r="Y1030" s="44"/>
      <c r="Z1030" s="48" t="s">
        <v>39</v>
      </c>
      <c r="AA1030" s="44"/>
    </row>
    <row r="1031" spans="1:27" customFormat="1" ht="30" x14ac:dyDescent="0.25">
      <c r="A1031" s="44" t="s">
        <v>1479</v>
      </c>
      <c r="B1031" s="44" t="s">
        <v>1620</v>
      </c>
      <c r="C1031" s="44" t="s">
        <v>1632</v>
      </c>
      <c r="D1031" s="44"/>
      <c r="E1031" s="45">
        <v>71</v>
      </c>
      <c r="F1031" s="46"/>
      <c r="G1031" s="46"/>
      <c r="H1031" s="47">
        <v>1.280275745638717</v>
      </c>
      <c r="I1031" s="56">
        <v>90.899577940348905</v>
      </c>
      <c r="J1031" s="45"/>
      <c r="K1031" s="45"/>
      <c r="L1031" s="46"/>
      <c r="M1031" s="56">
        <v>0</v>
      </c>
      <c r="N1031" s="45"/>
      <c r="O1031" s="46"/>
      <c r="P1031" s="56">
        <v>0</v>
      </c>
      <c r="Q1031" s="44" t="s">
        <v>27</v>
      </c>
      <c r="R1031" s="44" t="s">
        <v>36</v>
      </c>
      <c r="S1031" s="44" t="s">
        <v>37</v>
      </c>
      <c r="T1031" s="44" t="s">
        <v>38</v>
      </c>
      <c r="U1031" s="41">
        <v>2002</v>
      </c>
      <c r="V1031" s="44">
        <v>11</v>
      </c>
      <c r="W1031" s="44" t="s">
        <v>32</v>
      </c>
      <c r="X1031" s="44" t="s">
        <v>32</v>
      </c>
      <c r="Y1031" s="44"/>
      <c r="Z1031" s="48" t="s">
        <v>39</v>
      </c>
      <c r="AA1031" s="44"/>
    </row>
    <row r="1032" spans="1:27" customFormat="1" ht="15" x14ac:dyDescent="0.25">
      <c r="A1032" s="44" t="s">
        <v>1479</v>
      </c>
      <c r="B1032" s="44" t="s">
        <v>1620</v>
      </c>
      <c r="C1032" s="44" t="s">
        <v>1633</v>
      </c>
      <c r="D1032" s="44"/>
      <c r="E1032" s="45">
        <v>70</v>
      </c>
      <c r="F1032" s="46"/>
      <c r="G1032" s="46"/>
      <c r="H1032" s="47">
        <v>1.0733291816457666</v>
      </c>
      <c r="I1032" s="56">
        <v>75.133042715203658</v>
      </c>
      <c r="J1032" s="45"/>
      <c r="K1032" s="45"/>
      <c r="L1032" s="46"/>
      <c r="M1032" s="56">
        <v>0</v>
      </c>
      <c r="N1032" s="45"/>
      <c r="O1032" s="46"/>
      <c r="P1032" s="56">
        <v>0</v>
      </c>
      <c r="Q1032" s="44" t="s">
        <v>27</v>
      </c>
      <c r="R1032" s="44" t="s">
        <v>28</v>
      </c>
      <c r="S1032" s="44" t="s">
        <v>137</v>
      </c>
      <c r="T1032" s="44">
        <v>2009</v>
      </c>
      <c r="U1032" s="41">
        <v>2009</v>
      </c>
      <c r="V1032" s="58" t="s">
        <v>1615</v>
      </c>
      <c r="W1032" s="44" t="s">
        <v>32</v>
      </c>
      <c r="X1032" s="44">
        <v>50</v>
      </c>
      <c r="Y1032" s="44"/>
      <c r="Z1032" s="48" t="s">
        <v>139</v>
      </c>
      <c r="AA1032" s="44"/>
    </row>
    <row r="1033" spans="1:27" customFormat="1" ht="15" x14ac:dyDescent="0.25">
      <c r="A1033" s="44" t="s">
        <v>1479</v>
      </c>
      <c r="B1033" s="44" t="s">
        <v>1620</v>
      </c>
      <c r="C1033" s="44" t="s">
        <v>1634</v>
      </c>
      <c r="D1033" s="44"/>
      <c r="E1033" s="45">
        <v>100</v>
      </c>
      <c r="F1033" s="46"/>
      <c r="G1033" s="46"/>
      <c r="H1033" s="47">
        <v>1.0733291816457666</v>
      </c>
      <c r="I1033" s="56">
        <v>107.33291816457667</v>
      </c>
      <c r="J1033" s="45"/>
      <c r="K1033" s="45"/>
      <c r="L1033" s="46"/>
      <c r="M1033" s="56">
        <v>0</v>
      </c>
      <c r="N1033" s="45"/>
      <c r="O1033" s="46"/>
      <c r="P1033" s="56">
        <v>0</v>
      </c>
      <c r="Q1033" s="44" t="s">
        <v>27</v>
      </c>
      <c r="R1033" s="44" t="s">
        <v>28</v>
      </c>
      <c r="S1033" s="44" t="s">
        <v>137</v>
      </c>
      <c r="T1033" s="44">
        <v>2009</v>
      </c>
      <c r="U1033" s="41">
        <v>2009</v>
      </c>
      <c r="V1033" s="58" t="s">
        <v>1615</v>
      </c>
      <c r="W1033" s="44" t="s">
        <v>32</v>
      </c>
      <c r="X1033" s="44">
        <v>4</v>
      </c>
      <c r="Y1033" s="44"/>
      <c r="Z1033" s="48" t="s">
        <v>139</v>
      </c>
      <c r="AA1033" s="44"/>
    </row>
    <row r="1034" spans="1:27" customFormat="1" ht="15" x14ac:dyDescent="0.25">
      <c r="A1034" s="44" t="s">
        <v>1479</v>
      </c>
      <c r="B1034" s="44" t="s">
        <v>1620</v>
      </c>
      <c r="C1034" s="44" t="s">
        <v>1635</v>
      </c>
      <c r="D1034" s="44"/>
      <c r="E1034" s="45">
        <v>100</v>
      </c>
      <c r="F1034" s="46"/>
      <c r="G1034" s="46"/>
      <c r="H1034" s="47">
        <v>1.0733291816457666</v>
      </c>
      <c r="I1034" s="56">
        <v>107.33291816457667</v>
      </c>
      <c r="J1034" s="45"/>
      <c r="K1034" s="45"/>
      <c r="L1034" s="46"/>
      <c r="M1034" s="56">
        <v>0</v>
      </c>
      <c r="N1034" s="45"/>
      <c r="O1034" s="46"/>
      <c r="P1034" s="56">
        <v>0</v>
      </c>
      <c r="Q1034" s="44" t="s">
        <v>27</v>
      </c>
      <c r="R1034" s="44" t="s">
        <v>28</v>
      </c>
      <c r="S1034" s="44" t="s">
        <v>137</v>
      </c>
      <c r="T1034" s="44">
        <v>2009</v>
      </c>
      <c r="U1034" s="41">
        <v>2009</v>
      </c>
      <c r="V1034" s="58" t="s">
        <v>1636</v>
      </c>
      <c r="W1034" s="44" t="s">
        <v>32</v>
      </c>
      <c r="X1034" s="44">
        <v>44</v>
      </c>
      <c r="Y1034" s="44"/>
      <c r="Z1034" s="48" t="s">
        <v>139</v>
      </c>
      <c r="AA1034" s="44"/>
    </row>
    <row r="1035" spans="1:27" customFormat="1" ht="15" x14ac:dyDescent="0.25">
      <c r="A1035" s="191" t="s">
        <v>1479</v>
      </c>
      <c r="B1035" s="191" t="s">
        <v>1620</v>
      </c>
      <c r="C1035" s="191" t="s">
        <v>1637</v>
      </c>
      <c r="D1035" s="265"/>
      <c r="E1035" s="266">
        <v>231.88</v>
      </c>
      <c r="F1035" s="266">
        <v>231.88</v>
      </c>
      <c r="G1035" s="182"/>
      <c r="H1035" s="47">
        <v>1.0461491063094051</v>
      </c>
      <c r="I1035" s="56">
        <v>242.58105477102484</v>
      </c>
      <c r="J1035" s="266"/>
      <c r="K1035" s="266">
        <v>200</v>
      </c>
      <c r="L1035" s="40">
        <v>200</v>
      </c>
      <c r="M1035" s="56">
        <v>209.229821261881</v>
      </c>
      <c r="N1035" s="266">
        <v>275</v>
      </c>
      <c r="O1035" s="40">
        <v>275</v>
      </c>
      <c r="P1035" s="56">
        <v>287.69100423508638</v>
      </c>
      <c r="Q1035" s="265" t="s">
        <v>431</v>
      </c>
      <c r="R1035" s="191" t="s">
        <v>658</v>
      </c>
      <c r="S1035" s="63" t="s">
        <v>66</v>
      </c>
      <c r="T1035" s="63" t="s">
        <v>67</v>
      </c>
      <c r="U1035" s="63">
        <v>2010</v>
      </c>
      <c r="V1035" s="265"/>
      <c r="W1035" s="265"/>
      <c r="X1035" s="191">
        <v>20</v>
      </c>
      <c r="Y1035" s="267" t="s">
        <v>157</v>
      </c>
      <c r="Z1035" s="68" t="s">
        <v>69</v>
      </c>
      <c r="AA1035" s="267"/>
    </row>
    <row r="1036" spans="1:27" customFormat="1" ht="15" x14ac:dyDescent="0.25">
      <c r="A1036" s="57" t="s">
        <v>1479</v>
      </c>
      <c r="B1036" s="57" t="s">
        <v>1620</v>
      </c>
      <c r="C1036" s="57" t="s">
        <v>1638</v>
      </c>
      <c r="D1036" s="85"/>
      <c r="E1036" s="93">
        <v>55.8</v>
      </c>
      <c r="F1036" s="134"/>
      <c r="G1036" s="134"/>
      <c r="H1036" s="47">
        <v>1.0461491063094051</v>
      </c>
      <c r="I1036" s="56">
        <v>0</v>
      </c>
      <c r="J1036" s="93"/>
      <c r="K1036" s="93">
        <v>15.53</v>
      </c>
      <c r="L1036" s="46">
        <v>15.53</v>
      </c>
      <c r="M1036" s="56">
        <v>16.246695620985061</v>
      </c>
      <c r="N1036" s="93">
        <v>168</v>
      </c>
      <c r="O1036" s="46">
        <v>168</v>
      </c>
      <c r="P1036" s="56">
        <v>175.75304985998005</v>
      </c>
      <c r="Q1036" s="85" t="s">
        <v>1639</v>
      </c>
      <c r="R1036" s="96" t="s">
        <v>77</v>
      </c>
      <c r="S1036" s="85" t="s">
        <v>66</v>
      </c>
      <c r="T1036" s="85" t="s">
        <v>67</v>
      </c>
      <c r="U1036" s="135">
        <v>2010</v>
      </c>
      <c r="V1036" s="85"/>
      <c r="W1036" s="85"/>
      <c r="X1036" s="57"/>
      <c r="Y1036" s="95" t="s">
        <v>263</v>
      </c>
      <c r="Z1036" s="136" t="s">
        <v>69</v>
      </c>
      <c r="AA1036" s="95"/>
    </row>
    <row r="1037" spans="1:27" customFormat="1" ht="15" x14ac:dyDescent="0.25">
      <c r="A1037" s="57" t="s">
        <v>1479</v>
      </c>
      <c r="B1037" s="57" t="s">
        <v>1620</v>
      </c>
      <c r="C1037" s="57" t="s">
        <v>1640</v>
      </c>
      <c r="D1037" s="85"/>
      <c r="E1037" s="93">
        <v>75.19</v>
      </c>
      <c r="F1037" s="93">
        <v>75.19</v>
      </c>
      <c r="G1037" s="134"/>
      <c r="H1037" s="47">
        <v>1.0461491063094051</v>
      </c>
      <c r="I1037" s="56">
        <v>78.659951303404156</v>
      </c>
      <c r="J1037" s="93"/>
      <c r="K1037" s="93">
        <v>50</v>
      </c>
      <c r="L1037" s="93">
        <v>50</v>
      </c>
      <c r="M1037" s="56">
        <v>52.30745531547025</v>
      </c>
      <c r="N1037" s="93">
        <v>181.2</v>
      </c>
      <c r="O1037" s="93">
        <v>181.2</v>
      </c>
      <c r="P1037" s="56">
        <v>189.5622180632642</v>
      </c>
      <c r="Q1037" s="85" t="s">
        <v>1639</v>
      </c>
      <c r="R1037" s="96" t="s">
        <v>77</v>
      </c>
      <c r="S1037" s="85" t="s">
        <v>66</v>
      </c>
      <c r="T1037" s="85" t="s">
        <v>67</v>
      </c>
      <c r="U1037" s="135">
        <v>2010</v>
      </c>
      <c r="V1037" s="85"/>
      <c r="W1037" s="85"/>
      <c r="X1037" s="57"/>
      <c r="Y1037" s="95" t="s">
        <v>1641</v>
      </c>
      <c r="Z1037" s="136" t="s">
        <v>69</v>
      </c>
      <c r="AA1037" s="95"/>
    </row>
    <row r="1038" spans="1:27" customFormat="1" ht="15" x14ac:dyDescent="0.25">
      <c r="A1038" s="57" t="s">
        <v>1479</v>
      </c>
      <c r="B1038" s="57" t="s">
        <v>1620</v>
      </c>
      <c r="C1038" s="57" t="s">
        <v>1642</v>
      </c>
      <c r="D1038" s="85"/>
      <c r="E1038" s="93">
        <v>78.569999999999993</v>
      </c>
      <c r="F1038" s="93">
        <v>78.569999999999993</v>
      </c>
      <c r="G1038" s="134"/>
      <c r="H1038" s="47">
        <v>1.0461491063094051</v>
      </c>
      <c r="I1038" s="56">
        <v>82.195935282729948</v>
      </c>
      <c r="J1038" s="93"/>
      <c r="K1038" s="93">
        <v>0.78</v>
      </c>
      <c r="L1038" s="93">
        <v>0.78</v>
      </c>
      <c r="M1038" s="56">
        <v>0.81599630292133596</v>
      </c>
      <c r="N1038" s="93">
        <v>330</v>
      </c>
      <c r="O1038" s="93">
        <v>330</v>
      </c>
      <c r="P1038" s="56">
        <v>345.22920508210365</v>
      </c>
      <c r="Q1038" s="85" t="s">
        <v>1639</v>
      </c>
      <c r="R1038" s="96" t="s">
        <v>77</v>
      </c>
      <c r="S1038" s="85" t="s">
        <v>66</v>
      </c>
      <c r="T1038" s="85" t="s">
        <v>67</v>
      </c>
      <c r="U1038" s="135">
        <v>2010</v>
      </c>
      <c r="V1038" s="85"/>
      <c r="W1038" s="85"/>
      <c r="X1038" s="57"/>
      <c r="Y1038" s="95" t="s">
        <v>1643</v>
      </c>
      <c r="Z1038" s="136" t="s">
        <v>69</v>
      </c>
      <c r="AA1038" s="95"/>
    </row>
    <row r="1039" spans="1:27" customFormat="1" ht="15" x14ac:dyDescent="0.25">
      <c r="A1039" s="57" t="s">
        <v>1479</v>
      </c>
      <c r="B1039" s="57" t="s">
        <v>1620</v>
      </c>
      <c r="C1039" s="57" t="s">
        <v>1644</v>
      </c>
      <c r="D1039" s="85"/>
      <c r="E1039" s="93">
        <v>107.14</v>
      </c>
      <c r="F1039" s="93">
        <v>107.14</v>
      </c>
      <c r="G1039" s="134"/>
      <c r="H1039" s="47">
        <v>1.0461491063094051</v>
      </c>
      <c r="I1039" s="56">
        <v>112.08441524998966</v>
      </c>
      <c r="J1039" s="93"/>
      <c r="K1039" s="93">
        <v>60</v>
      </c>
      <c r="L1039" s="93">
        <v>60</v>
      </c>
      <c r="M1039" s="56">
        <v>62.768946378564301</v>
      </c>
      <c r="N1039" s="93">
        <v>336</v>
      </c>
      <c r="O1039" s="93">
        <v>336</v>
      </c>
      <c r="P1039" s="56">
        <v>351.5060997199601</v>
      </c>
      <c r="Q1039" s="85" t="s">
        <v>1639</v>
      </c>
      <c r="R1039" s="96" t="s">
        <v>77</v>
      </c>
      <c r="S1039" s="85" t="s">
        <v>66</v>
      </c>
      <c r="T1039" s="85" t="s">
        <v>67</v>
      </c>
      <c r="U1039" s="135">
        <v>2010</v>
      </c>
      <c r="V1039" s="85"/>
      <c r="W1039" s="85"/>
      <c r="X1039" s="57"/>
      <c r="Y1039" s="95" t="s">
        <v>1645</v>
      </c>
      <c r="Z1039" s="136" t="s">
        <v>69</v>
      </c>
      <c r="AA1039" s="95"/>
    </row>
    <row r="1040" spans="1:27" customFormat="1" ht="15" x14ac:dyDescent="0.25">
      <c r="A1040" s="57" t="s">
        <v>1479</v>
      </c>
      <c r="B1040" s="57" t="s">
        <v>1620</v>
      </c>
      <c r="C1040" s="57" t="s">
        <v>1646</v>
      </c>
      <c r="D1040" s="85"/>
      <c r="E1040" s="93">
        <v>112.16</v>
      </c>
      <c r="F1040" s="93">
        <v>112.16</v>
      </c>
      <c r="G1040" s="134"/>
      <c r="H1040" s="47">
        <v>1.0461491063094051</v>
      </c>
      <c r="I1040" s="56">
        <v>117.33608376366287</v>
      </c>
      <c r="J1040" s="93"/>
      <c r="K1040" s="93">
        <v>63</v>
      </c>
      <c r="L1040" s="93">
        <v>63</v>
      </c>
      <c r="M1040" s="56">
        <v>65.907393697492523</v>
      </c>
      <c r="N1040" s="93">
        <v>292.10000000000002</v>
      </c>
      <c r="O1040" s="93">
        <v>292.10000000000002</v>
      </c>
      <c r="P1040" s="56">
        <v>305.58015395297724</v>
      </c>
      <c r="Q1040" s="85" t="s">
        <v>1639</v>
      </c>
      <c r="R1040" s="96" t="s">
        <v>77</v>
      </c>
      <c r="S1040" s="85" t="s">
        <v>66</v>
      </c>
      <c r="T1040" s="85" t="s">
        <v>67</v>
      </c>
      <c r="U1040" s="135">
        <v>2010</v>
      </c>
      <c r="V1040" s="85"/>
      <c r="W1040" s="85"/>
      <c r="X1040" s="57"/>
      <c r="Y1040" s="95" t="s">
        <v>1647</v>
      </c>
      <c r="Z1040" s="136" t="s">
        <v>69</v>
      </c>
      <c r="AA1040" s="95"/>
    </row>
    <row r="1041" spans="1:27" customFormat="1" ht="15" x14ac:dyDescent="0.25">
      <c r="A1041" s="57" t="s">
        <v>1479</v>
      </c>
      <c r="B1041" s="57" t="s">
        <v>1620</v>
      </c>
      <c r="C1041" s="57" t="s">
        <v>1648</v>
      </c>
      <c r="D1041" s="85"/>
      <c r="E1041" s="93">
        <v>338.95</v>
      </c>
      <c r="F1041" s="93">
        <v>338.95</v>
      </c>
      <c r="G1041" s="134"/>
      <c r="H1041" s="47">
        <v>1.0461491063094051</v>
      </c>
      <c r="I1041" s="56">
        <v>354.59223958357285</v>
      </c>
      <c r="J1041" s="93"/>
      <c r="K1041" s="93">
        <v>128.25</v>
      </c>
      <c r="L1041" s="64">
        <v>128.25</v>
      </c>
      <c r="M1041" s="56">
        <v>134.16862288418119</v>
      </c>
      <c r="N1041" s="93">
        <v>570.14</v>
      </c>
      <c r="O1041" s="64">
        <v>570.14</v>
      </c>
      <c r="P1041" s="56">
        <v>596.45145147124413</v>
      </c>
      <c r="Q1041" s="85" t="s">
        <v>431</v>
      </c>
      <c r="R1041" s="96" t="s">
        <v>254</v>
      </c>
      <c r="S1041" s="85" t="s">
        <v>66</v>
      </c>
      <c r="T1041" s="85" t="s">
        <v>67</v>
      </c>
      <c r="U1041" s="135">
        <v>2010</v>
      </c>
      <c r="V1041" s="85"/>
      <c r="W1041" s="85"/>
      <c r="X1041" s="57"/>
      <c r="Y1041" s="95" t="s">
        <v>155</v>
      </c>
      <c r="Z1041" s="136" t="s">
        <v>69</v>
      </c>
      <c r="AA1041" s="95"/>
    </row>
    <row r="1042" spans="1:27" customFormat="1" ht="15" x14ac:dyDescent="0.25">
      <c r="A1042" s="57" t="s">
        <v>1479</v>
      </c>
      <c r="B1042" s="57" t="s">
        <v>1620</v>
      </c>
      <c r="C1042" s="57" t="s">
        <v>1649</v>
      </c>
      <c r="D1042" s="85"/>
      <c r="E1042" s="93">
        <v>41.24</v>
      </c>
      <c r="F1042" s="93">
        <v>41.24</v>
      </c>
      <c r="G1042" s="134"/>
      <c r="H1042" s="47">
        <v>1.0461491063094051</v>
      </c>
      <c r="I1042" s="56">
        <v>43.143189144199866</v>
      </c>
      <c r="J1042" s="93"/>
      <c r="K1042" s="93">
        <v>12.45</v>
      </c>
      <c r="L1042" s="64">
        <v>12.45</v>
      </c>
      <c r="M1042" s="56">
        <v>13.024556373552093</v>
      </c>
      <c r="N1042" s="93">
        <v>60</v>
      </c>
      <c r="O1042" s="64">
        <v>60</v>
      </c>
      <c r="P1042" s="56">
        <v>62.768946378564301</v>
      </c>
      <c r="Q1042" s="85" t="s">
        <v>431</v>
      </c>
      <c r="R1042" s="96" t="s">
        <v>205</v>
      </c>
      <c r="S1042" s="85" t="s">
        <v>66</v>
      </c>
      <c r="T1042" s="85" t="s">
        <v>67</v>
      </c>
      <c r="U1042" s="135">
        <v>2010</v>
      </c>
      <c r="V1042" s="85"/>
      <c r="W1042" s="85"/>
      <c r="X1042" s="57"/>
      <c r="Y1042" s="95" t="s">
        <v>78</v>
      </c>
      <c r="Z1042" s="136" t="s">
        <v>69</v>
      </c>
      <c r="AA1042" s="95"/>
    </row>
    <row r="1043" spans="1:27" customFormat="1" ht="15" x14ac:dyDescent="0.25">
      <c r="A1043" s="57" t="s">
        <v>1479</v>
      </c>
      <c r="B1043" s="57" t="s">
        <v>1620</v>
      </c>
      <c r="C1043" s="57" t="s">
        <v>1650</v>
      </c>
      <c r="D1043" s="85"/>
      <c r="E1043" s="93">
        <v>207.86</v>
      </c>
      <c r="F1043" s="93">
        <v>207.86</v>
      </c>
      <c r="G1043" s="134"/>
      <c r="H1043" s="47">
        <v>1.0461491063094051</v>
      </c>
      <c r="I1043" s="56">
        <v>217.45255323747296</v>
      </c>
      <c r="J1043" s="93"/>
      <c r="K1043" s="93">
        <v>40</v>
      </c>
      <c r="L1043" s="64">
        <v>40</v>
      </c>
      <c r="M1043" s="56">
        <v>41.845964252376206</v>
      </c>
      <c r="N1043" s="93">
        <v>300</v>
      </c>
      <c r="O1043" s="64">
        <v>300</v>
      </c>
      <c r="P1043" s="56">
        <v>313.84473189282153</v>
      </c>
      <c r="Q1043" s="85" t="s">
        <v>431</v>
      </c>
      <c r="R1043" s="96" t="s">
        <v>205</v>
      </c>
      <c r="S1043" s="85" t="s">
        <v>66</v>
      </c>
      <c r="T1043" s="85" t="s">
        <v>67</v>
      </c>
      <c r="U1043" s="135">
        <v>2010</v>
      </c>
      <c r="V1043" s="85"/>
      <c r="W1043" s="85"/>
      <c r="X1043" s="57"/>
      <c r="Y1043" s="95" t="s">
        <v>263</v>
      </c>
      <c r="Z1043" s="136" t="s">
        <v>69</v>
      </c>
      <c r="AA1043" s="95"/>
    </row>
    <row r="1044" spans="1:27" customFormat="1" ht="15" x14ac:dyDescent="0.25">
      <c r="A1044" s="111" t="s">
        <v>1479</v>
      </c>
      <c r="B1044" s="111" t="s">
        <v>1620</v>
      </c>
      <c r="C1044" s="111" t="s">
        <v>1651</v>
      </c>
      <c r="D1044" s="120"/>
      <c r="E1044" s="127">
        <v>2.97</v>
      </c>
      <c r="F1044" s="127">
        <v>2.97</v>
      </c>
      <c r="G1044" s="127" t="s">
        <v>531</v>
      </c>
      <c r="H1044" s="207">
        <v>1.0461491063094051</v>
      </c>
      <c r="I1044" s="121">
        <v>3.1070628457389331</v>
      </c>
      <c r="J1044" s="127"/>
      <c r="K1044" s="127">
        <v>0.01</v>
      </c>
      <c r="L1044" s="127">
        <v>0.01</v>
      </c>
      <c r="M1044" s="121">
        <v>1.0461491063094051E-2</v>
      </c>
      <c r="N1044" s="127">
        <v>387.29</v>
      </c>
      <c r="O1044" s="127">
        <v>387.29</v>
      </c>
      <c r="P1044" s="121">
        <v>405.16308738256953</v>
      </c>
      <c r="Q1044" s="120" t="s">
        <v>435</v>
      </c>
      <c r="R1044" s="160" t="s">
        <v>36</v>
      </c>
      <c r="S1044" s="120" t="s">
        <v>66</v>
      </c>
      <c r="T1044" s="120" t="s">
        <v>67</v>
      </c>
      <c r="U1044" s="120">
        <v>2010</v>
      </c>
      <c r="V1044" s="120"/>
      <c r="W1044" s="120"/>
      <c r="X1044" s="111"/>
      <c r="Y1044" s="129" t="s">
        <v>599</v>
      </c>
      <c r="Z1044" s="130" t="s">
        <v>69</v>
      </c>
      <c r="AA1044" s="129"/>
    </row>
    <row r="1045" spans="1:27" customFormat="1" ht="15" x14ac:dyDescent="0.25">
      <c r="A1045" s="111" t="s">
        <v>1479</v>
      </c>
      <c r="B1045" s="111" t="s">
        <v>1620</v>
      </c>
      <c r="C1045" s="111" t="s">
        <v>1652</v>
      </c>
      <c r="D1045" s="120"/>
      <c r="E1045" s="127">
        <v>1.52</v>
      </c>
      <c r="F1045" s="127">
        <v>1.52</v>
      </c>
      <c r="G1045" s="127" t="s">
        <v>531</v>
      </c>
      <c r="H1045" s="207">
        <v>1.0461491063094051</v>
      </c>
      <c r="I1045" s="121">
        <v>1.5901466415902956</v>
      </c>
      <c r="J1045" s="127"/>
      <c r="K1045" s="127">
        <v>0.01</v>
      </c>
      <c r="L1045" s="127">
        <v>0.01</v>
      </c>
      <c r="M1045" s="121">
        <v>1.0461491063094051E-2</v>
      </c>
      <c r="N1045" s="127">
        <v>8</v>
      </c>
      <c r="O1045" s="127">
        <v>8</v>
      </c>
      <c r="P1045" s="121">
        <v>8.3691928504752404</v>
      </c>
      <c r="Q1045" s="120" t="s">
        <v>435</v>
      </c>
      <c r="R1045" s="160" t="s">
        <v>36</v>
      </c>
      <c r="S1045" s="120" t="s">
        <v>66</v>
      </c>
      <c r="T1045" s="120" t="s">
        <v>67</v>
      </c>
      <c r="U1045" s="120">
        <v>2010</v>
      </c>
      <c r="V1045" s="120"/>
      <c r="W1045" s="120"/>
      <c r="X1045" s="111"/>
      <c r="Y1045" s="129" t="s">
        <v>1653</v>
      </c>
      <c r="Z1045" s="130" t="s">
        <v>69</v>
      </c>
      <c r="AA1045" s="129"/>
    </row>
    <row r="1046" spans="1:27" customFormat="1" ht="15" x14ac:dyDescent="0.25">
      <c r="A1046" s="57" t="s">
        <v>1479</v>
      </c>
      <c r="B1046" s="57" t="s">
        <v>1620</v>
      </c>
      <c r="C1046" s="57" t="s">
        <v>1654</v>
      </c>
      <c r="D1046" s="85"/>
      <c r="E1046" s="93">
        <v>228.33</v>
      </c>
      <c r="F1046" s="93">
        <v>228.33</v>
      </c>
      <c r="G1046" s="134"/>
      <c r="H1046" s="47">
        <v>1.0461491063094051</v>
      </c>
      <c r="I1046" s="56">
        <v>238.86722544362647</v>
      </c>
      <c r="J1046" s="93"/>
      <c r="K1046" s="93">
        <v>225</v>
      </c>
      <c r="L1046" s="64">
        <v>225</v>
      </c>
      <c r="M1046" s="56">
        <v>235.38354891961615</v>
      </c>
      <c r="N1046" s="93">
        <v>235</v>
      </c>
      <c r="O1046" s="64">
        <v>235</v>
      </c>
      <c r="P1046" s="56">
        <v>245.84503998271018</v>
      </c>
      <c r="Q1046" s="85" t="s">
        <v>431</v>
      </c>
      <c r="R1046" s="96" t="s">
        <v>44</v>
      </c>
      <c r="S1046" s="85" t="s">
        <v>66</v>
      </c>
      <c r="T1046" s="85" t="s">
        <v>67</v>
      </c>
      <c r="U1046" s="135">
        <v>2010</v>
      </c>
      <c r="V1046" s="85"/>
      <c r="W1046" s="85"/>
      <c r="X1046" s="57"/>
      <c r="Y1046" s="95" t="s">
        <v>92</v>
      </c>
      <c r="Z1046" s="136" t="s">
        <v>69</v>
      </c>
      <c r="AA1046" s="95"/>
    </row>
    <row r="1047" spans="1:27" customFormat="1" ht="15" x14ac:dyDescent="0.25">
      <c r="A1047" s="57" t="s">
        <v>1479</v>
      </c>
      <c r="B1047" s="57" t="s">
        <v>1620</v>
      </c>
      <c r="C1047" s="57" t="s">
        <v>1655</v>
      </c>
      <c r="D1047" s="85"/>
      <c r="E1047" s="93">
        <v>1200</v>
      </c>
      <c r="F1047" s="93">
        <v>1200</v>
      </c>
      <c r="G1047" s="134"/>
      <c r="H1047" s="47">
        <v>1.0461491063094051</v>
      </c>
      <c r="I1047" s="56">
        <v>1255.3789275712861</v>
      </c>
      <c r="J1047" s="93"/>
      <c r="K1047" s="93">
        <v>1200</v>
      </c>
      <c r="L1047" s="64">
        <v>1200</v>
      </c>
      <c r="M1047" s="56">
        <v>1255.3789275712861</v>
      </c>
      <c r="N1047" s="93">
        <v>1200</v>
      </c>
      <c r="O1047" s="64">
        <v>1200</v>
      </c>
      <c r="P1047" s="56">
        <v>1255.3789275712861</v>
      </c>
      <c r="Q1047" s="85" t="s">
        <v>431</v>
      </c>
      <c r="R1047" s="96" t="s">
        <v>44</v>
      </c>
      <c r="S1047" s="85" t="s">
        <v>66</v>
      </c>
      <c r="T1047" s="85" t="s">
        <v>67</v>
      </c>
      <c r="U1047" s="135">
        <v>2010</v>
      </c>
      <c r="V1047" s="85"/>
      <c r="W1047" s="85"/>
      <c r="X1047" s="57"/>
      <c r="Y1047" s="95" t="s">
        <v>89</v>
      </c>
      <c r="Z1047" s="136" t="s">
        <v>69</v>
      </c>
      <c r="AA1047" s="95"/>
    </row>
    <row r="1048" spans="1:27" customFormat="1" ht="15" x14ac:dyDescent="0.25">
      <c r="A1048" s="57" t="s">
        <v>1479</v>
      </c>
      <c r="B1048" s="57" t="s">
        <v>1620</v>
      </c>
      <c r="C1048" s="57" t="s">
        <v>1656</v>
      </c>
      <c r="D1048" s="85"/>
      <c r="E1048" s="93">
        <v>174.29</v>
      </c>
      <c r="F1048" s="93">
        <v>174.29</v>
      </c>
      <c r="G1048" s="134"/>
      <c r="H1048" s="47">
        <v>1.0461491063094051</v>
      </c>
      <c r="I1048" s="56">
        <v>182.33332773866618</v>
      </c>
      <c r="J1048" s="93"/>
      <c r="K1048" s="93">
        <v>85</v>
      </c>
      <c r="L1048" s="64">
        <v>85</v>
      </c>
      <c r="M1048" s="56">
        <v>88.922674036299426</v>
      </c>
      <c r="N1048" s="93">
        <v>320</v>
      </c>
      <c r="O1048" s="64">
        <v>320</v>
      </c>
      <c r="P1048" s="56">
        <v>334.76771401900965</v>
      </c>
      <c r="Q1048" s="85" t="s">
        <v>431</v>
      </c>
      <c r="R1048" s="96" t="s">
        <v>44</v>
      </c>
      <c r="S1048" s="85" t="s">
        <v>66</v>
      </c>
      <c r="T1048" s="85" t="s">
        <v>67</v>
      </c>
      <c r="U1048" s="135">
        <v>2010</v>
      </c>
      <c r="V1048" s="85"/>
      <c r="W1048" s="85"/>
      <c r="X1048" s="57"/>
      <c r="Y1048" s="95" t="s">
        <v>80</v>
      </c>
      <c r="Z1048" s="136" t="s">
        <v>69</v>
      </c>
      <c r="AA1048" s="95"/>
    </row>
    <row r="1049" spans="1:27" customFormat="1" ht="15" x14ac:dyDescent="0.25">
      <c r="A1049" s="57" t="s">
        <v>1479</v>
      </c>
      <c r="B1049" s="57" t="s">
        <v>1620</v>
      </c>
      <c r="C1049" s="57" t="s">
        <v>1657</v>
      </c>
      <c r="D1049" s="85"/>
      <c r="E1049" s="93">
        <v>189.17</v>
      </c>
      <c r="F1049" s="93">
        <v>189.17</v>
      </c>
      <c r="G1049" s="134"/>
      <c r="H1049" s="47">
        <v>1.0461491063094051</v>
      </c>
      <c r="I1049" s="56">
        <v>197.90002644055014</v>
      </c>
      <c r="J1049" s="93"/>
      <c r="K1049" s="93">
        <v>135</v>
      </c>
      <c r="L1049" s="64">
        <v>135</v>
      </c>
      <c r="M1049" s="56">
        <v>141.23012935176968</v>
      </c>
      <c r="N1049" s="93">
        <v>320</v>
      </c>
      <c r="O1049" s="64">
        <v>320</v>
      </c>
      <c r="P1049" s="56">
        <v>334.76771401900965</v>
      </c>
      <c r="Q1049" s="85" t="s">
        <v>431</v>
      </c>
      <c r="R1049" s="96" t="s">
        <v>44</v>
      </c>
      <c r="S1049" s="85" t="s">
        <v>66</v>
      </c>
      <c r="T1049" s="85" t="s">
        <v>67</v>
      </c>
      <c r="U1049" s="135">
        <v>2010</v>
      </c>
      <c r="V1049" s="85"/>
      <c r="W1049" s="85"/>
      <c r="X1049" s="57"/>
      <c r="Y1049" s="95" t="s">
        <v>78</v>
      </c>
      <c r="Z1049" s="136" t="s">
        <v>69</v>
      </c>
      <c r="AA1049" s="95"/>
    </row>
    <row r="1050" spans="1:27" customFormat="1" ht="15" x14ac:dyDescent="0.25">
      <c r="A1050" s="57" t="s">
        <v>1479</v>
      </c>
      <c r="B1050" s="57" t="s">
        <v>1620</v>
      </c>
      <c r="C1050" s="57" t="s">
        <v>1658</v>
      </c>
      <c r="D1050" s="85"/>
      <c r="E1050" s="93">
        <v>291.92</v>
      </c>
      <c r="F1050" s="93">
        <v>291.92</v>
      </c>
      <c r="G1050" s="134"/>
      <c r="H1050" s="47">
        <v>1.0461491063094051</v>
      </c>
      <c r="I1050" s="56">
        <v>305.39184711384155</v>
      </c>
      <c r="J1050" s="93"/>
      <c r="K1050" s="93">
        <v>287.27999999999997</v>
      </c>
      <c r="L1050" s="64">
        <v>287.27999999999997</v>
      </c>
      <c r="M1050" s="56">
        <v>300.53771526056585</v>
      </c>
      <c r="N1050" s="93">
        <v>295</v>
      </c>
      <c r="O1050" s="64">
        <v>295</v>
      </c>
      <c r="P1050" s="56">
        <v>308.6139863612745</v>
      </c>
      <c r="Q1050" s="85" t="s">
        <v>431</v>
      </c>
      <c r="R1050" s="96" t="s">
        <v>44</v>
      </c>
      <c r="S1050" s="85" t="s">
        <v>66</v>
      </c>
      <c r="T1050" s="85" t="s">
        <v>67</v>
      </c>
      <c r="U1050" s="135">
        <v>2010</v>
      </c>
      <c r="V1050" s="85"/>
      <c r="W1050" s="85"/>
      <c r="X1050" s="57"/>
      <c r="Y1050" s="95" t="s">
        <v>92</v>
      </c>
      <c r="Z1050" s="136" t="s">
        <v>69</v>
      </c>
      <c r="AA1050" s="95"/>
    </row>
    <row r="1051" spans="1:27" customFormat="1" ht="15" x14ac:dyDescent="0.25">
      <c r="A1051" s="57" t="s">
        <v>1479</v>
      </c>
      <c r="B1051" s="57" t="s">
        <v>1620</v>
      </c>
      <c r="C1051" s="57" t="s">
        <v>1659</v>
      </c>
      <c r="D1051" s="85"/>
      <c r="E1051" s="93">
        <v>332.14</v>
      </c>
      <c r="F1051" s="93">
        <v>332.14</v>
      </c>
      <c r="G1051" s="134"/>
      <c r="H1051" s="47">
        <v>1.0461491063094051</v>
      </c>
      <c r="I1051" s="56">
        <v>347.46796416960581</v>
      </c>
      <c r="J1051" s="93"/>
      <c r="K1051" s="93">
        <v>75</v>
      </c>
      <c r="L1051" s="64">
        <v>75</v>
      </c>
      <c r="M1051" s="56">
        <v>78.461182973205382</v>
      </c>
      <c r="N1051" s="93">
        <v>500</v>
      </c>
      <c r="O1051" s="64">
        <v>500</v>
      </c>
      <c r="P1051" s="56">
        <v>523.07455315470247</v>
      </c>
      <c r="Q1051" s="85" t="s">
        <v>431</v>
      </c>
      <c r="R1051" s="96" t="s">
        <v>153</v>
      </c>
      <c r="S1051" s="85" t="s">
        <v>66</v>
      </c>
      <c r="T1051" s="85" t="s">
        <v>67</v>
      </c>
      <c r="U1051" s="135">
        <v>2010</v>
      </c>
      <c r="V1051" s="85"/>
      <c r="W1051" s="85"/>
      <c r="X1051" s="57"/>
      <c r="Y1051" s="95" t="s">
        <v>80</v>
      </c>
      <c r="Z1051" s="136" t="s">
        <v>69</v>
      </c>
      <c r="AA1051" s="95"/>
    </row>
    <row r="1052" spans="1:27" customFormat="1" ht="15" x14ac:dyDescent="0.25">
      <c r="A1052" s="57" t="s">
        <v>1479</v>
      </c>
      <c r="B1052" s="57" t="s">
        <v>1620</v>
      </c>
      <c r="C1052" s="57" t="s">
        <v>1660</v>
      </c>
      <c r="D1052" s="85"/>
      <c r="E1052" s="93">
        <v>394.11</v>
      </c>
      <c r="F1052" s="93">
        <v>394.11</v>
      </c>
      <c r="G1052" s="134"/>
      <c r="H1052" s="47">
        <v>1.0461491063094051</v>
      </c>
      <c r="I1052" s="56">
        <v>412.29782428759967</v>
      </c>
      <c r="J1052" s="93"/>
      <c r="K1052" s="93">
        <v>272</v>
      </c>
      <c r="L1052" s="64">
        <v>272</v>
      </c>
      <c r="M1052" s="56">
        <v>284.55255691615815</v>
      </c>
      <c r="N1052" s="93">
        <v>461.25</v>
      </c>
      <c r="O1052" s="64">
        <v>461.25</v>
      </c>
      <c r="P1052" s="56">
        <v>482.53627528521309</v>
      </c>
      <c r="Q1052" s="85" t="s">
        <v>431</v>
      </c>
      <c r="R1052" s="96" t="s">
        <v>153</v>
      </c>
      <c r="S1052" s="85" t="s">
        <v>66</v>
      </c>
      <c r="T1052" s="85" t="s">
        <v>67</v>
      </c>
      <c r="U1052" s="135">
        <v>2010</v>
      </c>
      <c r="V1052" s="85"/>
      <c r="W1052" s="85"/>
      <c r="X1052" s="57"/>
      <c r="Y1052" s="95" t="s">
        <v>80</v>
      </c>
      <c r="Z1052" s="136" t="s">
        <v>69</v>
      </c>
      <c r="AA1052" s="95"/>
    </row>
    <row r="1053" spans="1:27" customFormat="1" ht="15" x14ac:dyDescent="0.25">
      <c r="A1053" s="57" t="s">
        <v>1479</v>
      </c>
      <c r="B1053" s="57" t="s">
        <v>1620</v>
      </c>
      <c r="C1053" s="57" t="s">
        <v>1661</v>
      </c>
      <c r="D1053" s="85"/>
      <c r="E1053" s="93">
        <v>748.33</v>
      </c>
      <c r="F1053" s="93">
        <v>748.33</v>
      </c>
      <c r="G1053" s="134"/>
      <c r="H1053" s="47">
        <v>1.0461491063094051</v>
      </c>
      <c r="I1053" s="56">
        <v>782.86476072451717</v>
      </c>
      <c r="J1053" s="93"/>
      <c r="K1053" s="93">
        <v>525</v>
      </c>
      <c r="L1053" s="64">
        <v>525</v>
      </c>
      <c r="M1053" s="56">
        <v>549.22828081243767</v>
      </c>
      <c r="N1053" s="93">
        <v>870</v>
      </c>
      <c r="O1053" s="64">
        <v>870</v>
      </c>
      <c r="P1053" s="56">
        <v>910.14972248918241</v>
      </c>
      <c r="Q1053" s="85" t="s">
        <v>431</v>
      </c>
      <c r="R1053" s="96" t="s">
        <v>153</v>
      </c>
      <c r="S1053" s="85" t="s">
        <v>66</v>
      </c>
      <c r="T1053" s="85" t="s">
        <v>67</v>
      </c>
      <c r="U1053" s="135">
        <v>2010</v>
      </c>
      <c r="V1053" s="85"/>
      <c r="W1053" s="85"/>
      <c r="X1053" s="57"/>
      <c r="Y1053" s="95" t="s">
        <v>92</v>
      </c>
      <c r="Z1053" s="136" t="s">
        <v>69</v>
      </c>
      <c r="AA1053" s="95"/>
    </row>
    <row r="1054" spans="1:27" customFormat="1" ht="15" x14ac:dyDescent="0.25">
      <c r="A1054" s="57" t="s">
        <v>1479</v>
      </c>
      <c r="B1054" s="57" t="s">
        <v>1620</v>
      </c>
      <c r="C1054" s="57" t="s">
        <v>1662</v>
      </c>
      <c r="D1054" s="85"/>
      <c r="E1054" s="93">
        <v>463.33</v>
      </c>
      <c r="F1054" s="93">
        <v>463.33</v>
      </c>
      <c r="G1054" s="134"/>
      <c r="H1054" s="47">
        <v>1.0461491063094051</v>
      </c>
      <c r="I1054" s="56">
        <v>484.71226542633661</v>
      </c>
      <c r="J1054" s="93"/>
      <c r="K1054" s="93">
        <v>375</v>
      </c>
      <c r="L1054" s="64">
        <v>375</v>
      </c>
      <c r="M1054" s="56">
        <v>392.30591486602691</v>
      </c>
      <c r="N1054" s="93">
        <v>515</v>
      </c>
      <c r="O1054" s="64">
        <v>515</v>
      </c>
      <c r="P1054" s="56">
        <v>538.76678974934362</v>
      </c>
      <c r="Q1054" s="85" t="s">
        <v>431</v>
      </c>
      <c r="R1054" s="96" t="s">
        <v>153</v>
      </c>
      <c r="S1054" s="85" t="s">
        <v>66</v>
      </c>
      <c r="T1054" s="85" t="s">
        <v>67</v>
      </c>
      <c r="U1054" s="135">
        <v>2010</v>
      </c>
      <c r="V1054" s="85"/>
      <c r="W1054" s="85"/>
      <c r="X1054" s="57"/>
      <c r="Y1054" s="95" t="s">
        <v>92</v>
      </c>
      <c r="Z1054" s="136" t="s">
        <v>69</v>
      </c>
      <c r="AA1054" s="95"/>
    </row>
    <row r="1055" spans="1:27" customFormat="1" ht="15" x14ac:dyDescent="0.25">
      <c r="A1055" s="111" t="s">
        <v>1479</v>
      </c>
      <c r="B1055" s="111" t="s">
        <v>1620</v>
      </c>
      <c r="C1055" s="111" t="s">
        <v>1663</v>
      </c>
      <c r="D1055" s="120"/>
      <c r="E1055" s="127">
        <v>0.34</v>
      </c>
      <c r="F1055" s="127"/>
      <c r="G1055" s="127"/>
      <c r="H1055" s="207">
        <v>1.0461491063094051</v>
      </c>
      <c r="I1055" s="121">
        <v>0</v>
      </c>
      <c r="J1055" s="127"/>
      <c r="K1055" s="127">
        <v>0.06</v>
      </c>
      <c r="L1055" s="127">
        <v>0.06</v>
      </c>
      <c r="M1055" s="121">
        <v>6.2768946378564297E-2</v>
      </c>
      <c r="N1055" s="127">
        <v>18.5</v>
      </c>
      <c r="O1055" s="127">
        <v>18.5</v>
      </c>
      <c r="P1055" s="121">
        <v>19.353758466723992</v>
      </c>
      <c r="Q1055" s="120" t="s">
        <v>1664</v>
      </c>
      <c r="R1055" s="160" t="s">
        <v>196</v>
      </c>
      <c r="S1055" s="120" t="s">
        <v>66</v>
      </c>
      <c r="T1055" s="120" t="s">
        <v>67</v>
      </c>
      <c r="U1055" s="120">
        <v>2010</v>
      </c>
      <c r="V1055" s="120"/>
      <c r="W1055" s="120"/>
      <c r="X1055" s="111"/>
      <c r="Y1055" s="129" t="s">
        <v>1665</v>
      </c>
      <c r="Z1055" s="130" t="s">
        <v>69</v>
      </c>
      <c r="AA1055" s="129"/>
    </row>
    <row r="1056" spans="1:27" customFormat="1" ht="30" x14ac:dyDescent="0.25">
      <c r="A1056" s="57" t="s">
        <v>1479</v>
      </c>
      <c r="B1056" s="57" t="s">
        <v>1620</v>
      </c>
      <c r="C1056" s="57" t="s">
        <v>1666</v>
      </c>
      <c r="D1056" s="85"/>
      <c r="E1056" s="93">
        <v>310.60000000000002</v>
      </c>
      <c r="F1056" s="93">
        <v>310.60000000000002</v>
      </c>
      <c r="G1056" s="134"/>
      <c r="H1056" s="47">
        <v>1.0461491063094051</v>
      </c>
      <c r="I1056" s="56">
        <v>324.93391241970124</v>
      </c>
      <c r="J1056" s="93"/>
      <c r="K1056" s="93">
        <v>247</v>
      </c>
      <c r="L1056" s="64">
        <v>247</v>
      </c>
      <c r="M1056" s="56">
        <v>258.39882925842306</v>
      </c>
      <c r="N1056" s="93">
        <v>400</v>
      </c>
      <c r="O1056" s="64">
        <v>400</v>
      </c>
      <c r="P1056" s="56">
        <v>418.459642523762</v>
      </c>
      <c r="Q1056" s="85" t="s">
        <v>431</v>
      </c>
      <c r="R1056" s="96" t="s">
        <v>196</v>
      </c>
      <c r="S1056" s="85" t="s">
        <v>66</v>
      </c>
      <c r="T1056" s="85" t="s">
        <v>67</v>
      </c>
      <c r="U1056" s="135">
        <v>2010</v>
      </c>
      <c r="V1056" s="85"/>
      <c r="W1056" s="85"/>
      <c r="X1056" s="57"/>
      <c r="Y1056" s="95" t="s">
        <v>70</v>
      </c>
      <c r="Z1056" s="136" t="s">
        <v>69</v>
      </c>
      <c r="AA1056" s="95"/>
    </row>
    <row r="1057" spans="1:27" customFormat="1" ht="15" x14ac:dyDescent="0.25">
      <c r="A1057" s="57" t="s">
        <v>1479</v>
      </c>
      <c r="B1057" s="57" t="s">
        <v>1620</v>
      </c>
      <c r="C1057" s="57" t="s">
        <v>1667</v>
      </c>
      <c r="D1057" s="85"/>
      <c r="E1057" s="93">
        <v>309.29000000000002</v>
      </c>
      <c r="F1057" s="93">
        <v>309.29000000000002</v>
      </c>
      <c r="G1057" s="134"/>
      <c r="H1057" s="47">
        <v>1.0461491063094051</v>
      </c>
      <c r="I1057" s="56">
        <v>323.56345709043592</v>
      </c>
      <c r="J1057" s="93"/>
      <c r="K1057" s="93">
        <v>150</v>
      </c>
      <c r="L1057" s="64">
        <v>150</v>
      </c>
      <c r="M1057" s="56">
        <v>156.92236594641076</v>
      </c>
      <c r="N1057" s="93">
        <v>600</v>
      </c>
      <c r="O1057" s="64">
        <v>600</v>
      </c>
      <c r="P1057" s="56">
        <v>627.68946378564306</v>
      </c>
      <c r="Q1057" s="85" t="s">
        <v>431</v>
      </c>
      <c r="R1057" s="96" t="s">
        <v>83</v>
      </c>
      <c r="S1057" s="85" t="s">
        <v>66</v>
      </c>
      <c r="T1057" s="85" t="s">
        <v>67</v>
      </c>
      <c r="U1057" s="135">
        <v>2010</v>
      </c>
      <c r="V1057" s="85"/>
      <c r="W1057" s="85"/>
      <c r="X1057" s="57"/>
      <c r="Y1057" s="95" t="s">
        <v>80</v>
      </c>
      <c r="Z1057" s="137" t="s">
        <v>69</v>
      </c>
      <c r="AA1057" s="95"/>
    </row>
    <row r="1058" spans="1:27" customFormat="1" ht="15" x14ac:dyDescent="0.25">
      <c r="A1058" s="57" t="s">
        <v>1479</v>
      </c>
      <c r="B1058" s="57" t="s">
        <v>1620</v>
      </c>
      <c r="C1058" s="57" t="s">
        <v>1668</v>
      </c>
      <c r="D1058" s="85"/>
      <c r="E1058" s="93">
        <v>168.75</v>
      </c>
      <c r="F1058" s="93">
        <v>168.75</v>
      </c>
      <c r="G1058" s="134"/>
      <c r="H1058" s="47">
        <v>1.0461491063094051</v>
      </c>
      <c r="I1058" s="56">
        <v>176.53766168971211</v>
      </c>
      <c r="J1058" s="93"/>
      <c r="K1058" s="93">
        <v>110</v>
      </c>
      <c r="L1058" s="64">
        <v>110</v>
      </c>
      <c r="M1058" s="56">
        <v>115.07640169403456</v>
      </c>
      <c r="N1058" s="93">
        <v>235</v>
      </c>
      <c r="O1058" s="64">
        <v>235</v>
      </c>
      <c r="P1058" s="56">
        <v>245.84503998271018</v>
      </c>
      <c r="Q1058" s="85" t="s">
        <v>431</v>
      </c>
      <c r="R1058" s="96" t="s">
        <v>83</v>
      </c>
      <c r="S1058" s="85" t="s">
        <v>66</v>
      </c>
      <c r="T1058" s="85" t="s">
        <v>67</v>
      </c>
      <c r="U1058" s="135">
        <v>2010</v>
      </c>
      <c r="V1058" s="85"/>
      <c r="W1058" s="85"/>
      <c r="X1058" s="57"/>
      <c r="Y1058" s="95" t="s">
        <v>343</v>
      </c>
      <c r="Z1058" s="137" t="s">
        <v>69</v>
      </c>
      <c r="AA1058" s="95"/>
    </row>
    <row r="1059" spans="1:27" customFormat="1" ht="15" x14ac:dyDescent="0.25">
      <c r="A1059" s="57" t="s">
        <v>1479</v>
      </c>
      <c r="B1059" s="57" t="s">
        <v>1620</v>
      </c>
      <c r="C1059" s="57" t="s">
        <v>1669</v>
      </c>
      <c r="D1059" s="85"/>
      <c r="E1059" s="93">
        <v>272.82</v>
      </c>
      <c r="F1059" s="93">
        <v>272.82</v>
      </c>
      <c r="G1059" s="134"/>
      <c r="H1059" s="47">
        <v>1.0461491063094051</v>
      </c>
      <c r="I1059" s="56">
        <v>285.41039918333189</v>
      </c>
      <c r="J1059" s="93"/>
      <c r="K1059" s="93">
        <v>110</v>
      </c>
      <c r="L1059" s="64">
        <v>110</v>
      </c>
      <c r="M1059" s="56">
        <v>115.07640169403456</v>
      </c>
      <c r="N1059" s="93">
        <v>850</v>
      </c>
      <c r="O1059" s="64">
        <v>850</v>
      </c>
      <c r="P1059" s="56">
        <v>889.22674036299429</v>
      </c>
      <c r="Q1059" s="85" t="s">
        <v>431</v>
      </c>
      <c r="R1059" s="96" t="s">
        <v>83</v>
      </c>
      <c r="S1059" s="85" t="s">
        <v>66</v>
      </c>
      <c r="T1059" s="85" t="s">
        <v>67</v>
      </c>
      <c r="U1059" s="135">
        <v>2010</v>
      </c>
      <c r="V1059" s="85"/>
      <c r="W1059" s="85"/>
      <c r="X1059" s="57"/>
      <c r="Y1059" s="95" t="s">
        <v>595</v>
      </c>
      <c r="Z1059" s="137" t="s">
        <v>69</v>
      </c>
      <c r="AA1059" s="95"/>
    </row>
    <row r="1060" spans="1:27" customFormat="1" ht="15" x14ac:dyDescent="0.25">
      <c r="A1060" s="57" t="s">
        <v>1479</v>
      </c>
      <c r="B1060" s="57" t="s">
        <v>1620</v>
      </c>
      <c r="C1060" s="57" t="s">
        <v>1670</v>
      </c>
      <c r="D1060" s="85"/>
      <c r="E1060" s="93">
        <v>143.80000000000001</v>
      </c>
      <c r="F1060" s="93">
        <v>143.80000000000001</v>
      </c>
      <c r="G1060" s="134"/>
      <c r="H1060" s="47">
        <v>1.0461491063094051</v>
      </c>
      <c r="I1060" s="56">
        <v>150.43624148729245</v>
      </c>
      <c r="J1060" s="93"/>
      <c r="K1060" s="93">
        <v>100</v>
      </c>
      <c r="L1060" s="64">
        <v>100</v>
      </c>
      <c r="M1060" s="56">
        <v>104.6149106309405</v>
      </c>
      <c r="N1060" s="93">
        <v>175</v>
      </c>
      <c r="O1060" s="64">
        <v>175</v>
      </c>
      <c r="P1060" s="56">
        <v>183.07609360414588</v>
      </c>
      <c r="Q1060" s="85" t="s">
        <v>431</v>
      </c>
      <c r="R1060" s="96" t="s">
        <v>83</v>
      </c>
      <c r="S1060" s="85" t="s">
        <v>66</v>
      </c>
      <c r="T1060" s="85" t="s">
        <v>67</v>
      </c>
      <c r="U1060" s="135">
        <v>2010</v>
      </c>
      <c r="V1060" s="85"/>
      <c r="W1060" s="85"/>
      <c r="X1060" s="57"/>
      <c r="Y1060" s="95" t="s">
        <v>281</v>
      </c>
      <c r="Z1060" s="137" t="s">
        <v>69</v>
      </c>
      <c r="AA1060" s="95"/>
    </row>
    <row r="1061" spans="1:27" customFormat="1" ht="15" x14ac:dyDescent="0.25">
      <c r="A1061" s="57" t="s">
        <v>1479</v>
      </c>
      <c r="B1061" s="57" t="s">
        <v>1620</v>
      </c>
      <c r="C1061" s="57" t="s">
        <v>1671</v>
      </c>
      <c r="D1061" s="85"/>
      <c r="E1061" s="93">
        <v>509.75</v>
      </c>
      <c r="F1061" s="93">
        <v>509.75</v>
      </c>
      <c r="G1061" s="134"/>
      <c r="H1061" s="47">
        <v>1.0461491063094051</v>
      </c>
      <c r="I1061" s="56">
        <v>533.27450694121922</v>
      </c>
      <c r="J1061" s="93"/>
      <c r="K1061" s="93">
        <v>400</v>
      </c>
      <c r="L1061" s="64">
        <v>400</v>
      </c>
      <c r="M1061" s="56">
        <v>418.459642523762</v>
      </c>
      <c r="N1061" s="93">
        <v>950</v>
      </c>
      <c r="O1061" s="64">
        <v>950</v>
      </c>
      <c r="P1061" s="56">
        <v>993.84165099393476</v>
      </c>
      <c r="Q1061" s="85" t="s">
        <v>431</v>
      </c>
      <c r="R1061" s="96" t="s">
        <v>83</v>
      </c>
      <c r="S1061" s="85" t="s">
        <v>66</v>
      </c>
      <c r="T1061" s="85" t="s">
        <v>67</v>
      </c>
      <c r="U1061" s="135">
        <v>2010</v>
      </c>
      <c r="V1061" s="85"/>
      <c r="W1061" s="85"/>
      <c r="X1061" s="57"/>
      <c r="Y1061" s="95" t="s">
        <v>70</v>
      </c>
      <c r="Z1061" s="137" t="s">
        <v>69</v>
      </c>
      <c r="AA1061" s="95"/>
    </row>
    <row r="1062" spans="1:27" customFormat="1" ht="15" x14ac:dyDescent="0.25">
      <c r="A1062" s="57" t="s">
        <v>1479</v>
      </c>
      <c r="B1062" s="57" t="s">
        <v>1620</v>
      </c>
      <c r="C1062" s="57" t="s">
        <v>1672</v>
      </c>
      <c r="D1062" s="85"/>
      <c r="E1062" s="93">
        <v>78.12</v>
      </c>
      <c r="F1062" s="93">
        <v>78.12</v>
      </c>
      <c r="G1062" s="134"/>
      <c r="H1062" s="47">
        <v>1.0461491063094051</v>
      </c>
      <c r="I1062" s="56">
        <v>81.725168184890734</v>
      </c>
      <c r="J1062" s="93"/>
      <c r="K1062" s="93">
        <v>40</v>
      </c>
      <c r="L1062" s="64">
        <v>40</v>
      </c>
      <c r="M1062" s="56">
        <v>41.845964252376206</v>
      </c>
      <c r="N1062" s="93">
        <v>99.75</v>
      </c>
      <c r="O1062" s="64">
        <v>99.75</v>
      </c>
      <c r="P1062" s="56">
        <v>104.35337335436316</v>
      </c>
      <c r="Q1062" s="85" t="s">
        <v>431</v>
      </c>
      <c r="R1062" s="96" t="s">
        <v>83</v>
      </c>
      <c r="S1062" s="85" t="s">
        <v>66</v>
      </c>
      <c r="T1062" s="85" t="s">
        <v>67</v>
      </c>
      <c r="U1062" s="135">
        <v>2010</v>
      </c>
      <c r="V1062" s="85"/>
      <c r="W1062" s="85"/>
      <c r="X1062" s="57"/>
      <c r="Y1062" s="95" t="s">
        <v>78</v>
      </c>
      <c r="Z1062" s="137" t="s">
        <v>69</v>
      </c>
      <c r="AA1062" s="95"/>
    </row>
    <row r="1063" spans="1:27" customFormat="1" ht="15" x14ac:dyDescent="0.25">
      <c r="A1063" s="57" t="s">
        <v>1479</v>
      </c>
      <c r="B1063" s="57" t="s">
        <v>1620</v>
      </c>
      <c r="C1063" s="57" t="s">
        <v>1673</v>
      </c>
      <c r="D1063" s="85"/>
      <c r="E1063" s="93">
        <v>51.38</v>
      </c>
      <c r="F1063" s="93">
        <v>51.38</v>
      </c>
      <c r="G1063" s="134"/>
      <c r="H1063" s="47">
        <v>1.0461491063094051</v>
      </c>
      <c r="I1063" s="56">
        <v>53.751141082177234</v>
      </c>
      <c r="J1063" s="93"/>
      <c r="K1063" s="93">
        <v>25</v>
      </c>
      <c r="L1063" s="64">
        <v>25</v>
      </c>
      <c r="M1063" s="56">
        <v>26.153727657735125</v>
      </c>
      <c r="N1063" s="93">
        <v>75</v>
      </c>
      <c r="O1063" s="64">
        <v>75</v>
      </c>
      <c r="P1063" s="56">
        <v>78.461182973205382</v>
      </c>
      <c r="Q1063" s="85" t="s">
        <v>431</v>
      </c>
      <c r="R1063" s="96" t="s">
        <v>83</v>
      </c>
      <c r="S1063" s="85" t="s">
        <v>66</v>
      </c>
      <c r="T1063" s="85" t="s">
        <v>67</v>
      </c>
      <c r="U1063" s="135">
        <v>2010</v>
      </c>
      <c r="V1063" s="85"/>
      <c r="W1063" s="85"/>
      <c r="X1063" s="57"/>
      <c r="Y1063" s="95" t="s">
        <v>70</v>
      </c>
      <c r="Z1063" s="137" t="s">
        <v>69</v>
      </c>
      <c r="AA1063" s="95"/>
    </row>
    <row r="1064" spans="1:27" customFormat="1" ht="15" x14ac:dyDescent="0.25">
      <c r="A1064" s="57" t="s">
        <v>1479</v>
      </c>
      <c r="B1064" s="57" t="s">
        <v>1620</v>
      </c>
      <c r="C1064" s="57" t="s">
        <v>1674</v>
      </c>
      <c r="D1064" s="85"/>
      <c r="E1064" s="93">
        <v>342</v>
      </c>
      <c r="F1064" s="93">
        <v>342</v>
      </c>
      <c r="G1064" s="134"/>
      <c r="H1064" s="47">
        <v>1.0461491063094051</v>
      </c>
      <c r="I1064" s="56">
        <v>357.78299435781651</v>
      </c>
      <c r="J1064" s="93"/>
      <c r="K1064" s="93">
        <v>342</v>
      </c>
      <c r="L1064" s="64">
        <v>342</v>
      </c>
      <c r="M1064" s="56">
        <v>357.78299435781651</v>
      </c>
      <c r="N1064" s="93">
        <v>342</v>
      </c>
      <c r="O1064" s="64">
        <v>342</v>
      </c>
      <c r="P1064" s="56">
        <v>357.78299435781651</v>
      </c>
      <c r="Q1064" s="85" t="s">
        <v>431</v>
      </c>
      <c r="R1064" s="96" t="s">
        <v>83</v>
      </c>
      <c r="S1064" s="85" t="s">
        <v>66</v>
      </c>
      <c r="T1064" s="85" t="s">
        <v>67</v>
      </c>
      <c r="U1064" s="135">
        <v>2010</v>
      </c>
      <c r="V1064" s="85"/>
      <c r="W1064" s="85"/>
      <c r="X1064" s="57"/>
      <c r="Y1064" s="95" t="s">
        <v>267</v>
      </c>
      <c r="Z1064" s="137" t="s">
        <v>69</v>
      </c>
      <c r="AA1064" s="95"/>
    </row>
    <row r="1065" spans="1:27" customFormat="1" ht="15" x14ac:dyDescent="0.25">
      <c r="A1065" s="57" t="s">
        <v>1479</v>
      </c>
      <c r="B1065" s="57" t="s">
        <v>1620</v>
      </c>
      <c r="C1065" s="57" t="s">
        <v>1668</v>
      </c>
      <c r="D1065" s="85"/>
      <c r="E1065" s="93">
        <v>235</v>
      </c>
      <c r="F1065" s="93">
        <v>235</v>
      </c>
      <c r="G1065" s="134"/>
      <c r="H1065" s="47">
        <v>1.0461491063094051</v>
      </c>
      <c r="I1065" s="56">
        <v>245.84503998271018</v>
      </c>
      <c r="J1065" s="93"/>
      <c r="K1065" s="93">
        <v>230</v>
      </c>
      <c r="L1065" s="64">
        <v>230</v>
      </c>
      <c r="M1065" s="56">
        <v>240.61429445116318</v>
      </c>
      <c r="N1065" s="93">
        <v>240</v>
      </c>
      <c r="O1065" s="64">
        <v>240</v>
      </c>
      <c r="P1065" s="56">
        <v>251.07578551425721</v>
      </c>
      <c r="Q1065" s="85" t="s">
        <v>431</v>
      </c>
      <c r="R1065" s="96" t="s">
        <v>83</v>
      </c>
      <c r="S1065" s="85" t="s">
        <v>66</v>
      </c>
      <c r="T1065" s="85" t="s">
        <v>67</v>
      </c>
      <c r="U1065" s="135">
        <v>2010</v>
      </c>
      <c r="V1065" s="85"/>
      <c r="W1065" s="85"/>
      <c r="X1065" s="57"/>
      <c r="Y1065" s="95" t="s">
        <v>89</v>
      </c>
      <c r="Z1065" s="137" t="s">
        <v>69</v>
      </c>
      <c r="AA1065" s="95"/>
    </row>
    <row r="1066" spans="1:27" customFormat="1" ht="15" x14ac:dyDescent="0.25">
      <c r="A1066" s="57" t="s">
        <v>1479</v>
      </c>
      <c r="B1066" s="57" t="s">
        <v>1620</v>
      </c>
      <c r="C1066" s="57" t="s">
        <v>1673</v>
      </c>
      <c r="D1066" s="85"/>
      <c r="E1066" s="93">
        <v>100</v>
      </c>
      <c r="F1066" s="93">
        <v>100</v>
      </c>
      <c r="G1066" s="134"/>
      <c r="H1066" s="47">
        <v>1.0461491063094051</v>
      </c>
      <c r="I1066" s="56">
        <v>104.6149106309405</v>
      </c>
      <c r="J1066" s="93"/>
      <c r="K1066" s="93">
        <v>100</v>
      </c>
      <c r="L1066" s="64">
        <v>100</v>
      </c>
      <c r="M1066" s="56">
        <v>104.6149106309405</v>
      </c>
      <c r="N1066" s="93">
        <v>100</v>
      </c>
      <c r="O1066" s="64">
        <v>100</v>
      </c>
      <c r="P1066" s="56">
        <v>104.6149106309405</v>
      </c>
      <c r="Q1066" s="85" t="s">
        <v>431</v>
      </c>
      <c r="R1066" s="96" t="s">
        <v>83</v>
      </c>
      <c r="S1066" s="85" t="s">
        <v>66</v>
      </c>
      <c r="T1066" s="85" t="s">
        <v>67</v>
      </c>
      <c r="U1066" s="135">
        <v>2010</v>
      </c>
      <c r="V1066" s="85"/>
      <c r="W1066" s="85"/>
      <c r="X1066" s="57"/>
      <c r="Y1066" s="95" t="s">
        <v>267</v>
      </c>
      <c r="Z1066" s="137" t="s">
        <v>69</v>
      </c>
      <c r="AA1066" s="95"/>
    </row>
    <row r="1067" spans="1:27" customFormat="1" ht="15" x14ac:dyDescent="0.25">
      <c r="A1067" s="57" t="s">
        <v>1479</v>
      </c>
      <c r="B1067" s="57" t="s">
        <v>1620</v>
      </c>
      <c r="C1067" s="57" t="s">
        <v>1675</v>
      </c>
      <c r="D1067" s="85"/>
      <c r="E1067" s="93">
        <v>233.33</v>
      </c>
      <c r="F1067" s="93">
        <v>233.33</v>
      </c>
      <c r="G1067" s="134"/>
      <c r="H1067" s="47">
        <v>1.0461491063094051</v>
      </c>
      <c r="I1067" s="56">
        <v>244.0979709751735</v>
      </c>
      <c r="J1067" s="93"/>
      <c r="K1067" s="93">
        <v>100</v>
      </c>
      <c r="L1067" s="64">
        <v>100</v>
      </c>
      <c r="M1067" s="56">
        <v>104.6149106309405</v>
      </c>
      <c r="N1067" s="93">
        <v>500</v>
      </c>
      <c r="O1067" s="64">
        <v>500</v>
      </c>
      <c r="P1067" s="56">
        <v>523.07455315470247</v>
      </c>
      <c r="Q1067" s="85" t="s">
        <v>431</v>
      </c>
      <c r="R1067" s="96" t="s">
        <v>83</v>
      </c>
      <c r="S1067" s="85" t="s">
        <v>66</v>
      </c>
      <c r="T1067" s="85" t="s">
        <v>67</v>
      </c>
      <c r="U1067" s="135">
        <v>2010</v>
      </c>
      <c r="V1067" s="85"/>
      <c r="W1067" s="85"/>
      <c r="X1067" s="57"/>
      <c r="Y1067" s="95" t="s">
        <v>92</v>
      </c>
      <c r="Z1067" s="137" t="s">
        <v>69</v>
      </c>
      <c r="AA1067" s="95"/>
    </row>
    <row r="1068" spans="1:27" customFormat="1" ht="15" x14ac:dyDescent="0.25">
      <c r="A1068" s="57" t="s">
        <v>1479</v>
      </c>
      <c r="B1068" s="57" t="s">
        <v>1620</v>
      </c>
      <c r="C1068" s="57" t="s">
        <v>1674</v>
      </c>
      <c r="D1068" s="85"/>
      <c r="E1068" s="93">
        <v>464.7</v>
      </c>
      <c r="F1068" s="93">
        <v>464.7</v>
      </c>
      <c r="G1068" s="134"/>
      <c r="H1068" s="47">
        <v>1.0461491063094051</v>
      </c>
      <c r="I1068" s="56">
        <v>486.14548970198052</v>
      </c>
      <c r="J1068" s="93"/>
      <c r="K1068" s="93">
        <v>4.5</v>
      </c>
      <c r="L1068" s="64">
        <v>4.5</v>
      </c>
      <c r="M1068" s="56">
        <v>4.707670978392323</v>
      </c>
      <c r="N1068" s="93">
        <v>730</v>
      </c>
      <c r="O1068" s="64">
        <v>730</v>
      </c>
      <c r="P1068" s="56">
        <v>763.6888476058657</v>
      </c>
      <c r="Q1068" s="85" t="s">
        <v>431</v>
      </c>
      <c r="R1068" s="96" t="s">
        <v>83</v>
      </c>
      <c r="S1068" s="85" t="s">
        <v>66</v>
      </c>
      <c r="T1068" s="85" t="s">
        <v>67</v>
      </c>
      <c r="U1068" s="135">
        <v>2010</v>
      </c>
      <c r="V1068" s="85"/>
      <c r="W1068" s="85"/>
      <c r="X1068" s="57"/>
      <c r="Y1068" s="95" t="s">
        <v>560</v>
      </c>
      <c r="Z1068" s="137" t="s">
        <v>69</v>
      </c>
      <c r="AA1068" s="95"/>
    </row>
    <row r="1069" spans="1:27" customFormat="1" ht="15" x14ac:dyDescent="0.25">
      <c r="A1069" s="57" t="s">
        <v>1479</v>
      </c>
      <c r="B1069" s="57" t="s">
        <v>1620</v>
      </c>
      <c r="C1069" s="57" t="s">
        <v>1668</v>
      </c>
      <c r="D1069" s="85"/>
      <c r="E1069" s="93">
        <v>520.36</v>
      </c>
      <c r="F1069" s="93">
        <v>520.36</v>
      </c>
      <c r="G1069" s="134"/>
      <c r="H1069" s="47">
        <v>1.0461491063094051</v>
      </c>
      <c r="I1069" s="56">
        <v>544.37414895916197</v>
      </c>
      <c r="J1069" s="93"/>
      <c r="K1069" s="93">
        <v>325</v>
      </c>
      <c r="L1069" s="64">
        <v>325</v>
      </c>
      <c r="M1069" s="56">
        <v>339.99845955055662</v>
      </c>
      <c r="N1069" s="93">
        <v>935</v>
      </c>
      <c r="O1069" s="64">
        <v>935</v>
      </c>
      <c r="P1069" s="56">
        <v>978.14941439929373</v>
      </c>
      <c r="Q1069" s="85" t="s">
        <v>431</v>
      </c>
      <c r="R1069" s="96" t="s">
        <v>83</v>
      </c>
      <c r="S1069" s="85" t="s">
        <v>66</v>
      </c>
      <c r="T1069" s="85" t="s">
        <v>67</v>
      </c>
      <c r="U1069" s="135">
        <v>2010</v>
      </c>
      <c r="V1069" s="85"/>
      <c r="W1069" s="85"/>
      <c r="X1069" s="57"/>
      <c r="Y1069" s="95" t="s">
        <v>751</v>
      </c>
      <c r="Z1069" s="137" t="s">
        <v>69</v>
      </c>
      <c r="AA1069" s="95"/>
    </row>
    <row r="1070" spans="1:27" customFormat="1" ht="15" x14ac:dyDescent="0.25">
      <c r="A1070" s="57" t="s">
        <v>1479</v>
      </c>
      <c r="B1070" s="57" t="s">
        <v>1620</v>
      </c>
      <c r="C1070" s="57" t="s">
        <v>1676</v>
      </c>
      <c r="D1070" s="85"/>
      <c r="E1070" s="93">
        <v>705.14</v>
      </c>
      <c r="F1070" s="93">
        <v>705.14</v>
      </c>
      <c r="G1070" s="134"/>
      <c r="H1070" s="47">
        <v>1.0461491063094051</v>
      </c>
      <c r="I1070" s="56">
        <v>737.68158082301386</v>
      </c>
      <c r="J1070" s="93"/>
      <c r="K1070" s="93">
        <v>550</v>
      </c>
      <c r="L1070" s="64">
        <v>550</v>
      </c>
      <c r="M1070" s="56">
        <v>575.38200847017276</v>
      </c>
      <c r="N1070" s="93">
        <v>989</v>
      </c>
      <c r="O1070" s="64">
        <v>989</v>
      </c>
      <c r="P1070" s="56">
        <v>1034.6414661400015</v>
      </c>
      <c r="Q1070" s="85" t="s">
        <v>431</v>
      </c>
      <c r="R1070" s="96" t="s">
        <v>83</v>
      </c>
      <c r="S1070" s="85" t="s">
        <v>66</v>
      </c>
      <c r="T1070" s="85" t="s">
        <v>67</v>
      </c>
      <c r="U1070" s="135">
        <v>2010</v>
      </c>
      <c r="V1070" s="85"/>
      <c r="W1070" s="85"/>
      <c r="X1070" s="57"/>
      <c r="Y1070" s="95" t="s">
        <v>80</v>
      </c>
      <c r="Z1070" s="137" t="s">
        <v>69</v>
      </c>
      <c r="AA1070" s="95"/>
    </row>
    <row r="1071" spans="1:27" customFormat="1" ht="15" x14ac:dyDescent="0.25">
      <c r="A1071" s="57" t="s">
        <v>1479</v>
      </c>
      <c r="B1071" s="57" t="s">
        <v>1620</v>
      </c>
      <c r="C1071" s="57" t="s">
        <v>1673</v>
      </c>
      <c r="D1071" s="85"/>
      <c r="E1071" s="93">
        <v>103.7</v>
      </c>
      <c r="F1071" s="93">
        <v>103.7</v>
      </c>
      <c r="G1071" s="134"/>
      <c r="H1071" s="47">
        <v>1.0461491063094051</v>
      </c>
      <c r="I1071" s="56">
        <v>108.4856623242853</v>
      </c>
      <c r="J1071" s="93"/>
      <c r="K1071" s="93">
        <v>50</v>
      </c>
      <c r="L1071" s="64">
        <v>50</v>
      </c>
      <c r="M1071" s="56">
        <v>52.30745531547025</v>
      </c>
      <c r="N1071" s="93">
        <v>275</v>
      </c>
      <c r="O1071" s="64">
        <v>275</v>
      </c>
      <c r="P1071" s="56">
        <v>287.69100423508638</v>
      </c>
      <c r="Q1071" s="85" t="s">
        <v>431</v>
      </c>
      <c r="R1071" s="96" t="s">
        <v>83</v>
      </c>
      <c r="S1071" s="85" t="s">
        <v>66</v>
      </c>
      <c r="T1071" s="85" t="s">
        <v>67</v>
      </c>
      <c r="U1071" s="135">
        <v>2010</v>
      </c>
      <c r="V1071" s="85"/>
      <c r="W1071" s="85"/>
      <c r="X1071" s="57"/>
      <c r="Y1071" s="95" t="s">
        <v>527</v>
      </c>
      <c r="Z1071" s="137" t="s">
        <v>69</v>
      </c>
      <c r="AA1071" s="95"/>
    </row>
    <row r="1072" spans="1:27" customFormat="1" ht="15" x14ac:dyDescent="0.25">
      <c r="A1072" s="57" t="s">
        <v>1479</v>
      </c>
      <c r="B1072" s="57" t="s">
        <v>1620</v>
      </c>
      <c r="C1072" s="57" t="s">
        <v>1677</v>
      </c>
      <c r="D1072" s="85"/>
      <c r="E1072" s="93">
        <v>276.67</v>
      </c>
      <c r="F1072" s="93">
        <v>276.67</v>
      </c>
      <c r="G1072" s="134"/>
      <c r="H1072" s="47">
        <v>1.0461491063094051</v>
      </c>
      <c r="I1072" s="56">
        <v>289.43807324262309</v>
      </c>
      <c r="J1072" s="93"/>
      <c r="K1072" s="93">
        <v>185</v>
      </c>
      <c r="L1072" s="64">
        <v>185</v>
      </c>
      <c r="M1072" s="56">
        <v>193.53758466723994</v>
      </c>
      <c r="N1072" s="93">
        <v>380</v>
      </c>
      <c r="O1072" s="64">
        <v>380</v>
      </c>
      <c r="P1072" s="56">
        <v>397.53666039757394</v>
      </c>
      <c r="Q1072" s="85" t="s">
        <v>431</v>
      </c>
      <c r="R1072" s="96" t="s">
        <v>83</v>
      </c>
      <c r="S1072" s="85" t="s">
        <v>66</v>
      </c>
      <c r="T1072" s="85" t="s">
        <v>67</v>
      </c>
      <c r="U1072" s="135">
        <v>2010</v>
      </c>
      <c r="V1072" s="85"/>
      <c r="W1072" s="85"/>
      <c r="X1072" s="57"/>
      <c r="Y1072" s="95" t="s">
        <v>68</v>
      </c>
      <c r="Z1072" s="137" t="s">
        <v>69</v>
      </c>
      <c r="AA1072" s="95"/>
    </row>
    <row r="1073" spans="1:27" customFormat="1" ht="15" x14ac:dyDescent="0.25">
      <c r="A1073" s="57" t="s">
        <v>1479</v>
      </c>
      <c r="B1073" s="57" t="s">
        <v>1620</v>
      </c>
      <c r="C1073" s="57" t="s">
        <v>1678</v>
      </c>
      <c r="D1073" s="85"/>
      <c r="E1073" s="93">
        <v>332.12</v>
      </c>
      <c r="F1073" s="93">
        <v>332.12</v>
      </c>
      <c r="G1073" s="134"/>
      <c r="H1073" s="47">
        <v>1.0461491063094051</v>
      </c>
      <c r="I1073" s="56">
        <v>347.44704118747961</v>
      </c>
      <c r="J1073" s="93"/>
      <c r="K1073" s="93">
        <v>140</v>
      </c>
      <c r="L1073" s="64">
        <v>140</v>
      </c>
      <c r="M1073" s="56">
        <v>146.46087488331671</v>
      </c>
      <c r="N1073" s="93">
        <v>500</v>
      </c>
      <c r="O1073" s="64">
        <v>500</v>
      </c>
      <c r="P1073" s="56">
        <v>523.07455315470247</v>
      </c>
      <c r="Q1073" s="85" t="s">
        <v>431</v>
      </c>
      <c r="R1073" s="96" t="s">
        <v>83</v>
      </c>
      <c r="S1073" s="85" t="s">
        <v>66</v>
      </c>
      <c r="T1073" s="85" t="s">
        <v>67</v>
      </c>
      <c r="U1073" s="135">
        <v>2010</v>
      </c>
      <c r="V1073" s="85"/>
      <c r="W1073" s="85"/>
      <c r="X1073" s="57"/>
      <c r="Y1073" s="95" t="s">
        <v>70</v>
      </c>
      <c r="Z1073" s="137" t="s">
        <v>69</v>
      </c>
      <c r="AA1073" s="95"/>
    </row>
    <row r="1074" spans="1:27" customFormat="1" ht="15" x14ac:dyDescent="0.25">
      <c r="A1074" s="111" t="s">
        <v>1479</v>
      </c>
      <c r="B1074" s="111" t="s">
        <v>1620</v>
      </c>
      <c r="C1074" s="111" t="s">
        <v>1679</v>
      </c>
      <c r="D1074" s="120"/>
      <c r="E1074" s="127">
        <v>3.25</v>
      </c>
      <c r="F1074" s="127"/>
      <c r="G1074" s="127"/>
      <c r="H1074" s="207">
        <v>1.0461491063094051</v>
      </c>
      <c r="I1074" s="121">
        <v>0</v>
      </c>
      <c r="J1074" s="127"/>
      <c r="K1074" s="127">
        <v>1.5</v>
      </c>
      <c r="L1074" s="127">
        <v>1.5</v>
      </c>
      <c r="M1074" s="121">
        <v>1.5692236594641076</v>
      </c>
      <c r="N1074" s="127">
        <v>5</v>
      </c>
      <c r="O1074" s="127">
        <v>5</v>
      </c>
      <c r="P1074" s="121">
        <v>5.2307455315470257</v>
      </c>
      <c r="Q1074" s="120" t="s">
        <v>435</v>
      </c>
      <c r="R1074" s="160" t="s">
        <v>83</v>
      </c>
      <c r="S1074" s="120" t="s">
        <v>66</v>
      </c>
      <c r="T1074" s="120" t="s">
        <v>67</v>
      </c>
      <c r="U1074" s="120">
        <v>2010</v>
      </c>
      <c r="V1074" s="120"/>
      <c r="W1074" s="120"/>
      <c r="X1074" s="111"/>
      <c r="Y1074" s="129" t="s">
        <v>89</v>
      </c>
      <c r="Z1074" s="123" t="s">
        <v>69</v>
      </c>
      <c r="AA1074" s="129"/>
    </row>
    <row r="1075" spans="1:27" customFormat="1" ht="15" x14ac:dyDescent="0.25">
      <c r="A1075" s="57" t="s">
        <v>1479</v>
      </c>
      <c r="B1075" s="57" t="s">
        <v>1620</v>
      </c>
      <c r="C1075" s="57" t="s">
        <v>1668</v>
      </c>
      <c r="D1075" s="85"/>
      <c r="E1075" s="93">
        <v>491.5</v>
      </c>
      <c r="F1075" s="93">
        <v>491.5</v>
      </c>
      <c r="G1075" s="134"/>
      <c r="H1075" s="47">
        <v>1.0461491063094051</v>
      </c>
      <c r="I1075" s="56">
        <v>514.18228575107253</v>
      </c>
      <c r="J1075" s="93"/>
      <c r="K1075" s="93">
        <v>100</v>
      </c>
      <c r="L1075" s="64">
        <v>100</v>
      </c>
      <c r="M1075" s="56">
        <v>104.6149106309405</v>
      </c>
      <c r="N1075" s="93">
        <v>775</v>
      </c>
      <c r="O1075" s="64">
        <v>775</v>
      </c>
      <c r="P1075" s="56">
        <v>810.76555738978891</v>
      </c>
      <c r="Q1075" s="85" t="s">
        <v>431</v>
      </c>
      <c r="R1075" s="96" t="s">
        <v>83</v>
      </c>
      <c r="S1075" s="85" t="s">
        <v>66</v>
      </c>
      <c r="T1075" s="85" t="s">
        <v>67</v>
      </c>
      <c r="U1075" s="135">
        <v>2010</v>
      </c>
      <c r="V1075" s="85"/>
      <c r="W1075" s="85"/>
      <c r="X1075" s="57"/>
      <c r="Y1075" s="95" t="s">
        <v>281</v>
      </c>
      <c r="Z1075" s="137" t="s">
        <v>69</v>
      </c>
      <c r="AA1075" s="95"/>
    </row>
    <row r="1076" spans="1:27" customFormat="1" ht="15" x14ac:dyDescent="0.25">
      <c r="A1076" s="57" t="s">
        <v>1479</v>
      </c>
      <c r="B1076" s="57" t="s">
        <v>1620</v>
      </c>
      <c r="C1076" s="57" t="s">
        <v>1678</v>
      </c>
      <c r="D1076" s="85"/>
      <c r="E1076" s="93">
        <v>231.01</v>
      </c>
      <c r="F1076" s="93">
        <v>231.01</v>
      </c>
      <c r="G1076" s="134"/>
      <c r="H1076" s="47">
        <v>1.0461491063094051</v>
      </c>
      <c r="I1076" s="56">
        <v>241.67090504853564</v>
      </c>
      <c r="J1076" s="93"/>
      <c r="K1076" s="93">
        <v>145</v>
      </c>
      <c r="L1076" s="64">
        <v>145</v>
      </c>
      <c r="M1076" s="56">
        <v>151.69162041486373</v>
      </c>
      <c r="N1076" s="93">
        <v>400</v>
      </c>
      <c r="O1076" s="64">
        <v>400</v>
      </c>
      <c r="P1076" s="56">
        <v>418.459642523762</v>
      </c>
      <c r="Q1076" s="85" t="s">
        <v>431</v>
      </c>
      <c r="R1076" s="96" t="s">
        <v>83</v>
      </c>
      <c r="S1076" s="85" t="s">
        <v>66</v>
      </c>
      <c r="T1076" s="85" t="s">
        <v>67</v>
      </c>
      <c r="U1076" s="135">
        <v>2010</v>
      </c>
      <c r="V1076" s="85"/>
      <c r="W1076" s="85"/>
      <c r="X1076" s="57"/>
      <c r="Y1076" s="95" t="s">
        <v>92</v>
      </c>
      <c r="Z1076" s="137" t="s">
        <v>69</v>
      </c>
      <c r="AA1076" s="95"/>
    </row>
    <row r="1077" spans="1:27" customFormat="1" ht="15" x14ac:dyDescent="0.25">
      <c r="A1077" s="222" t="s">
        <v>1479</v>
      </c>
      <c r="B1077" s="57" t="s">
        <v>1620</v>
      </c>
      <c r="C1077" s="57" t="s">
        <v>1680</v>
      </c>
      <c r="D1077" s="85"/>
      <c r="E1077" s="93">
        <v>550</v>
      </c>
      <c r="F1077" s="93">
        <v>550</v>
      </c>
      <c r="G1077" s="134"/>
      <c r="H1077" s="47">
        <v>1.0461491063094051</v>
      </c>
      <c r="I1077" s="56">
        <v>575.38200847017276</v>
      </c>
      <c r="J1077" s="93"/>
      <c r="K1077" s="93">
        <v>550</v>
      </c>
      <c r="L1077" s="64">
        <v>550</v>
      </c>
      <c r="M1077" s="56">
        <v>575.38200847017276</v>
      </c>
      <c r="N1077" s="93">
        <v>550</v>
      </c>
      <c r="O1077" s="64">
        <v>550</v>
      </c>
      <c r="P1077" s="56">
        <v>575.38200847017276</v>
      </c>
      <c r="Q1077" s="85" t="s">
        <v>431</v>
      </c>
      <c r="R1077" s="96" t="s">
        <v>83</v>
      </c>
      <c r="S1077" s="85" t="s">
        <v>66</v>
      </c>
      <c r="T1077" s="85" t="s">
        <v>67</v>
      </c>
      <c r="U1077" s="135">
        <v>2010</v>
      </c>
      <c r="V1077" s="85"/>
      <c r="W1077" s="85"/>
      <c r="X1077" s="57"/>
      <c r="Y1077" s="95" t="s">
        <v>267</v>
      </c>
      <c r="Z1077" s="137" t="s">
        <v>69</v>
      </c>
      <c r="AA1077" s="95"/>
    </row>
    <row r="1078" spans="1:27" customFormat="1" ht="15" x14ac:dyDescent="0.25">
      <c r="A1078" s="57" t="s">
        <v>1479</v>
      </c>
      <c r="B1078" s="57" t="s">
        <v>1620</v>
      </c>
      <c r="C1078" s="57" t="s">
        <v>1681</v>
      </c>
      <c r="D1078" s="85"/>
      <c r="E1078" s="93">
        <v>668.33</v>
      </c>
      <c r="F1078" s="93">
        <v>668.33</v>
      </c>
      <c r="G1078" s="134"/>
      <c r="H1078" s="47">
        <v>1.0461491063094051</v>
      </c>
      <c r="I1078" s="56">
        <v>699.1728322197647</v>
      </c>
      <c r="J1078" s="93"/>
      <c r="K1078" s="93">
        <v>600</v>
      </c>
      <c r="L1078" s="64">
        <v>600</v>
      </c>
      <c r="M1078" s="56">
        <v>627.68946378564306</v>
      </c>
      <c r="N1078" s="93">
        <v>800</v>
      </c>
      <c r="O1078" s="64">
        <v>800</v>
      </c>
      <c r="P1078" s="56">
        <v>836.919285047524</v>
      </c>
      <c r="Q1078" s="85" t="s">
        <v>431</v>
      </c>
      <c r="R1078" s="96" t="s">
        <v>83</v>
      </c>
      <c r="S1078" s="85" t="s">
        <v>66</v>
      </c>
      <c r="T1078" s="85" t="s">
        <v>67</v>
      </c>
      <c r="U1078" s="135">
        <v>2010</v>
      </c>
      <c r="V1078" s="85"/>
      <c r="W1078" s="85"/>
      <c r="X1078" s="57"/>
      <c r="Y1078" s="95" t="s">
        <v>92</v>
      </c>
      <c r="Z1078" s="137" t="s">
        <v>69</v>
      </c>
      <c r="AA1078" s="95"/>
    </row>
    <row r="1079" spans="1:27" customFormat="1" ht="15" x14ac:dyDescent="0.25">
      <c r="A1079" s="57" t="s">
        <v>1479</v>
      </c>
      <c r="B1079" s="57" t="s">
        <v>1620</v>
      </c>
      <c r="C1079" s="57" t="s">
        <v>1682</v>
      </c>
      <c r="D1079" s="85"/>
      <c r="E1079" s="93">
        <v>986.17</v>
      </c>
      <c r="F1079" s="93">
        <v>986.17</v>
      </c>
      <c r="G1079" s="134"/>
      <c r="H1079" s="47">
        <v>1.0461491063094051</v>
      </c>
      <c r="I1079" s="56">
        <v>1031.6808641691459</v>
      </c>
      <c r="J1079" s="93"/>
      <c r="K1079" s="93">
        <v>700</v>
      </c>
      <c r="L1079" s="64">
        <v>700</v>
      </c>
      <c r="M1079" s="56">
        <v>732.30437441658353</v>
      </c>
      <c r="N1079" s="93">
        <v>1100</v>
      </c>
      <c r="O1079" s="64">
        <v>1100</v>
      </c>
      <c r="P1079" s="56">
        <v>1150.7640169403455</v>
      </c>
      <c r="Q1079" s="85" t="s">
        <v>431</v>
      </c>
      <c r="R1079" s="96" t="s">
        <v>83</v>
      </c>
      <c r="S1079" s="85" t="s">
        <v>66</v>
      </c>
      <c r="T1079" s="85" t="s">
        <v>67</v>
      </c>
      <c r="U1079" s="135">
        <v>2010</v>
      </c>
      <c r="V1079" s="85"/>
      <c r="W1079" s="85"/>
      <c r="X1079" s="57"/>
      <c r="Y1079" s="95" t="s">
        <v>78</v>
      </c>
      <c r="Z1079" s="137" t="s">
        <v>69</v>
      </c>
      <c r="AA1079" s="95"/>
    </row>
    <row r="1080" spans="1:27" customFormat="1" ht="15" x14ac:dyDescent="0.25">
      <c r="A1080" s="57" t="s">
        <v>1479</v>
      </c>
      <c r="B1080" s="57" t="s">
        <v>1620</v>
      </c>
      <c r="C1080" s="57" t="s">
        <v>1683</v>
      </c>
      <c r="D1080" s="90"/>
      <c r="E1080" s="91">
        <v>531.78</v>
      </c>
      <c r="F1080" s="91">
        <v>531.78</v>
      </c>
      <c r="G1080" s="141"/>
      <c r="H1080" s="47">
        <v>1.0461491063094051</v>
      </c>
      <c r="I1080" s="56">
        <v>556.32117175321537</v>
      </c>
      <c r="J1080" s="91"/>
      <c r="K1080" s="91">
        <v>376</v>
      </c>
      <c r="L1080" s="268">
        <v>376</v>
      </c>
      <c r="M1080" s="56">
        <v>393.35206397233628</v>
      </c>
      <c r="N1080" s="91">
        <v>810</v>
      </c>
      <c r="O1080" s="268">
        <v>810</v>
      </c>
      <c r="P1080" s="56">
        <v>847.38077611061806</v>
      </c>
      <c r="Q1080" s="90" t="s">
        <v>431</v>
      </c>
      <c r="R1080" s="96" t="s">
        <v>84</v>
      </c>
      <c r="S1080" s="85" t="s">
        <v>66</v>
      </c>
      <c r="T1080" s="85" t="s">
        <v>67</v>
      </c>
      <c r="U1080" s="135">
        <v>2010</v>
      </c>
      <c r="V1080" s="90"/>
      <c r="W1080" s="90"/>
      <c r="X1080" s="90" t="s">
        <v>1684</v>
      </c>
      <c r="Y1080" s="92" t="s">
        <v>1685</v>
      </c>
      <c r="Z1080" s="137" t="s">
        <v>69</v>
      </c>
      <c r="AA1080" s="92"/>
    </row>
    <row r="1081" spans="1:27" customFormat="1" ht="15" x14ac:dyDescent="0.25">
      <c r="A1081" s="57" t="s">
        <v>1479</v>
      </c>
      <c r="B1081" s="57" t="s">
        <v>1620</v>
      </c>
      <c r="C1081" s="57" t="s">
        <v>1686</v>
      </c>
      <c r="D1081" s="90"/>
      <c r="E1081" s="91">
        <v>604.65</v>
      </c>
      <c r="F1081" s="91">
        <v>604.65</v>
      </c>
      <c r="G1081" s="141"/>
      <c r="H1081" s="47">
        <v>1.0461491063094051</v>
      </c>
      <c r="I1081" s="56">
        <v>632.55405712998174</v>
      </c>
      <c r="J1081" s="91"/>
      <c r="K1081" s="91">
        <v>430</v>
      </c>
      <c r="L1081" s="268">
        <v>430</v>
      </c>
      <c r="M1081" s="56">
        <v>449.84411571304418</v>
      </c>
      <c r="N1081" s="91">
        <v>1000</v>
      </c>
      <c r="O1081" s="268">
        <v>1000</v>
      </c>
      <c r="P1081" s="56">
        <v>1046.1491063094049</v>
      </c>
      <c r="Q1081" s="90" t="s">
        <v>431</v>
      </c>
      <c r="R1081" s="96" t="s">
        <v>84</v>
      </c>
      <c r="S1081" s="85" t="s">
        <v>66</v>
      </c>
      <c r="T1081" s="85" t="s">
        <v>67</v>
      </c>
      <c r="U1081" s="135">
        <v>2010</v>
      </c>
      <c r="V1081" s="90"/>
      <c r="W1081" s="90"/>
      <c r="X1081" s="90" t="s">
        <v>1687</v>
      </c>
      <c r="Y1081" s="92" t="s">
        <v>1688</v>
      </c>
      <c r="Z1081" s="137" t="s">
        <v>69</v>
      </c>
      <c r="AA1081" s="92"/>
    </row>
    <row r="1082" spans="1:27" customFormat="1" ht="15" x14ac:dyDescent="0.25">
      <c r="A1082" s="57" t="s">
        <v>1479</v>
      </c>
      <c r="B1082" s="57" t="s">
        <v>1620</v>
      </c>
      <c r="C1082" s="57" t="s">
        <v>1689</v>
      </c>
      <c r="D1082" s="90"/>
      <c r="E1082" s="91">
        <v>578.86</v>
      </c>
      <c r="F1082" s="91">
        <v>578.86</v>
      </c>
      <c r="G1082" s="141"/>
      <c r="H1082" s="47">
        <v>1.0461491063094051</v>
      </c>
      <c r="I1082" s="56">
        <v>605.57387167826221</v>
      </c>
      <c r="J1082" s="91"/>
      <c r="K1082" s="91">
        <v>550</v>
      </c>
      <c r="L1082" s="268">
        <v>550</v>
      </c>
      <c r="M1082" s="56">
        <v>575.38200847017276</v>
      </c>
      <c r="N1082" s="91">
        <v>635</v>
      </c>
      <c r="O1082" s="268">
        <v>635</v>
      </c>
      <c r="P1082" s="56">
        <v>664.3046825064722</v>
      </c>
      <c r="Q1082" s="90" t="s">
        <v>431</v>
      </c>
      <c r="R1082" s="96" t="s">
        <v>84</v>
      </c>
      <c r="S1082" s="85" t="s">
        <v>66</v>
      </c>
      <c r="T1082" s="85" t="s">
        <v>67</v>
      </c>
      <c r="U1082" s="135">
        <v>2010</v>
      </c>
      <c r="V1082" s="90"/>
      <c r="W1082" s="90"/>
      <c r="X1082" s="90" t="s">
        <v>1690</v>
      </c>
      <c r="Y1082" s="92" t="s">
        <v>505</v>
      </c>
      <c r="Z1082" s="137" t="s">
        <v>69</v>
      </c>
      <c r="AA1082" s="92"/>
    </row>
    <row r="1083" spans="1:27" customFormat="1" ht="15" x14ac:dyDescent="0.25">
      <c r="A1083" s="57" t="s">
        <v>1479</v>
      </c>
      <c r="B1083" s="57" t="s">
        <v>1620</v>
      </c>
      <c r="C1083" s="57" t="s">
        <v>1691</v>
      </c>
      <c r="D1083" s="90"/>
      <c r="E1083" s="91">
        <v>268.38</v>
      </c>
      <c r="F1083" s="91">
        <v>268.38</v>
      </c>
      <c r="G1083" s="141"/>
      <c r="H1083" s="47">
        <v>1.0461491063094051</v>
      </c>
      <c r="I1083" s="56">
        <v>280.76549715131813</v>
      </c>
      <c r="J1083" s="91"/>
      <c r="K1083" s="91">
        <v>2.5</v>
      </c>
      <c r="L1083" s="268">
        <v>2.5</v>
      </c>
      <c r="M1083" s="56">
        <v>2.6153727657735129</v>
      </c>
      <c r="N1083" s="91">
        <v>750</v>
      </c>
      <c r="O1083" s="268">
        <v>750</v>
      </c>
      <c r="P1083" s="56">
        <v>784.61182973205382</v>
      </c>
      <c r="Q1083" s="90" t="s">
        <v>431</v>
      </c>
      <c r="R1083" s="96" t="s">
        <v>84</v>
      </c>
      <c r="S1083" s="85" t="s">
        <v>66</v>
      </c>
      <c r="T1083" s="85" t="s">
        <v>67</v>
      </c>
      <c r="U1083" s="135">
        <v>2010</v>
      </c>
      <c r="V1083" s="90"/>
      <c r="W1083" s="90"/>
      <c r="X1083" s="90" t="s">
        <v>1692</v>
      </c>
      <c r="Y1083" s="92" t="s">
        <v>1693</v>
      </c>
      <c r="Z1083" s="137" t="s">
        <v>69</v>
      </c>
      <c r="AA1083" s="92"/>
    </row>
    <row r="1084" spans="1:27" customFormat="1" ht="15" x14ac:dyDescent="0.25">
      <c r="A1084" s="57" t="s">
        <v>1479</v>
      </c>
      <c r="B1084" s="57" t="s">
        <v>1620</v>
      </c>
      <c r="C1084" s="57" t="s">
        <v>1694</v>
      </c>
      <c r="D1084" s="90"/>
      <c r="E1084" s="91">
        <v>317.08999999999997</v>
      </c>
      <c r="F1084" s="91">
        <v>317.08999999999997</v>
      </c>
      <c r="G1084" s="141"/>
      <c r="H1084" s="47">
        <v>1.0461491063094051</v>
      </c>
      <c r="I1084" s="56">
        <v>331.72342011964923</v>
      </c>
      <c r="J1084" s="91"/>
      <c r="K1084" s="91">
        <v>250</v>
      </c>
      <c r="L1084" s="268">
        <v>250</v>
      </c>
      <c r="M1084" s="56">
        <v>261.53727657735124</v>
      </c>
      <c r="N1084" s="91">
        <v>560</v>
      </c>
      <c r="O1084" s="268">
        <v>560</v>
      </c>
      <c r="P1084" s="56">
        <v>585.84349953326682</v>
      </c>
      <c r="Q1084" s="90" t="s">
        <v>431</v>
      </c>
      <c r="R1084" s="96" t="s">
        <v>84</v>
      </c>
      <c r="S1084" s="85" t="s">
        <v>66</v>
      </c>
      <c r="T1084" s="85" t="s">
        <v>67</v>
      </c>
      <c r="U1084" s="135">
        <v>2010</v>
      </c>
      <c r="V1084" s="90"/>
      <c r="W1084" s="90"/>
      <c r="X1084" s="90" t="s">
        <v>1695</v>
      </c>
      <c r="Y1084" s="92" t="s">
        <v>1696</v>
      </c>
      <c r="Z1084" s="137" t="s">
        <v>69</v>
      </c>
      <c r="AA1084" s="92"/>
    </row>
    <row r="1085" spans="1:27" customFormat="1" ht="15" x14ac:dyDescent="0.25">
      <c r="A1085" s="57" t="s">
        <v>1479</v>
      </c>
      <c r="B1085" s="57" t="s">
        <v>1620</v>
      </c>
      <c r="C1085" s="57" t="s">
        <v>1697</v>
      </c>
      <c r="D1085" s="90"/>
      <c r="E1085" s="91">
        <v>296.63</v>
      </c>
      <c r="F1085" s="91">
        <v>296.63</v>
      </c>
      <c r="G1085" s="141"/>
      <c r="H1085" s="47">
        <v>1.0461491063094051</v>
      </c>
      <c r="I1085" s="56">
        <v>310.31920940455882</v>
      </c>
      <c r="J1085" s="91"/>
      <c r="K1085" s="91">
        <v>248</v>
      </c>
      <c r="L1085" s="268">
        <v>248</v>
      </c>
      <c r="M1085" s="56">
        <v>259.44497836473244</v>
      </c>
      <c r="N1085" s="91">
        <v>425</v>
      </c>
      <c r="O1085" s="268">
        <v>425</v>
      </c>
      <c r="P1085" s="56">
        <v>444.61337018149715</v>
      </c>
      <c r="Q1085" s="90" t="s">
        <v>431</v>
      </c>
      <c r="R1085" s="96" t="s">
        <v>84</v>
      </c>
      <c r="S1085" s="85" t="s">
        <v>66</v>
      </c>
      <c r="T1085" s="85" t="s">
        <v>67</v>
      </c>
      <c r="U1085" s="135">
        <v>2010</v>
      </c>
      <c r="V1085" s="90"/>
      <c r="W1085" s="90"/>
      <c r="X1085" s="90" t="s">
        <v>1698</v>
      </c>
      <c r="Y1085" s="92" t="s">
        <v>1688</v>
      </c>
      <c r="Z1085" s="137" t="s">
        <v>69</v>
      </c>
      <c r="AA1085" s="92"/>
    </row>
    <row r="1086" spans="1:27" customFormat="1" ht="15" x14ac:dyDescent="0.25">
      <c r="A1086" s="57" t="s">
        <v>1479</v>
      </c>
      <c r="B1086" s="57" t="s">
        <v>1620</v>
      </c>
      <c r="C1086" s="57" t="s">
        <v>1699</v>
      </c>
      <c r="D1086" s="85"/>
      <c r="E1086" s="93">
        <v>125.69</v>
      </c>
      <c r="F1086" s="93">
        <v>125.69</v>
      </c>
      <c r="G1086" s="134"/>
      <c r="H1086" s="47">
        <v>1.0461491063094051</v>
      </c>
      <c r="I1086" s="56">
        <v>131.49048117202912</v>
      </c>
      <c r="J1086" s="93"/>
      <c r="K1086" s="93">
        <v>46.35</v>
      </c>
      <c r="L1086" s="64">
        <v>46.35</v>
      </c>
      <c r="M1086" s="56">
        <v>48.489011077440928</v>
      </c>
      <c r="N1086" s="93">
        <v>175.82</v>
      </c>
      <c r="O1086" s="64">
        <v>175.82</v>
      </c>
      <c r="P1086" s="56">
        <v>183.93393587131959</v>
      </c>
      <c r="Q1086" s="85" t="s">
        <v>1639</v>
      </c>
      <c r="R1086" s="96" t="s">
        <v>291</v>
      </c>
      <c r="S1086" s="85" t="s">
        <v>66</v>
      </c>
      <c r="T1086" s="85" t="s">
        <v>67</v>
      </c>
      <c r="U1086" s="135">
        <v>2010</v>
      </c>
      <c r="V1086" s="85"/>
      <c r="W1086" s="85"/>
      <c r="X1086" s="57">
        <v>15</v>
      </c>
      <c r="Y1086" s="95" t="s">
        <v>255</v>
      </c>
      <c r="Z1086" s="137" t="s">
        <v>69</v>
      </c>
      <c r="AA1086" s="95"/>
    </row>
    <row r="1087" spans="1:27" customFormat="1" ht="15" x14ac:dyDescent="0.25">
      <c r="A1087" s="57" t="s">
        <v>1479</v>
      </c>
      <c r="B1087" s="57" t="s">
        <v>1620</v>
      </c>
      <c r="C1087" s="57" t="s">
        <v>1700</v>
      </c>
      <c r="D1087" s="85"/>
      <c r="E1087" s="93">
        <v>47.05</v>
      </c>
      <c r="F1087" s="93">
        <v>47.05</v>
      </c>
      <c r="G1087" s="134"/>
      <c r="H1087" s="47">
        <v>1.0461491063094051</v>
      </c>
      <c r="I1087" s="56">
        <v>49.221315451857507</v>
      </c>
      <c r="J1087" s="93"/>
      <c r="K1087" s="93">
        <v>21</v>
      </c>
      <c r="L1087" s="64">
        <v>21</v>
      </c>
      <c r="M1087" s="56">
        <v>21.969131232497507</v>
      </c>
      <c r="N1087" s="93">
        <v>150</v>
      </c>
      <c r="O1087" s="64">
        <v>150</v>
      </c>
      <c r="P1087" s="56">
        <v>156.92236594641076</v>
      </c>
      <c r="Q1087" s="85" t="s">
        <v>1639</v>
      </c>
      <c r="R1087" s="96" t="s">
        <v>291</v>
      </c>
      <c r="S1087" s="85" t="s">
        <v>66</v>
      </c>
      <c r="T1087" s="85" t="s">
        <v>67</v>
      </c>
      <c r="U1087" s="135">
        <v>2010</v>
      </c>
      <c r="V1087" s="85"/>
      <c r="W1087" s="85"/>
      <c r="X1087" s="57"/>
      <c r="Y1087" s="95" t="s">
        <v>278</v>
      </c>
      <c r="Z1087" s="137" t="s">
        <v>69</v>
      </c>
      <c r="AA1087" s="95"/>
    </row>
    <row r="1088" spans="1:27" customFormat="1" ht="30" x14ac:dyDescent="0.25">
      <c r="A1088" s="57" t="s">
        <v>1479</v>
      </c>
      <c r="B1088" s="57" t="s">
        <v>1620</v>
      </c>
      <c r="C1088" s="57" t="s">
        <v>1701</v>
      </c>
      <c r="D1088" s="85"/>
      <c r="E1088" s="93">
        <v>178</v>
      </c>
      <c r="F1088" s="93">
        <v>178</v>
      </c>
      <c r="G1088" s="134"/>
      <c r="H1088" s="47">
        <v>1.0461491063094051</v>
      </c>
      <c r="I1088" s="56">
        <v>186.21454092307411</v>
      </c>
      <c r="J1088" s="93"/>
      <c r="K1088" s="93">
        <v>110</v>
      </c>
      <c r="L1088" s="64">
        <v>110</v>
      </c>
      <c r="M1088" s="56">
        <v>115.07640169403456</v>
      </c>
      <c r="N1088" s="93">
        <v>230</v>
      </c>
      <c r="O1088" s="64">
        <v>230</v>
      </c>
      <c r="P1088" s="56">
        <v>240.61429445116318</v>
      </c>
      <c r="Q1088" s="85" t="s">
        <v>1639</v>
      </c>
      <c r="R1088" s="96" t="s">
        <v>291</v>
      </c>
      <c r="S1088" s="85" t="s">
        <v>66</v>
      </c>
      <c r="T1088" s="85" t="s">
        <v>67</v>
      </c>
      <c r="U1088" s="135">
        <v>2010</v>
      </c>
      <c r="V1088" s="85"/>
      <c r="W1088" s="85"/>
      <c r="X1088" s="57"/>
      <c r="Y1088" s="95" t="s">
        <v>281</v>
      </c>
      <c r="Z1088" s="137" t="s">
        <v>69</v>
      </c>
      <c r="AA1088" s="95"/>
    </row>
    <row r="1089" spans="1:27" customFormat="1" ht="15" x14ac:dyDescent="0.25">
      <c r="A1089" s="57" t="s">
        <v>1479</v>
      </c>
      <c r="B1089" s="57" t="s">
        <v>1620</v>
      </c>
      <c r="C1089" s="57" t="s">
        <v>1702</v>
      </c>
      <c r="D1089" s="90"/>
      <c r="E1089" s="91">
        <v>63.83</v>
      </c>
      <c r="F1089" s="91">
        <v>63.83</v>
      </c>
      <c r="G1089" s="141"/>
      <c r="H1089" s="47">
        <v>1.0461491063094051</v>
      </c>
      <c r="I1089" s="56">
        <v>66.775697455729329</v>
      </c>
      <c r="J1089" s="91"/>
      <c r="K1089" s="91">
        <v>50</v>
      </c>
      <c r="L1089" s="268">
        <v>50</v>
      </c>
      <c r="M1089" s="56">
        <v>52.30745531547025</v>
      </c>
      <c r="N1089" s="91">
        <v>85</v>
      </c>
      <c r="O1089" s="268">
        <v>85</v>
      </c>
      <c r="P1089" s="56">
        <v>88.922674036299426</v>
      </c>
      <c r="Q1089" s="90" t="s">
        <v>431</v>
      </c>
      <c r="R1089" s="57" t="s">
        <v>284</v>
      </c>
      <c r="S1089" s="85" t="s">
        <v>66</v>
      </c>
      <c r="T1089" s="85" t="s">
        <v>67</v>
      </c>
      <c r="U1089" s="135">
        <v>2010</v>
      </c>
      <c r="V1089" s="90"/>
      <c r="W1089" s="90"/>
      <c r="X1089" s="90" t="s">
        <v>1703</v>
      </c>
      <c r="Y1089" s="92" t="s">
        <v>462</v>
      </c>
      <c r="Z1089" s="137" t="s">
        <v>69</v>
      </c>
      <c r="AA1089" s="92"/>
    </row>
    <row r="1090" spans="1:27" customFormat="1" ht="15" x14ac:dyDescent="0.25">
      <c r="A1090" s="57" t="s">
        <v>1479</v>
      </c>
      <c r="B1090" s="57" t="s">
        <v>1620</v>
      </c>
      <c r="C1090" s="57" t="s">
        <v>1704</v>
      </c>
      <c r="D1090" s="85"/>
      <c r="E1090" s="93">
        <v>43.35</v>
      </c>
      <c r="F1090" s="93">
        <v>43.35</v>
      </c>
      <c r="G1090" s="134"/>
      <c r="H1090" s="47">
        <v>1.0461491063094051</v>
      </c>
      <c r="I1090" s="56">
        <v>45.350563758512713</v>
      </c>
      <c r="J1090" s="93"/>
      <c r="K1090" s="93">
        <v>30</v>
      </c>
      <c r="L1090" s="64">
        <v>30</v>
      </c>
      <c r="M1090" s="56">
        <v>31.384473189282151</v>
      </c>
      <c r="N1090" s="93">
        <v>66</v>
      </c>
      <c r="O1090" s="64">
        <v>66</v>
      </c>
      <c r="P1090" s="56">
        <v>69.045841016420738</v>
      </c>
      <c r="Q1090" s="85" t="s">
        <v>431</v>
      </c>
      <c r="R1090" s="57" t="s">
        <v>2714</v>
      </c>
      <c r="S1090" s="85" t="s">
        <v>66</v>
      </c>
      <c r="T1090" s="85">
        <v>2010</v>
      </c>
      <c r="U1090" s="135">
        <v>2010</v>
      </c>
      <c r="V1090" s="85"/>
      <c r="W1090" s="85"/>
      <c r="X1090" s="57"/>
      <c r="Y1090" s="95" t="s">
        <v>281</v>
      </c>
      <c r="Z1090" s="136" t="s">
        <v>69</v>
      </c>
      <c r="AA1090" s="95"/>
    </row>
    <row r="1091" spans="1:27" customFormat="1" ht="15" x14ac:dyDescent="0.25">
      <c r="A1091" s="57" t="s">
        <v>1479</v>
      </c>
      <c r="B1091" s="57" t="s">
        <v>1620</v>
      </c>
      <c r="C1091" s="57" t="s">
        <v>1705</v>
      </c>
      <c r="D1091" s="85"/>
      <c r="E1091" s="93">
        <v>58.48</v>
      </c>
      <c r="F1091" s="93">
        <v>58.48</v>
      </c>
      <c r="G1091" s="134"/>
      <c r="H1091" s="47">
        <v>1.0461491063094051</v>
      </c>
      <c r="I1091" s="56">
        <v>61.178799736974007</v>
      </c>
      <c r="J1091" s="93"/>
      <c r="K1091" s="93">
        <v>40</v>
      </c>
      <c r="L1091" s="64">
        <v>40</v>
      </c>
      <c r="M1091" s="56">
        <v>41.845964252376206</v>
      </c>
      <c r="N1091" s="93">
        <v>160</v>
      </c>
      <c r="O1091" s="64">
        <v>160</v>
      </c>
      <c r="P1091" s="56">
        <v>167.38385700950482</v>
      </c>
      <c r="Q1091" s="85" t="s">
        <v>431</v>
      </c>
      <c r="R1091" s="57" t="s">
        <v>2714</v>
      </c>
      <c r="S1091" s="85" t="s">
        <v>66</v>
      </c>
      <c r="T1091" s="85">
        <v>2010</v>
      </c>
      <c r="U1091" s="135">
        <v>2010</v>
      </c>
      <c r="V1091" s="85"/>
      <c r="W1091" s="85"/>
      <c r="X1091" s="57"/>
      <c r="Y1091" s="95" t="s">
        <v>872</v>
      </c>
      <c r="Z1091" s="136" t="s">
        <v>69</v>
      </c>
      <c r="AA1091" s="95"/>
    </row>
    <row r="1092" spans="1:27" customFormat="1" ht="15" x14ac:dyDescent="0.25">
      <c r="A1092" s="57" t="s">
        <v>1479</v>
      </c>
      <c r="B1092" s="57" t="s">
        <v>1620</v>
      </c>
      <c r="C1092" s="57" t="s">
        <v>1706</v>
      </c>
      <c r="D1092" s="85"/>
      <c r="E1092" s="93">
        <v>290</v>
      </c>
      <c r="F1092" s="93">
        <v>290</v>
      </c>
      <c r="G1092" s="134"/>
      <c r="H1092" s="47">
        <v>1.0461491063094051</v>
      </c>
      <c r="I1092" s="56">
        <v>303.38324082972747</v>
      </c>
      <c r="J1092" s="93"/>
      <c r="K1092" s="93">
        <v>290</v>
      </c>
      <c r="L1092" s="64">
        <v>290</v>
      </c>
      <c r="M1092" s="56">
        <v>303.38324082972747</v>
      </c>
      <c r="N1092" s="93">
        <v>290</v>
      </c>
      <c r="O1092" s="64">
        <v>290</v>
      </c>
      <c r="P1092" s="56">
        <v>303.38324082972747</v>
      </c>
      <c r="Q1092" s="85" t="s">
        <v>431</v>
      </c>
      <c r="R1092" s="57" t="s">
        <v>2714</v>
      </c>
      <c r="S1092" s="85" t="s">
        <v>66</v>
      </c>
      <c r="T1092" s="85">
        <v>2010</v>
      </c>
      <c r="U1092" s="135">
        <v>2010</v>
      </c>
      <c r="V1092" s="85"/>
      <c r="W1092" s="85"/>
      <c r="X1092" s="57"/>
      <c r="Y1092" s="95" t="s">
        <v>78</v>
      </c>
      <c r="Z1092" s="136" t="s">
        <v>69</v>
      </c>
      <c r="AA1092" s="95"/>
    </row>
    <row r="1093" spans="1:27" customFormat="1" ht="15" x14ac:dyDescent="0.25">
      <c r="A1093" s="57" t="s">
        <v>1479</v>
      </c>
      <c r="B1093" s="57" t="s">
        <v>1620</v>
      </c>
      <c r="C1093" s="57" t="s">
        <v>1707</v>
      </c>
      <c r="D1093" s="85"/>
      <c r="E1093" s="93">
        <v>150</v>
      </c>
      <c r="F1093" s="93">
        <v>150</v>
      </c>
      <c r="G1093" s="134"/>
      <c r="H1093" s="47">
        <v>1.0461491063094051</v>
      </c>
      <c r="I1093" s="56">
        <v>156.92236594641076</v>
      </c>
      <c r="J1093" s="93"/>
      <c r="K1093" s="93">
        <v>150</v>
      </c>
      <c r="L1093" s="64">
        <v>150</v>
      </c>
      <c r="M1093" s="56">
        <v>156.92236594641076</v>
      </c>
      <c r="N1093" s="93">
        <v>150</v>
      </c>
      <c r="O1093" s="64">
        <v>150</v>
      </c>
      <c r="P1093" s="56">
        <v>156.92236594641076</v>
      </c>
      <c r="Q1093" s="85" t="s">
        <v>431</v>
      </c>
      <c r="R1093" s="57" t="s">
        <v>2714</v>
      </c>
      <c r="S1093" s="85" t="s">
        <v>66</v>
      </c>
      <c r="T1093" s="85">
        <v>2010</v>
      </c>
      <c r="U1093" s="135">
        <v>2010</v>
      </c>
      <c r="V1093" s="85"/>
      <c r="W1093" s="85"/>
      <c r="X1093" s="57"/>
      <c r="Y1093" s="95" t="s">
        <v>343</v>
      </c>
      <c r="Z1093" s="136" t="s">
        <v>69</v>
      </c>
      <c r="AA1093" s="95"/>
    </row>
    <row r="1094" spans="1:27" customFormat="1" ht="15" x14ac:dyDescent="0.25">
      <c r="A1094" s="57" t="s">
        <v>1479</v>
      </c>
      <c r="B1094" s="57" t="s">
        <v>1620</v>
      </c>
      <c r="C1094" s="57" t="s">
        <v>1708</v>
      </c>
      <c r="D1094" s="85"/>
      <c r="E1094" s="93">
        <v>51.75</v>
      </c>
      <c r="F1094" s="93">
        <v>51.75</v>
      </c>
      <c r="G1094" s="134"/>
      <c r="H1094" s="47">
        <v>1.0461491063094051</v>
      </c>
      <c r="I1094" s="56">
        <v>54.138216251511714</v>
      </c>
      <c r="J1094" s="93"/>
      <c r="K1094" s="93">
        <v>30</v>
      </c>
      <c r="L1094" s="64">
        <v>30</v>
      </c>
      <c r="M1094" s="56">
        <v>31.384473189282151</v>
      </c>
      <c r="N1094" s="93">
        <v>88</v>
      </c>
      <c r="O1094" s="64">
        <v>88</v>
      </c>
      <c r="P1094" s="56">
        <v>92.061121355227641</v>
      </c>
      <c r="Q1094" s="85" t="s">
        <v>431</v>
      </c>
      <c r="R1094" s="57" t="s">
        <v>2714</v>
      </c>
      <c r="S1094" s="85" t="s">
        <v>66</v>
      </c>
      <c r="T1094" s="85">
        <v>2010</v>
      </c>
      <c r="U1094" s="135">
        <v>2010</v>
      </c>
      <c r="V1094" s="85"/>
      <c r="W1094" s="85"/>
      <c r="X1094" s="57"/>
      <c r="Y1094" s="95" t="s">
        <v>281</v>
      </c>
      <c r="Z1094" s="136" t="s">
        <v>69</v>
      </c>
      <c r="AA1094" s="95"/>
    </row>
    <row r="1095" spans="1:27" customFormat="1" ht="15" x14ac:dyDescent="0.25">
      <c r="A1095" s="57" t="s">
        <v>1479</v>
      </c>
      <c r="B1095" s="57" t="s">
        <v>1620</v>
      </c>
      <c r="C1095" s="57" t="s">
        <v>1709</v>
      </c>
      <c r="D1095" s="85"/>
      <c r="E1095" s="93">
        <v>57.35</v>
      </c>
      <c r="F1095" s="93">
        <v>57.35</v>
      </c>
      <c r="G1095" s="134"/>
      <c r="H1095" s="47">
        <v>1.0461491063094051</v>
      </c>
      <c r="I1095" s="56">
        <v>59.99665124684438</v>
      </c>
      <c r="J1095" s="93"/>
      <c r="K1095" s="93">
        <v>40</v>
      </c>
      <c r="L1095" s="64">
        <v>40</v>
      </c>
      <c r="M1095" s="56">
        <v>41.845964252376206</v>
      </c>
      <c r="N1095" s="93">
        <v>150</v>
      </c>
      <c r="O1095" s="64">
        <v>150</v>
      </c>
      <c r="P1095" s="56">
        <v>156.92236594641076</v>
      </c>
      <c r="Q1095" s="85" t="s">
        <v>431</v>
      </c>
      <c r="R1095" s="57" t="s">
        <v>2714</v>
      </c>
      <c r="S1095" s="85" t="s">
        <v>66</v>
      </c>
      <c r="T1095" s="85">
        <v>2010</v>
      </c>
      <c r="U1095" s="135">
        <v>2010</v>
      </c>
      <c r="V1095" s="85"/>
      <c r="W1095" s="85"/>
      <c r="X1095" s="57"/>
      <c r="Y1095" s="95" t="s">
        <v>1710</v>
      </c>
      <c r="Z1095" s="136" t="s">
        <v>69</v>
      </c>
      <c r="AA1095" s="95"/>
    </row>
    <row r="1096" spans="1:27" customFormat="1" ht="15" x14ac:dyDescent="0.25">
      <c r="A1096" s="57" t="s">
        <v>1479</v>
      </c>
      <c r="B1096" s="57" t="s">
        <v>1620</v>
      </c>
      <c r="C1096" s="57" t="s">
        <v>1711</v>
      </c>
      <c r="D1096" s="85"/>
      <c r="E1096" s="93">
        <v>365</v>
      </c>
      <c r="F1096" s="93">
        <v>365</v>
      </c>
      <c r="G1096" s="134"/>
      <c r="H1096" s="47">
        <v>1.0461491063094051</v>
      </c>
      <c r="I1096" s="56">
        <v>381.84442380293285</v>
      </c>
      <c r="J1096" s="93"/>
      <c r="K1096" s="93">
        <v>365</v>
      </c>
      <c r="L1096" s="64">
        <v>365</v>
      </c>
      <c r="M1096" s="56">
        <v>381.84442380293285</v>
      </c>
      <c r="N1096" s="93">
        <v>365</v>
      </c>
      <c r="O1096" s="64">
        <v>365</v>
      </c>
      <c r="P1096" s="56">
        <v>381.84442380293285</v>
      </c>
      <c r="Q1096" s="85" t="s">
        <v>431</v>
      </c>
      <c r="R1096" s="57" t="s">
        <v>2714</v>
      </c>
      <c r="S1096" s="85" t="s">
        <v>66</v>
      </c>
      <c r="T1096" s="85">
        <v>2010</v>
      </c>
      <c r="U1096" s="135">
        <v>2010</v>
      </c>
      <c r="V1096" s="85"/>
      <c r="W1096" s="85"/>
      <c r="X1096" s="57"/>
      <c r="Y1096" s="95" t="s">
        <v>78</v>
      </c>
      <c r="Z1096" s="136" t="s">
        <v>69</v>
      </c>
      <c r="AA1096" s="95"/>
    </row>
    <row r="1097" spans="1:27" customFormat="1" ht="15" x14ac:dyDescent="0.25">
      <c r="A1097" s="57" t="s">
        <v>1479</v>
      </c>
      <c r="B1097" s="57" t="s">
        <v>1620</v>
      </c>
      <c r="C1097" s="57" t="s">
        <v>1712</v>
      </c>
      <c r="D1097" s="85"/>
      <c r="E1097" s="93">
        <v>271.25</v>
      </c>
      <c r="F1097" s="93">
        <v>271.25</v>
      </c>
      <c r="G1097" s="134"/>
      <c r="H1097" s="47">
        <v>1.0461491063094051</v>
      </c>
      <c r="I1097" s="56">
        <v>283.7679450864261</v>
      </c>
      <c r="J1097" s="93"/>
      <c r="K1097" s="93">
        <v>265</v>
      </c>
      <c r="L1097" s="64">
        <v>265</v>
      </c>
      <c r="M1097" s="56">
        <v>277.22951317199232</v>
      </c>
      <c r="N1097" s="93">
        <v>300</v>
      </c>
      <c r="O1097" s="64">
        <v>300</v>
      </c>
      <c r="P1097" s="56">
        <v>313.84473189282153</v>
      </c>
      <c r="Q1097" s="85" t="s">
        <v>431</v>
      </c>
      <c r="R1097" s="57" t="s">
        <v>2714</v>
      </c>
      <c r="S1097" s="85" t="s">
        <v>66</v>
      </c>
      <c r="T1097" s="85">
        <v>2010</v>
      </c>
      <c r="U1097" s="135">
        <v>2010</v>
      </c>
      <c r="V1097" s="85"/>
      <c r="W1097" s="85"/>
      <c r="X1097" s="57"/>
      <c r="Y1097" s="95" t="s">
        <v>70</v>
      </c>
      <c r="Z1097" s="136" t="s">
        <v>69</v>
      </c>
      <c r="AA1097" s="95"/>
    </row>
    <row r="1098" spans="1:27" customFormat="1" ht="15" x14ac:dyDescent="0.25">
      <c r="A1098" s="57" t="s">
        <v>1479</v>
      </c>
      <c r="B1098" s="57" t="s">
        <v>1620</v>
      </c>
      <c r="C1098" s="57" t="s">
        <v>1713</v>
      </c>
      <c r="D1098" s="85"/>
      <c r="E1098" s="93">
        <v>63.31</v>
      </c>
      <c r="F1098" s="93">
        <v>63.31</v>
      </c>
      <c r="G1098" s="134"/>
      <c r="H1098" s="47">
        <v>1.0461491063094051</v>
      </c>
      <c r="I1098" s="56">
        <v>66.231699920448435</v>
      </c>
      <c r="J1098" s="93"/>
      <c r="K1098" s="93">
        <v>40</v>
      </c>
      <c r="L1098" s="64">
        <v>40</v>
      </c>
      <c r="M1098" s="56">
        <v>41.845964252376206</v>
      </c>
      <c r="N1098" s="93">
        <v>112.5</v>
      </c>
      <c r="O1098" s="64">
        <v>112.5</v>
      </c>
      <c r="P1098" s="56">
        <v>117.69177445980807</v>
      </c>
      <c r="Q1098" s="85" t="s">
        <v>431</v>
      </c>
      <c r="R1098" s="57" t="s">
        <v>2714</v>
      </c>
      <c r="S1098" s="85" t="s">
        <v>66</v>
      </c>
      <c r="T1098" s="85">
        <v>2010</v>
      </c>
      <c r="U1098" s="135">
        <v>2010</v>
      </c>
      <c r="V1098" s="85"/>
      <c r="W1098" s="85"/>
      <c r="X1098" s="57"/>
      <c r="Y1098" s="95" t="s">
        <v>841</v>
      </c>
      <c r="Z1098" s="136" t="s">
        <v>69</v>
      </c>
      <c r="AA1098" s="95"/>
    </row>
    <row r="1099" spans="1:27" customFormat="1" ht="15" x14ac:dyDescent="0.25">
      <c r="A1099" s="57" t="s">
        <v>1479</v>
      </c>
      <c r="B1099" s="57" t="s">
        <v>1620</v>
      </c>
      <c r="C1099" s="57" t="s">
        <v>1714</v>
      </c>
      <c r="D1099" s="85"/>
      <c r="E1099" s="93">
        <v>130</v>
      </c>
      <c r="F1099" s="93">
        <v>130</v>
      </c>
      <c r="G1099" s="134"/>
      <c r="H1099" s="47">
        <v>1.0461491063094051</v>
      </c>
      <c r="I1099" s="56">
        <v>135.99938382022265</v>
      </c>
      <c r="J1099" s="93"/>
      <c r="K1099" s="93">
        <v>130</v>
      </c>
      <c r="L1099" s="64">
        <v>130</v>
      </c>
      <c r="M1099" s="56">
        <v>135.99938382022265</v>
      </c>
      <c r="N1099" s="93">
        <v>130</v>
      </c>
      <c r="O1099" s="64">
        <v>130</v>
      </c>
      <c r="P1099" s="56">
        <v>135.99938382022265</v>
      </c>
      <c r="Q1099" s="85" t="s">
        <v>431</v>
      </c>
      <c r="R1099" s="57" t="s">
        <v>2714</v>
      </c>
      <c r="S1099" s="85" t="s">
        <v>66</v>
      </c>
      <c r="T1099" s="85">
        <v>2010</v>
      </c>
      <c r="U1099" s="135">
        <v>2010</v>
      </c>
      <c r="V1099" s="85"/>
      <c r="W1099" s="85"/>
      <c r="X1099" s="57"/>
      <c r="Y1099" s="95" t="s">
        <v>343</v>
      </c>
      <c r="Z1099" s="136" t="s">
        <v>69</v>
      </c>
      <c r="AA1099" s="95"/>
    </row>
    <row r="1100" spans="1:27" customFormat="1" ht="15" x14ac:dyDescent="0.25">
      <c r="A1100" s="57" t="s">
        <v>1479</v>
      </c>
      <c r="B1100" s="57" t="s">
        <v>1620</v>
      </c>
      <c r="C1100" s="57" t="s">
        <v>1705</v>
      </c>
      <c r="D1100" s="85"/>
      <c r="E1100" s="93">
        <v>75.58</v>
      </c>
      <c r="F1100" s="93">
        <v>75.58</v>
      </c>
      <c r="G1100" s="134"/>
      <c r="H1100" s="47">
        <v>1.0292667257822254</v>
      </c>
      <c r="I1100" s="56">
        <v>77.791979134620604</v>
      </c>
      <c r="J1100" s="93"/>
      <c r="K1100" s="93">
        <v>42</v>
      </c>
      <c r="L1100" s="64">
        <v>42</v>
      </c>
      <c r="M1100" s="56">
        <v>43.229202482853466</v>
      </c>
      <c r="N1100" s="93">
        <v>250</v>
      </c>
      <c r="O1100" s="64">
        <v>250</v>
      </c>
      <c r="P1100" s="56">
        <v>257.31668144555636</v>
      </c>
      <c r="Q1100" s="85" t="s">
        <v>431</v>
      </c>
      <c r="R1100" s="57" t="s">
        <v>2714</v>
      </c>
      <c r="S1100" s="85" t="s">
        <v>66</v>
      </c>
      <c r="T1100" s="85">
        <v>2011</v>
      </c>
      <c r="U1100" s="135">
        <v>2011</v>
      </c>
      <c r="V1100" s="85"/>
      <c r="W1100" s="85"/>
      <c r="X1100" s="57"/>
      <c r="Y1100" s="95" t="s">
        <v>636</v>
      </c>
      <c r="Z1100" s="136" t="s">
        <v>69</v>
      </c>
      <c r="AA1100" s="95"/>
    </row>
    <row r="1101" spans="1:27" customFormat="1" ht="15" x14ac:dyDescent="0.25">
      <c r="A1101" s="57" t="s">
        <v>1479</v>
      </c>
      <c r="B1101" s="57" t="s">
        <v>1620</v>
      </c>
      <c r="C1101" s="57" t="s">
        <v>1706</v>
      </c>
      <c r="D1101" s="85"/>
      <c r="E1101" s="93">
        <v>350</v>
      </c>
      <c r="F1101" s="93">
        <v>350</v>
      </c>
      <c r="G1101" s="134"/>
      <c r="H1101" s="47">
        <v>1.0292667257822254</v>
      </c>
      <c r="I1101" s="56">
        <v>360.24335402377892</v>
      </c>
      <c r="J1101" s="93"/>
      <c r="K1101" s="93">
        <v>350</v>
      </c>
      <c r="L1101" s="64">
        <v>350</v>
      </c>
      <c r="M1101" s="56">
        <v>360.24335402377892</v>
      </c>
      <c r="N1101" s="93">
        <v>350</v>
      </c>
      <c r="O1101" s="64">
        <v>350</v>
      </c>
      <c r="P1101" s="56">
        <v>360.24335402377892</v>
      </c>
      <c r="Q1101" s="85" t="s">
        <v>431</v>
      </c>
      <c r="R1101" s="57" t="s">
        <v>2714</v>
      </c>
      <c r="S1101" s="85" t="s">
        <v>66</v>
      </c>
      <c r="T1101" s="85">
        <v>2011</v>
      </c>
      <c r="U1101" s="135">
        <v>2011</v>
      </c>
      <c r="V1101" s="85"/>
      <c r="W1101" s="85"/>
      <c r="X1101" s="57"/>
      <c r="Y1101" s="95" t="s">
        <v>343</v>
      </c>
      <c r="Z1101" s="136" t="s">
        <v>69</v>
      </c>
      <c r="AA1101" s="95"/>
    </row>
    <row r="1102" spans="1:27" customFormat="1" ht="15" x14ac:dyDescent="0.25">
      <c r="A1102" s="57" t="s">
        <v>1479</v>
      </c>
      <c r="B1102" s="57" t="s">
        <v>1620</v>
      </c>
      <c r="C1102" s="57" t="s">
        <v>1707</v>
      </c>
      <c r="D1102" s="85"/>
      <c r="E1102" s="93">
        <v>154.16999999999999</v>
      </c>
      <c r="F1102" s="93">
        <v>154.16999999999999</v>
      </c>
      <c r="G1102" s="134"/>
      <c r="H1102" s="47">
        <v>1.0292667257822254</v>
      </c>
      <c r="I1102" s="56">
        <v>158.68205111384569</v>
      </c>
      <c r="J1102" s="93"/>
      <c r="K1102" s="93">
        <v>150</v>
      </c>
      <c r="L1102" s="64">
        <v>150</v>
      </c>
      <c r="M1102" s="56">
        <v>154.39000886733382</v>
      </c>
      <c r="N1102" s="93">
        <v>175</v>
      </c>
      <c r="O1102" s="64">
        <v>175</v>
      </c>
      <c r="P1102" s="56">
        <v>180.12167701188946</v>
      </c>
      <c r="Q1102" s="85" t="s">
        <v>431</v>
      </c>
      <c r="R1102" s="57" t="s">
        <v>2714</v>
      </c>
      <c r="S1102" s="85" t="s">
        <v>66</v>
      </c>
      <c r="T1102" s="85">
        <v>2011</v>
      </c>
      <c r="U1102" s="135">
        <v>2011</v>
      </c>
      <c r="V1102" s="85"/>
      <c r="W1102" s="85"/>
      <c r="X1102" s="57"/>
      <c r="Y1102" s="95" t="s">
        <v>78</v>
      </c>
      <c r="Z1102" s="136" t="s">
        <v>69</v>
      </c>
      <c r="AA1102" s="95"/>
    </row>
    <row r="1103" spans="1:27" customFormat="1" ht="15" x14ac:dyDescent="0.25">
      <c r="A1103" s="57" t="s">
        <v>1479</v>
      </c>
      <c r="B1103" s="57" t="s">
        <v>1620</v>
      </c>
      <c r="C1103" s="57" t="s">
        <v>1709</v>
      </c>
      <c r="D1103" s="85"/>
      <c r="E1103" s="93">
        <v>80.53</v>
      </c>
      <c r="F1103" s="93">
        <v>80.53</v>
      </c>
      <c r="G1103" s="134"/>
      <c r="H1103" s="47">
        <v>1.0292667257822254</v>
      </c>
      <c r="I1103" s="56">
        <v>82.886849427242623</v>
      </c>
      <c r="J1103" s="93"/>
      <c r="K1103" s="93">
        <v>49</v>
      </c>
      <c r="L1103" s="64">
        <v>49</v>
      </c>
      <c r="M1103" s="56">
        <v>50.434069563329047</v>
      </c>
      <c r="N1103" s="93">
        <v>155.72</v>
      </c>
      <c r="O1103" s="64">
        <v>155.72</v>
      </c>
      <c r="P1103" s="56">
        <v>160.27741453880816</v>
      </c>
      <c r="Q1103" s="85" t="s">
        <v>431</v>
      </c>
      <c r="R1103" s="57" t="s">
        <v>2714</v>
      </c>
      <c r="S1103" s="85" t="s">
        <v>66</v>
      </c>
      <c r="T1103" s="85">
        <v>2011</v>
      </c>
      <c r="U1103" s="135">
        <v>2011</v>
      </c>
      <c r="V1103" s="85"/>
      <c r="W1103" s="85"/>
      <c r="X1103" s="57"/>
      <c r="Y1103" s="95" t="s">
        <v>1715</v>
      </c>
      <c r="Z1103" s="136" t="s">
        <v>69</v>
      </c>
      <c r="AA1103" s="95"/>
    </row>
    <row r="1104" spans="1:27" customFormat="1" ht="15" x14ac:dyDescent="0.25">
      <c r="A1104" s="57" t="s">
        <v>1479</v>
      </c>
      <c r="B1104" s="57" t="s">
        <v>1620</v>
      </c>
      <c r="C1104" s="57" t="s">
        <v>1711</v>
      </c>
      <c r="D1104" s="85"/>
      <c r="E1104" s="93">
        <v>350</v>
      </c>
      <c r="F1104" s="93">
        <v>350</v>
      </c>
      <c r="G1104" s="134"/>
      <c r="H1104" s="47">
        <v>1.0292667257822254</v>
      </c>
      <c r="I1104" s="56">
        <v>360.24335402377892</v>
      </c>
      <c r="J1104" s="93"/>
      <c r="K1104" s="93">
        <v>350</v>
      </c>
      <c r="L1104" s="64">
        <v>350</v>
      </c>
      <c r="M1104" s="56">
        <v>360.24335402377892</v>
      </c>
      <c r="N1104" s="93">
        <v>350</v>
      </c>
      <c r="O1104" s="64">
        <v>350</v>
      </c>
      <c r="P1104" s="56">
        <v>360.24335402377892</v>
      </c>
      <c r="Q1104" s="85" t="s">
        <v>431</v>
      </c>
      <c r="R1104" s="57" t="s">
        <v>2714</v>
      </c>
      <c r="S1104" s="85" t="s">
        <v>66</v>
      </c>
      <c r="T1104" s="85">
        <v>2011</v>
      </c>
      <c r="U1104" s="135">
        <v>2011</v>
      </c>
      <c r="V1104" s="85"/>
      <c r="W1104" s="85"/>
      <c r="X1104" s="57"/>
      <c r="Y1104" s="95" t="s">
        <v>343</v>
      </c>
      <c r="Z1104" s="136" t="s">
        <v>69</v>
      </c>
      <c r="AA1104" s="95"/>
    </row>
    <row r="1105" spans="1:27" customFormat="1" ht="15" x14ac:dyDescent="0.25">
      <c r="A1105" s="57" t="s">
        <v>1479</v>
      </c>
      <c r="B1105" s="57" t="s">
        <v>1620</v>
      </c>
      <c r="C1105" s="57" t="s">
        <v>1712</v>
      </c>
      <c r="D1105" s="85"/>
      <c r="E1105" s="93">
        <v>265</v>
      </c>
      <c r="F1105" s="93">
        <v>265</v>
      </c>
      <c r="G1105" s="134"/>
      <c r="H1105" s="47">
        <v>1.0292667257822254</v>
      </c>
      <c r="I1105" s="56">
        <v>272.75568233228972</v>
      </c>
      <c r="J1105" s="93"/>
      <c r="K1105" s="93">
        <v>263</v>
      </c>
      <c r="L1105" s="64">
        <v>263</v>
      </c>
      <c r="M1105" s="56">
        <v>270.69714888072531</v>
      </c>
      <c r="N1105" s="93">
        <v>275</v>
      </c>
      <c r="O1105" s="64">
        <v>275</v>
      </c>
      <c r="P1105" s="56">
        <v>283.04834959011202</v>
      </c>
      <c r="Q1105" s="85" t="s">
        <v>431</v>
      </c>
      <c r="R1105" s="57" t="s">
        <v>2714</v>
      </c>
      <c r="S1105" s="85" t="s">
        <v>66</v>
      </c>
      <c r="T1105" s="85">
        <v>2011</v>
      </c>
      <c r="U1105" s="135">
        <v>2011</v>
      </c>
      <c r="V1105" s="85"/>
      <c r="W1105" s="85"/>
      <c r="X1105" s="57"/>
      <c r="Y1105" s="95" t="s">
        <v>78</v>
      </c>
      <c r="Z1105" s="136" t="s">
        <v>69</v>
      </c>
      <c r="AA1105" s="95"/>
    </row>
    <row r="1106" spans="1:27" customFormat="1" ht="15" x14ac:dyDescent="0.25">
      <c r="A1106" s="57" t="s">
        <v>1479</v>
      </c>
      <c r="B1106" s="57" t="s">
        <v>1620</v>
      </c>
      <c r="C1106" s="57" t="s">
        <v>1713</v>
      </c>
      <c r="D1106" s="85"/>
      <c r="E1106" s="93">
        <v>64.599999999999994</v>
      </c>
      <c r="F1106" s="93">
        <v>64.599999999999994</v>
      </c>
      <c r="G1106" s="134"/>
      <c r="H1106" s="47">
        <v>1.0292667257822254</v>
      </c>
      <c r="I1106" s="56">
        <v>66.490630485531753</v>
      </c>
      <c r="J1106" s="93"/>
      <c r="K1106" s="93">
        <v>42</v>
      </c>
      <c r="L1106" s="64">
        <v>42</v>
      </c>
      <c r="M1106" s="56">
        <v>43.229202482853466</v>
      </c>
      <c r="N1106" s="93">
        <v>135</v>
      </c>
      <c r="O1106" s="64">
        <v>135</v>
      </c>
      <c r="P1106" s="56">
        <v>138.95100798060042</v>
      </c>
      <c r="Q1106" s="85" t="s">
        <v>431</v>
      </c>
      <c r="R1106" s="57" t="s">
        <v>2714</v>
      </c>
      <c r="S1106" s="85" t="s">
        <v>66</v>
      </c>
      <c r="T1106" s="85">
        <v>2011</v>
      </c>
      <c r="U1106" s="135">
        <v>2011</v>
      </c>
      <c r="V1106" s="85"/>
      <c r="W1106" s="85"/>
      <c r="X1106" s="57"/>
      <c r="Y1106" s="95" t="s">
        <v>560</v>
      </c>
      <c r="Z1106" s="136" t="s">
        <v>69</v>
      </c>
      <c r="AA1106" s="95"/>
    </row>
    <row r="1107" spans="1:27" customFormat="1" ht="30" x14ac:dyDescent="0.25">
      <c r="A1107" s="44" t="s">
        <v>1479</v>
      </c>
      <c r="B1107" s="57" t="s">
        <v>1620</v>
      </c>
      <c r="C1107" s="44" t="s">
        <v>1716</v>
      </c>
      <c r="D1107" s="44"/>
      <c r="E1107" s="45">
        <v>1200</v>
      </c>
      <c r="F1107" s="45">
        <v>1200</v>
      </c>
      <c r="G1107" s="46"/>
      <c r="H1107" s="47">
        <v>1.0292667257822254</v>
      </c>
      <c r="I1107" s="56">
        <v>1235.1200709386706</v>
      </c>
      <c r="J1107" s="45"/>
      <c r="K1107" s="45"/>
      <c r="L1107" s="46"/>
      <c r="M1107" s="56">
        <v>0</v>
      </c>
      <c r="N1107" s="45"/>
      <c r="O1107" s="46"/>
      <c r="P1107" s="56">
        <v>0</v>
      </c>
      <c r="Q1107" s="44" t="s">
        <v>431</v>
      </c>
      <c r="R1107" s="44" t="s">
        <v>44</v>
      </c>
      <c r="S1107" s="44" t="s">
        <v>349</v>
      </c>
      <c r="T1107" s="44">
        <v>2011</v>
      </c>
      <c r="U1107" s="41">
        <v>2011</v>
      </c>
      <c r="V1107" s="44">
        <v>51</v>
      </c>
      <c r="W1107" s="44"/>
      <c r="X1107" s="44">
        <v>2</v>
      </c>
      <c r="Y1107" s="44">
        <v>1</v>
      </c>
      <c r="Z1107" s="44"/>
      <c r="AA1107" s="44"/>
    </row>
    <row r="1108" spans="1:27" customFormat="1" ht="30" x14ac:dyDescent="0.25">
      <c r="A1108" s="44" t="s">
        <v>1479</v>
      </c>
      <c r="B1108" s="57" t="s">
        <v>1620</v>
      </c>
      <c r="C1108" s="44" t="s">
        <v>1717</v>
      </c>
      <c r="D1108" s="44"/>
      <c r="E1108" s="45">
        <v>1200</v>
      </c>
      <c r="F1108" s="45">
        <v>1200</v>
      </c>
      <c r="G1108" s="46"/>
      <c r="H1108" s="47">
        <v>1.0292667257822254</v>
      </c>
      <c r="I1108" s="56">
        <v>1235.1200709386706</v>
      </c>
      <c r="J1108" s="45"/>
      <c r="K1108" s="45"/>
      <c r="L1108" s="46"/>
      <c r="M1108" s="56">
        <v>0</v>
      </c>
      <c r="N1108" s="45"/>
      <c r="O1108" s="46"/>
      <c r="P1108" s="56">
        <v>0</v>
      </c>
      <c r="Q1108" s="44" t="s">
        <v>431</v>
      </c>
      <c r="R1108" s="44" t="s">
        <v>44</v>
      </c>
      <c r="S1108" s="44" t="s">
        <v>349</v>
      </c>
      <c r="T1108" s="44">
        <v>2011</v>
      </c>
      <c r="U1108" s="41">
        <v>2011</v>
      </c>
      <c r="V1108" s="44">
        <v>51</v>
      </c>
      <c r="W1108" s="44"/>
      <c r="X1108" s="44">
        <v>4</v>
      </c>
      <c r="Y1108" s="44">
        <v>1</v>
      </c>
      <c r="Z1108" s="44"/>
      <c r="AA1108" s="44"/>
    </row>
    <row r="1109" spans="1:27" customFormat="1" ht="30" x14ac:dyDescent="0.25">
      <c r="A1109" s="44" t="s">
        <v>1479</v>
      </c>
      <c r="B1109" s="57" t="s">
        <v>1620</v>
      </c>
      <c r="C1109" s="44" t="s">
        <v>1718</v>
      </c>
      <c r="D1109" s="44"/>
      <c r="E1109" s="45">
        <v>358.57</v>
      </c>
      <c r="F1109" s="45">
        <v>358.57</v>
      </c>
      <c r="G1109" s="46"/>
      <c r="H1109" s="47">
        <v>1.0292667257822254</v>
      </c>
      <c r="I1109" s="56">
        <v>369.06416986373256</v>
      </c>
      <c r="J1109" s="45"/>
      <c r="K1109" s="45"/>
      <c r="L1109" s="46"/>
      <c r="M1109" s="56">
        <v>0</v>
      </c>
      <c r="N1109" s="45"/>
      <c r="O1109" s="46"/>
      <c r="P1109" s="56">
        <v>0</v>
      </c>
      <c r="Q1109" s="44" t="s">
        <v>431</v>
      </c>
      <c r="R1109" s="44" t="s">
        <v>44</v>
      </c>
      <c r="S1109" s="44" t="s">
        <v>349</v>
      </c>
      <c r="T1109" s="44">
        <v>2011</v>
      </c>
      <c r="U1109" s="41">
        <v>2011</v>
      </c>
      <c r="V1109" s="44">
        <v>51</v>
      </c>
      <c r="W1109" s="44"/>
      <c r="X1109" s="44">
        <v>7</v>
      </c>
      <c r="Y1109" s="44">
        <v>3</v>
      </c>
      <c r="Z1109" s="44"/>
      <c r="AA1109" s="44"/>
    </row>
    <row r="1110" spans="1:27" customFormat="1" ht="30" x14ac:dyDescent="0.25">
      <c r="A1110" s="44" t="s">
        <v>1479</v>
      </c>
      <c r="B1110" s="57" t="s">
        <v>1620</v>
      </c>
      <c r="C1110" s="44" t="s">
        <v>1719</v>
      </c>
      <c r="D1110" s="44"/>
      <c r="E1110" s="45">
        <v>295</v>
      </c>
      <c r="F1110" s="45">
        <v>295</v>
      </c>
      <c r="G1110" s="46"/>
      <c r="H1110" s="47">
        <v>1.0292667257822254</v>
      </c>
      <c r="I1110" s="56">
        <v>303.63368410575652</v>
      </c>
      <c r="J1110" s="45"/>
      <c r="K1110" s="45"/>
      <c r="L1110" s="46"/>
      <c r="M1110" s="56">
        <v>0</v>
      </c>
      <c r="N1110" s="45"/>
      <c r="O1110" s="46"/>
      <c r="P1110" s="56">
        <v>0</v>
      </c>
      <c r="Q1110" s="44" t="s">
        <v>431</v>
      </c>
      <c r="R1110" s="44" t="s">
        <v>44</v>
      </c>
      <c r="S1110" s="44" t="s">
        <v>349</v>
      </c>
      <c r="T1110" s="44">
        <v>2011</v>
      </c>
      <c r="U1110" s="41">
        <v>2011</v>
      </c>
      <c r="V1110" s="44">
        <v>51</v>
      </c>
      <c r="W1110" s="44"/>
      <c r="X1110" s="44">
        <v>2</v>
      </c>
      <c r="Y1110" s="44">
        <v>1</v>
      </c>
      <c r="Z1110" s="44"/>
      <c r="AA1110" s="44"/>
    </row>
    <row r="1111" spans="1:27" customFormat="1" ht="30" x14ac:dyDescent="0.25">
      <c r="A1111" s="111" t="s">
        <v>1479</v>
      </c>
      <c r="B1111" s="111" t="s">
        <v>1620</v>
      </c>
      <c r="C1111" s="111" t="s">
        <v>1720</v>
      </c>
      <c r="D1111" s="111"/>
      <c r="E1111" s="121">
        <v>8.75</v>
      </c>
      <c r="F1111" s="121"/>
      <c r="G1111" s="121"/>
      <c r="H1111" s="207">
        <v>1.0292667257822254</v>
      </c>
      <c r="I1111" s="121">
        <v>0</v>
      </c>
      <c r="J1111" s="121">
        <v>0</v>
      </c>
      <c r="K1111" s="121">
        <v>0</v>
      </c>
      <c r="L1111" s="121"/>
      <c r="M1111" s="121">
        <v>0</v>
      </c>
      <c r="N1111" s="121">
        <v>0</v>
      </c>
      <c r="O1111" s="121"/>
      <c r="P1111" s="121">
        <v>0</v>
      </c>
      <c r="Q1111" s="111" t="s">
        <v>148</v>
      </c>
      <c r="R1111" s="111" t="s">
        <v>71</v>
      </c>
      <c r="S1111" s="111" t="s">
        <v>487</v>
      </c>
      <c r="T1111" s="111">
        <v>2011</v>
      </c>
      <c r="U1111" s="111">
        <v>2011</v>
      </c>
      <c r="V1111" s="111" t="s">
        <v>210</v>
      </c>
      <c r="W1111" s="111" t="s">
        <v>32</v>
      </c>
      <c r="X1111" s="111">
        <v>1</v>
      </c>
      <c r="Y1111" s="111"/>
      <c r="Z1111" s="123" t="s">
        <v>488</v>
      </c>
      <c r="AA1111" s="111"/>
    </row>
    <row r="1112" spans="1:27" customFormat="1" ht="15" x14ac:dyDescent="0.25">
      <c r="A1112" s="57" t="s">
        <v>1479</v>
      </c>
      <c r="B1112" s="57" t="s">
        <v>1721</v>
      </c>
      <c r="C1112" s="57" t="s">
        <v>1722</v>
      </c>
      <c r="D1112" s="85"/>
      <c r="E1112" s="93">
        <v>1.1100000000000001</v>
      </c>
      <c r="F1112" s="93">
        <v>1.1100000000000001</v>
      </c>
      <c r="G1112" s="134"/>
      <c r="H1112" s="47">
        <v>1.0461491063094051</v>
      </c>
      <c r="I1112" s="56">
        <v>1.1612255080034397</v>
      </c>
      <c r="J1112" s="93"/>
      <c r="K1112" s="93">
        <v>0.01</v>
      </c>
      <c r="L1112" s="64">
        <v>0.01</v>
      </c>
      <c r="M1112" s="56">
        <v>1.0461491063094051E-2</v>
      </c>
      <c r="N1112" s="93">
        <v>10</v>
      </c>
      <c r="O1112" s="64">
        <v>10</v>
      </c>
      <c r="P1112" s="56">
        <v>10.461491063094051</v>
      </c>
      <c r="Q1112" s="85" t="s">
        <v>365</v>
      </c>
      <c r="R1112" s="96" t="s">
        <v>36</v>
      </c>
      <c r="S1112" s="85" t="s">
        <v>66</v>
      </c>
      <c r="T1112" s="85" t="s">
        <v>67</v>
      </c>
      <c r="U1112" s="135">
        <v>2010</v>
      </c>
      <c r="V1112" s="85"/>
      <c r="W1112" s="85"/>
      <c r="X1112" s="57"/>
      <c r="Y1112" s="95" t="s">
        <v>1464</v>
      </c>
      <c r="Z1112" s="136" t="s">
        <v>69</v>
      </c>
      <c r="AA1112" s="95"/>
    </row>
    <row r="1113" spans="1:27" customFormat="1" ht="30" x14ac:dyDescent="0.25">
      <c r="A1113" s="57" t="s">
        <v>1479</v>
      </c>
      <c r="B1113" s="57" t="s">
        <v>1723</v>
      </c>
      <c r="C1113" s="57" t="s">
        <v>1724</v>
      </c>
      <c r="D1113" s="85"/>
      <c r="E1113" s="93">
        <v>0.24</v>
      </c>
      <c r="F1113" s="93">
        <v>0.24</v>
      </c>
      <c r="G1113" s="134"/>
      <c r="H1113" s="47">
        <v>1.0461491063094051</v>
      </c>
      <c r="I1113" s="56">
        <v>0.25107578551425719</v>
      </c>
      <c r="J1113" s="93"/>
      <c r="K1113" s="93">
        <v>0.06</v>
      </c>
      <c r="L1113" s="64">
        <v>0.06</v>
      </c>
      <c r="M1113" s="56">
        <v>6.2768946378564297E-2</v>
      </c>
      <c r="N1113" s="93">
        <v>6.5</v>
      </c>
      <c r="O1113" s="64">
        <v>6.5</v>
      </c>
      <c r="P1113" s="56">
        <v>6.7999691910111331</v>
      </c>
      <c r="Q1113" s="85" t="s">
        <v>433</v>
      </c>
      <c r="R1113" s="96" t="s">
        <v>291</v>
      </c>
      <c r="S1113" s="85" t="s">
        <v>66</v>
      </c>
      <c r="T1113" s="85" t="s">
        <v>67</v>
      </c>
      <c r="U1113" s="135">
        <v>2010</v>
      </c>
      <c r="V1113" s="85"/>
      <c r="W1113" s="85"/>
      <c r="X1113" s="57"/>
      <c r="Y1113" s="95" t="s">
        <v>1725</v>
      </c>
      <c r="Z1113" s="137" t="s">
        <v>69</v>
      </c>
      <c r="AA1113" s="95"/>
    </row>
    <row r="1114" spans="1:27" customFormat="1" ht="30" x14ac:dyDescent="0.25">
      <c r="A1114" s="57" t="s">
        <v>1479</v>
      </c>
      <c r="B1114" s="57" t="s">
        <v>1723</v>
      </c>
      <c r="C1114" s="57" t="s">
        <v>1726</v>
      </c>
      <c r="D1114" s="85"/>
      <c r="E1114" s="93">
        <v>0.13</v>
      </c>
      <c r="F1114" s="93">
        <v>0.13</v>
      </c>
      <c r="G1114" s="134"/>
      <c r="H1114" s="47">
        <v>1.0461491063094051</v>
      </c>
      <c r="I1114" s="56">
        <v>0.13599938382022267</v>
      </c>
      <c r="J1114" s="93"/>
      <c r="K1114" s="93">
        <v>0.06</v>
      </c>
      <c r="L1114" s="64">
        <v>0.06</v>
      </c>
      <c r="M1114" s="56">
        <v>6.2768946378564297E-2</v>
      </c>
      <c r="N1114" s="93">
        <v>0.55000000000000004</v>
      </c>
      <c r="O1114" s="64">
        <v>0.55000000000000004</v>
      </c>
      <c r="P1114" s="56">
        <v>0.57538200847017285</v>
      </c>
      <c r="Q1114" s="85" t="s">
        <v>433</v>
      </c>
      <c r="R1114" s="96" t="s">
        <v>291</v>
      </c>
      <c r="S1114" s="85" t="s">
        <v>66</v>
      </c>
      <c r="T1114" s="85" t="s">
        <v>67</v>
      </c>
      <c r="U1114" s="135">
        <v>2010</v>
      </c>
      <c r="V1114" s="85"/>
      <c r="W1114" s="85"/>
      <c r="X1114" s="57"/>
      <c r="Y1114" s="95" t="s">
        <v>1641</v>
      </c>
      <c r="Z1114" s="137" t="s">
        <v>69</v>
      </c>
      <c r="AA1114" s="95"/>
    </row>
    <row r="1115" spans="1:27" customFormat="1" ht="30" x14ac:dyDescent="0.25">
      <c r="A1115" s="57" t="s">
        <v>1479</v>
      </c>
      <c r="B1115" s="57" t="s">
        <v>1723</v>
      </c>
      <c r="C1115" s="57" t="s">
        <v>1727</v>
      </c>
      <c r="D1115" s="85"/>
      <c r="E1115" s="93">
        <v>0.13</v>
      </c>
      <c r="F1115" s="93">
        <v>0.13</v>
      </c>
      <c r="G1115" s="134"/>
      <c r="H1115" s="47">
        <v>1.0461491063094051</v>
      </c>
      <c r="I1115" s="56">
        <v>0.13599938382022267</v>
      </c>
      <c r="J1115" s="93"/>
      <c r="K1115" s="93">
        <v>0.06</v>
      </c>
      <c r="L1115" s="64">
        <v>0.06</v>
      </c>
      <c r="M1115" s="56">
        <v>6.2768946378564297E-2</v>
      </c>
      <c r="N1115" s="93">
        <v>1</v>
      </c>
      <c r="O1115" s="64">
        <v>1</v>
      </c>
      <c r="P1115" s="56">
        <v>1.0461491063094051</v>
      </c>
      <c r="Q1115" s="86" t="s">
        <v>433</v>
      </c>
      <c r="R1115" s="96" t="s">
        <v>291</v>
      </c>
      <c r="S1115" s="85" t="s">
        <v>66</v>
      </c>
      <c r="T1115" s="86" t="s">
        <v>67</v>
      </c>
      <c r="U1115" s="87">
        <v>2010</v>
      </c>
      <c r="V1115" s="86"/>
      <c r="W1115" s="86"/>
      <c r="X1115" s="57"/>
      <c r="Y1115" s="95" t="s">
        <v>1728</v>
      </c>
      <c r="Z1115" s="269" t="s">
        <v>69</v>
      </c>
      <c r="AA1115" s="95"/>
    </row>
    <row r="1116" spans="1:27" customFormat="1" ht="30" x14ac:dyDescent="0.25">
      <c r="A1116" s="57" t="s">
        <v>1479</v>
      </c>
      <c r="B1116" s="57" t="s">
        <v>1723</v>
      </c>
      <c r="C1116" s="57" t="s">
        <v>1729</v>
      </c>
      <c r="D1116" s="85"/>
      <c r="E1116" s="93">
        <v>2.02</v>
      </c>
      <c r="F1116" s="93">
        <v>2.02</v>
      </c>
      <c r="G1116" s="134"/>
      <c r="H1116" s="47">
        <v>1.0461491063094051</v>
      </c>
      <c r="I1116" s="56">
        <v>2.1132211947449981</v>
      </c>
      <c r="J1116" s="93"/>
      <c r="K1116" s="93">
        <v>7.0000000000000007E-2</v>
      </c>
      <c r="L1116" s="64">
        <v>7.0000000000000007E-2</v>
      </c>
      <c r="M1116" s="56">
        <v>7.3230437441658358E-2</v>
      </c>
      <c r="N1116" s="93">
        <v>10</v>
      </c>
      <c r="O1116" s="64">
        <v>10</v>
      </c>
      <c r="P1116" s="56">
        <v>10.461491063094051</v>
      </c>
      <c r="Q1116" s="85" t="s">
        <v>433</v>
      </c>
      <c r="R1116" s="96" t="s">
        <v>291</v>
      </c>
      <c r="S1116" s="85" t="s">
        <v>66</v>
      </c>
      <c r="T1116" s="85" t="s">
        <v>67</v>
      </c>
      <c r="U1116" s="135">
        <v>2010</v>
      </c>
      <c r="V1116" s="85"/>
      <c r="W1116" s="85"/>
      <c r="X1116" s="57"/>
      <c r="Y1116" s="95" t="s">
        <v>753</v>
      </c>
      <c r="Z1116" s="137" t="s">
        <v>69</v>
      </c>
      <c r="AA1116" s="95"/>
    </row>
    <row r="1117" spans="1:27" customFormat="1" ht="30" x14ac:dyDescent="0.25">
      <c r="A1117" s="111" t="s">
        <v>1479</v>
      </c>
      <c r="B1117" s="111" t="s">
        <v>1723</v>
      </c>
      <c r="C1117" s="111" t="s">
        <v>1730</v>
      </c>
      <c r="D1117" s="120"/>
      <c r="E1117" s="127">
        <v>40.1</v>
      </c>
      <c r="F1117" s="127"/>
      <c r="G1117" s="127"/>
      <c r="H1117" s="207">
        <v>1.0461491063094051</v>
      </c>
      <c r="I1117" s="121">
        <v>0</v>
      </c>
      <c r="J1117" s="127"/>
      <c r="K1117" s="127">
        <v>20</v>
      </c>
      <c r="L1117" s="127">
        <v>20</v>
      </c>
      <c r="M1117" s="121">
        <v>20.922982126188103</v>
      </c>
      <c r="N1117" s="127">
        <v>125</v>
      </c>
      <c r="O1117" s="127">
        <v>125</v>
      </c>
      <c r="P1117" s="121">
        <v>130.76863828867562</v>
      </c>
      <c r="Q1117" s="120" t="s">
        <v>1639</v>
      </c>
      <c r="R1117" s="160" t="s">
        <v>291</v>
      </c>
      <c r="S1117" s="120" t="s">
        <v>66</v>
      </c>
      <c r="T1117" s="120" t="s">
        <v>67</v>
      </c>
      <c r="U1117" s="120">
        <v>2010</v>
      </c>
      <c r="V1117" s="120"/>
      <c r="W1117" s="120"/>
      <c r="X1117" s="111"/>
      <c r="Y1117" s="129" t="s">
        <v>1548</v>
      </c>
      <c r="Z1117" s="123" t="s">
        <v>69</v>
      </c>
      <c r="AA1117" s="129"/>
    </row>
    <row r="1118" spans="1:27" customFormat="1" ht="15" x14ac:dyDescent="0.25">
      <c r="A1118" s="44" t="s">
        <v>1479</v>
      </c>
      <c r="B1118" s="44" t="s">
        <v>1731</v>
      </c>
      <c r="C1118" s="44"/>
      <c r="D1118" s="44"/>
      <c r="E1118" s="45">
        <v>7</v>
      </c>
      <c r="F1118" s="45">
        <v>7</v>
      </c>
      <c r="G1118" s="46"/>
      <c r="H1118" s="47">
        <v>1</v>
      </c>
      <c r="I1118" s="56">
        <v>7</v>
      </c>
      <c r="J1118" s="45"/>
      <c r="K1118" s="45"/>
      <c r="L1118" s="46"/>
      <c r="M1118" s="56">
        <v>0</v>
      </c>
      <c r="N1118" s="45"/>
      <c r="O1118" s="46"/>
      <c r="P1118" s="56">
        <v>0</v>
      </c>
      <c r="Q1118" s="44" t="s">
        <v>148</v>
      </c>
      <c r="R1118" s="44" t="s">
        <v>28</v>
      </c>
      <c r="S1118" s="44" t="s">
        <v>295</v>
      </c>
      <c r="T1118" s="44" t="s">
        <v>32</v>
      </c>
      <c r="U1118" s="41">
        <v>2012</v>
      </c>
      <c r="V1118" s="44" t="s">
        <v>1732</v>
      </c>
      <c r="W1118" s="44" t="s">
        <v>32</v>
      </c>
      <c r="X1118" s="44" t="s">
        <v>32</v>
      </c>
      <c r="Y1118" s="44"/>
      <c r="Z1118" s="48" t="s">
        <v>297</v>
      </c>
      <c r="AA1118" s="44"/>
    </row>
    <row r="1119" spans="1:27" s="51" customFormat="1" ht="30" x14ac:dyDescent="0.25">
      <c r="A1119" s="44" t="s">
        <v>1733</v>
      </c>
      <c r="B1119" s="172" t="s">
        <v>1734</v>
      </c>
      <c r="C1119" s="172" t="s">
        <v>1734</v>
      </c>
      <c r="D1119" s="44"/>
      <c r="E1119" s="270">
        <v>947.41</v>
      </c>
      <c r="F1119" s="271">
        <v>947.41</v>
      </c>
      <c r="G1119" s="272"/>
      <c r="H1119" s="273">
        <f>VLOOKUP(U1119,[2]Inflation!$G$16:$H$26,2,FALSE)</f>
        <v>1.0461491063094051</v>
      </c>
      <c r="I1119" s="274">
        <f t="shared" ref="I1119:I1151" si="89">H1119*F1119</f>
        <v>991.1321248085934</v>
      </c>
      <c r="J1119" s="275">
        <v>0</v>
      </c>
      <c r="K1119" s="218" t="s">
        <v>210</v>
      </c>
      <c r="L1119" s="218"/>
      <c r="M1119" s="276" t="e">
        <f t="shared" ref="M1119:M1150" si="90">H1119*K1119</f>
        <v>#VALUE!</v>
      </c>
      <c r="N1119" s="218" t="s">
        <v>210</v>
      </c>
      <c r="O1119" s="218"/>
      <c r="P1119" s="276" t="e">
        <f t="shared" ref="P1119:P1182" si="91">N1119*H1119</f>
        <v>#VALUE!</v>
      </c>
      <c r="Q1119" s="44" t="s">
        <v>27</v>
      </c>
      <c r="R1119" s="44" t="s">
        <v>910</v>
      </c>
      <c r="S1119" s="44" t="s">
        <v>952</v>
      </c>
      <c r="T1119" s="44">
        <v>2010</v>
      </c>
      <c r="U1119" s="41">
        <v>2010</v>
      </c>
      <c r="V1119" s="44">
        <v>157</v>
      </c>
      <c r="W1119" s="44" t="s">
        <v>32</v>
      </c>
      <c r="X1119" s="44">
        <v>58</v>
      </c>
      <c r="Y1119" s="44"/>
      <c r="Z1119" s="48" t="s">
        <v>953</v>
      </c>
      <c r="AA1119" s="44"/>
    </row>
    <row r="1120" spans="1:27" s="51" customFormat="1" ht="15" x14ac:dyDescent="0.25">
      <c r="A1120" s="44" t="s">
        <v>1733</v>
      </c>
      <c r="B1120" s="172" t="s">
        <v>1734</v>
      </c>
      <c r="C1120" s="172" t="s">
        <v>1735</v>
      </c>
      <c r="D1120" s="44"/>
      <c r="E1120" s="270">
        <v>740</v>
      </c>
      <c r="F1120" s="271">
        <v>740</v>
      </c>
      <c r="G1120" s="272"/>
      <c r="H1120" s="273">
        <f>VLOOKUP(U1120,[2]Inflation!$G$16:$H$26,2,FALSE)</f>
        <v>1.0461491063094051</v>
      </c>
      <c r="I1120" s="274">
        <f t="shared" si="89"/>
        <v>774.15033866895976</v>
      </c>
      <c r="J1120" s="275" t="s">
        <v>963</v>
      </c>
      <c r="K1120" s="218" t="s">
        <v>963</v>
      </c>
      <c r="L1120" s="218"/>
      <c r="M1120" s="276" t="e">
        <f t="shared" si="90"/>
        <v>#VALUE!</v>
      </c>
      <c r="N1120" s="218" t="s">
        <v>963</v>
      </c>
      <c r="O1120" s="218"/>
      <c r="P1120" s="276" t="e">
        <f t="shared" si="91"/>
        <v>#VALUE!</v>
      </c>
      <c r="Q1120" s="44" t="s">
        <v>27</v>
      </c>
      <c r="R1120" s="44" t="s">
        <v>196</v>
      </c>
      <c r="S1120" s="44" t="s">
        <v>197</v>
      </c>
      <c r="T1120" s="44">
        <v>2010</v>
      </c>
      <c r="U1120" s="41">
        <v>2010</v>
      </c>
      <c r="V1120" s="44" t="s">
        <v>1736</v>
      </c>
      <c r="W1120" s="44" t="s">
        <v>32</v>
      </c>
      <c r="X1120" s="44">
        <v>24</v>
      </c>
      <c r="Y1120" s="44"/>
      <c r="Z1120" s="201" t="s">
        <v>199</v>
      </c>
      <c r="AA1120" s="44"/>
    </row>
    <row r="1121" spans="1:27" s="51" customFormat="1" ht="15" x14ac:dyDescent="0.25">
      <c r="A1121" s="57" t="s">
        <v>1737</v>
      </c>
      <c r="B1121" s="57" t="s">
        <v>1734</v>
      </c>
      <c r="C1121" s="57" t="s">
        <v>1738</v>
      </c>
      <c r="D1121" s="85"/>
      <c r="E1121" s="151">
        <v>552.79999999999995</v>
      </c>
      <c r="F1121" s="277">
        <v>552.79999999999995</v>
      </c>
      <c r="G1121" s="146"/>
      <c r="H1121" s="273">
        <f>VLOOKUP(U1121,[2]Inflation!$G$16:$H$26,2,FALSE)</f>
        <v>1.0461491063094051</v>
      </c>
      <c r="I1121" s="274">
        <f t="shared" si="89"/>
        <v>578.31122596783905</v>
      </c>
      <c r="J1121" s="151"/>
      <c r="K1121" s="151">
        <v>529</v>
      </c>
      <c r="L1121" s="151"/>
      <c r="M1121" s="276">
        <f t="shared" si="90"/>
        <v>553.41287723767527</v>
      </c>
      <c r="N1121" s="151">
        <v>605</v>
      </c>
      <c r="O1121" s="151"/>
      <c r="P1121" s="276">
        <f t="shared" si="91"/>
        <v>632.92020931719003</v>
      </c>
      <c r="Q1121" s="85" t="s">
        <v>431</v>
      </c>
      <c r="R1121" s="84" t="s">
        <v>153</v>
      </c>
      <c r="S1121" s="85" t="s">
        <v>66</v>
      </c>
      <c r="T1121" s="85" t="s">
        <v>67</v>
      </c>
      <c r="U1121" s="135">
        <v>2010</v>
      </c>
      <c r="V1121" s="85"/>
      <c r="W1121" s="85"/>
      <c r="X1121" s="57"/>
      <c r="Y1121" s="95" t="s">
        <v>281</v>
      </c>
      <c r="Z1121" s="137" t="s">
        <v>69</v>
      </c>
      <c r="AA1121" s="95"/>
    </row>
    <row r="1122" spans="1:27" s="51" customFormat="1" ht="15" x14ac:dyDescent="0.25">
      <c r="A1122" s="57" t="s">
        <v>1737</v>
      </c>
      <c r="B1122" s="57" t="s">
        <v>1734</v>
      </c>
      <c r="C1122" s="57" t="s">
        <v>1739</v>
      </c>
      <c r="D1122" s="85"/>
      <c r="E1122" s="151">
        <v>813.33</v>
      </c>
      <c r="F1122" s="277">
        <v>813.33</v>
      </c>
      <c r="G1122" s="146"/>
      <c r="H1122" s="273">
        <f>VLOOKUP(U1122,[2]Inflation!$G$16:$H$26,2,FALSE)</f>
        <v>1.0461491063094051</v>
      </c>
      <c r="I1122" s="274">
        <f t="shared" si="89"/>
        <v>850.86445263462849</v>
      </c>
      <c r="J1122" s="151"/>
      <c r="K1122" s="151">
        <v>740</v>
      </c>
      <c r="L1122" s="151"/>
      <c r="M1122" s="276">
        <f t="shared" si="90"/>
        <v>774.15033866895976</v>
      </c>
      <c r="N1122" s="151">
        <v>860</v>
      </c>
      <c r="O1122" s="151"/>
      <c r="P1122" s="276">
        <f t="shared" si="91"/>
        <v>899.68823142608835</v>
      </c>
      <c r="Q1122" s="85" t="s">
        <v>431</v>
      </c>
      <c r="R1122" s="84" t="s">
        <v>196</v>
      </c>
      <c r="S1122" s="85" t="s">
        <v>66</v>
      </c>
      <c r="T1122" s="85" t="s">
        <v>67</v>
      </c>
      <c r="U1122" s="135">
        <v>2010</v>
      </c>
      <c r="V1122" s="85"/>
      <c r="W1122" s="85"/>
      <c r="X1122" s="57"/>
      <c r="Y1122" s="95" t="s">
        <v>92</v>
      </c>
      <c r="Z1122" s="137" t="s">
        <v>69</v>
      </c>
      <c r="AA1122" s="95"/>
    </row>
    <row r="1123" spans="1:27" s="51" customFormat="1" ht="30" x14ac:dyDescent="0.25">
      <c r="A1123" s="44" t="s">
        <v>1740</v>
      </c>
      <c r="B1123" s="44" t="s">
        <v>1741</v>
      </c>
      <c r="C1123" s="44"/>
      <c r="D1123" s="44"/>
      <c r="E1123" s="45">
        <v>10000</v>
      </c>
      <c r="F1123" s="40">
        <v>10000</v>
      </c>
      <c r="G1123" s="46"/>
      <c r="H1123" s="273">
        <f>VLOOKUP(U1123,[2]Inflation!$G$16:$H$26,2,FALSE)</f>
        <v>1.280275745638717</v>
      </c>
      <c r="I1123" s="274">
        <f t="shared" si="89"/>
        <v>12802.757456387171</v>
      </c>
      <c r="J1123" s="44"/>
      <c r="K1123" s="44"/>
      <c r="L1123" s="44"/>
      <c r="M1123" s="276">
        <f t="shared" si="90"/>
        <v>0</v>
      </c>
      <c r="N1123" s="44"/>
      <c r="O1123" s="44"/>
      <c r="P1123" s="276">
        <f t="shared" si="91"/>
        <v>0</v>
      </c>
      <c r="Q1123" s="44" t="s">
        <v>27</v>
      </c>
      <c r="R1123" s="44" t="s">
        <v>36</v>
      </c>
      <c r="S1123" s="44" t="s">
        <v>37</v>
      </c>
      <c r="T1123" s="44" t="s">
        <v>38</v>
      </c>
      <c r="U1123" s="41">
        <v>2002</v>
      </c>
      <c r="V1123" s="44">
        <v>12</v>
      </c>
      <c r="W1123" s="44" t="s">
        <v>32</v>
      </c>
      <c r="X1123" s="44" t="s">
        <v>32</v>
      </c>
      <c r="Y1123" s="44"/>
      <c r="Z1123" s="48" t="s">
        <v>39</v>
      </c>
      <c r="AA1123" s="44"/>
    </row>
    <row r="1124" spans="1:27" s="51" customFormat="1" ht="30" x14ac:dyDescent="0.25">
      <c r="A1124" s="44" t="s">
        <v>1733</v>
      </c>
      <c r="B1124" s="172" t="s">
        <v>1742</v>
      </c>
      <c r="C1124" s="44"/>
      <c r="D1124" s="44"/>
      <c r="E1124" s="270">
        <v>254.36</v>
      </c>
      <c r="F1124" s="271">
        <v>254.36</v>
      </c>
      <c r="G1124" s="272"/>
      <c r="H1124" s="273">
        <f>VLOOKUP(U1124,[2]Inflation!$G$16:$H$26,2,FALSE)</f>
        <v>1.0461491063094051</v>
      </c>
      <c r="I1124" s="274">
        <f t="shared" si="89"/>
        <v>266.09848668086028</v>
      </c>
      <c r="J1124" s="275">
        <v>0</v>
      </c>
      <c r="K1124" s="218" t="s">
        <v>210</v>
      </c>
      <c r="L1124" s="218"/>
      <c r="M1124" s="276" t="e">
        <f t="shared" si="90"/>
        <v>#VALUE!</v>
      </c>
      <c r="N1124" s="218" t="s">
        <v>210</v>
      </c>
      <c r="O1124" s="218"/>
      <c r="P1124" s="276" t="e">
        <f t="shared" si="91"/>
        <v>#VALUE!</v>
      </c>
      <c r="Q1124" s="44" t="s">
        <v>27</v>
      </c>
      <c r="R1124" s="44" t="s">
        <v>910</v>
      </c>
      <c r="S1124" s="44" t="s">
        <v>952</v>
      </c>
      <c r="T1124" s="44">
        <v>2010</v>
      </c>
      <c r="U1124" s="41">
        <v>2010</v>
      </c>
      <c r="V1124" s="44">
        <v>158</v>
      </c>
      <c r="W1124" s="44" t="s">
        <v>32</v>
      </c>
      <c r="X1124" s="44">
        <v>172</v>
      </c>
      <c r="Y1124" s="44"/>
      <c r="Z1124" s="48" t="s">
        <v>953</v>
      </c>
      <c r="AA1124" s="44"/>
    </row>
    <row r="1125" spans="1:27" s="51" customFormat="1" ht="30" x14ac:dyDescent="0.25">
      <c r="A1125" s="44" t="s">
        <v>1733</v>
      </c>
      <c r="B1125" s="172" t="s">
        <v>1742</v>
      </c>
      <c r="C1125" s="172" t="s">
        <v>1743</v>
      </c>
      <c r="D1125" s="44"/>
      <c r="E1125" s="278">
        <v>205</v>
      </c>
      <c r="F1125" s="279">
        <v>205</v>
      </c>
      <c r="G1125" s="280"/>
      <c r="H1125" s="273">
        <f>VLOOKUP(U1125,[2]Inflation!$G$16:$H$26,2,FALSE)</f>
        <v>1.0292667257822254</v>
      </c>
      <c r="I1125" s="274">
        <f t="shared" si="89"/>
        <v>210.99967878535622</v>
      </c>
      <c r="J1125" s="275"/>
      <c r="K1125" s="218">
        <v>205</v>
      </c>
      <c r="L1125" s="218"/>
      <c r="M1125" s="276">
        <f t="shared" si="90"/>
        <v>210.99967878535622</v>
      </c>
      <c r="N1125" s="218">
        <v>205</v>
      </c>
      <c r="O1125" s="218"/>
      <c r="P1125" s="276">
        <f t="shared" si="91"/>
        <v>210.99967878535622</v>
      </c>
      <c r="Q1125" s="44" t="s">
        <v>27</v>
      </c>
      <c r="R1125" s="44" t="s">
        <v>129</v>
      </c>
      <c r="S1125" s="44" t="s">
        <v>220</v>
      </c>
      <c r="T1125" s="44" t="s">
        <v>214</v>
      </c>
      <c r="U1125" s="41">
        <v>2011</v>
      </c>
      <c r="V1125" s="44" t="s">
        <v>210</v>
      </c>
      <c r="W1125" s="44" t="s">
        <v>32</v>
      </c>
      <c r="X1125" s="44">
        <v>26</v>
      </c>
      <c r="Y1125" s="44"/>
      <c r="Z1125" s="48" t="s">
        <v>221</v>
      </c>
      <c r="AA1125" s="44"/>
    </row>
    <row r="1126" spans="1:27" s="51" customFormat="1" ht="15" x14ac:dyDescent="0.25">
      <c r="A1126" s="44" t="s">
        <v>1733</v>
      </c>
      <c r="B1126" s="172" t="s">
        <v>1742</v>
      </c>
      <c r="C1126" s="172" t="s">
        <v>1744</v>
      </c>
      <c r="D1126" s="44"/>
      <c r="E1126" s="270">
        <v>195.5</v>
      </c>
      <c r="F1126" s="271">
        <v>195.5</v>
      </c>
      <c r="G1126" s="272"/>
      <c r="H1126" s="273">
        <f>VLOOKUP(U1126,[2]Inflation!$G$16:$H$26,2,FALSE)</f>
        <v>1.0461491063094051</v>
      </c>
      <c r="I1126" s="274">
        <f t="shared" si="89"/>
        <v>204.52215028348868</v>
      </c>
      <c r="J1126" s="275" t="s">
        <v>963</v>
      </c>
      <c r="K1126" s="218" t="s">
        <v>963</v>
      </c>
      <c r="L1126" s="218"/>
      <c r="M1126" s="276" t="e">
        <f t="shared" si="90"/>
        <v>#VALUE!</v>
      </c>
      <c r="N1126" s="218" t="s">
        <v>963</v>
      </c>
      <c r="O1126" s="218"/>
      <c r="P1126" s="276" t="e">
        <f t="shared" si="91"/>
        <v>#VALUE!</v>
      </c>
      <c r="Q1126" s="44" t="s">
        <v>27</v>
      </c>
      <c r="R1126" s="44" t="s">
        <v>1745</v>
      </c>
      <c r="S1126" s="44" t="s">
        <v>224</v>
      </c>
      <c r="T1126" s="44">
        <v>2010</v>
      </c>
      <c r="U1126" s="41">
        <v>2010</v>
      </c>
      <c r="V1126" s="44" t="s">
        <v>32</v>
      </c>
      <c r="W1126" s="44" t="s">
        <v>32</v>
      </c>
      <c r="X1126" s="44">
        <v>270</v>
      </c>
      <c r="Y1126" s="44"/>
      <c r="Z1126" s="201" t="s">
        <v>225</v>
      </c>
      <c r="AA1126" s="44"/>
    </row>
    <row r="1127" spans="1:27" s="51" customFormat="1" ht="15" x14ac:dyDescent="0.25">
      <c r="A1127" s="44" t="s">
        <v>1733</v>
      </c>
      <c r="B1127" s="172" t="s">
        <v>1742</v>
      </c>
      <c r="C1127" s="172" t="s">
        <v>1746</v>
      </c>
      <c r="D1127" s="44"/>
      <c r="E1127" s="270">
        <v>572</v>
      </c>
      <c r="F1127" s="271">
        <v>572</v>
      </c>
      <c r="G1127" s="272"/>
      <c r="H1127" s="273">
        <f>VLOOKUP(U1127,[2]Inflation!$G$16:$H$26,2,FALSE)</f>
        <v>1.0461491063094051</v>
      </c>
      <c r="I1127" s="274">
        <f t="shared" si="89"/>
        <v>598.39728880897974</v>
      </c>
      <c r="J1127" s="275" t="s">
        <v>963</v>
      </c>
      <c r="K1127" s="218" t="s">
        <v>963</v>
      </c>
      <c r="L1127" s="218"/>
      <c r="M1127" s="276" t="e">
        <f t="shared" si="90"/>
        <v>#VALUE!</v>
      </c>
      <c r="N1127" s="218" t="s">
        <v>963</v>
      </c>
      <c r="O1127" s="218"/>
      <c r="P1127" s="276" t="e">
        <f t="shared" si="91"/>
        <v>#VALUE!</v>
      </c>
      <c r="Q1127" s="44" t="s">
        <v>27</v>
      </c>
      <c r="R1127" s="44" t="s">
        <v>196</v>
      </c>
      <c r="S1127" s="44" t="s">
        <v>197</v>
      </c>
      <c r="T1127" s="44">
        <v>2010</v>
      </c>
      <c r="U1127" s="41">
        <v>2010</v>
      </c>
      <c r="V1127" s="44" t="s">
        <v>1736</v>
      </c>
      <c r="W1127" s="44" t="s">
        <v>32</v>
      </c>
      <c r="X1127" s="44">
        <v>16</v>
      </c>
      <c r="Y1127" s="44"/>
      <c r="Z1127" s="201" t="s">
        <v>199</v>
      </c>
      <c r="AA1127" s="44"/>
    </row>
    <row r="1128" spans="1:27" s="51" customFormat="1" ht="15" x14ac:dyDescent="0.25">
      <c r="A1128" s="44" t="s">
        <v>1733</v>
      </c>
      <c r="B1128" s="172" t="s">
        <v>1742</v>
      </c>
      <c r="C1128" s="44" t="s">
        <v>1747</v>
      </c>
      <c r="D1128" s="44"/>
      <c r="E1128" s="45"/>
      <c r="F1128" s="40"/>
      <c r="G1128" s="46"/>
      <c r="H1128" s="273">
        <f>VLOOKUP(U1128,[2]Inflation!$G$16:$H$26,2,FALSE)</f>
        <v>1.0292667257822254</v>
      </c>
      <c r="I1128" s="274">
        <f t="shared" si="89"/>
        <v>0</v>
      </c>
      <c r="J1128" s="44"/>
      <c r="K1128" s="45">
        <v>668.94</v>
      </c>
      <c r="L1128" s="45"/>
      <c r="M1128" s="276">
        <f t="shared" si="90"/>
        <v>688.51768354476189</v>
      </c>
      <c r="N1128" s="44">
        <v>919.1</v>
      </c>
      <c r="O1128" s="44"/>
      <c r="P1128" s="276">
        <f t="shared" si="91"/>
        <v>945.9990476664434</v>
      </c>
      <c r="Q1128" s="44" t="s">
        <v>27</v>
      </c>
      <c r="R1128" s="44" t="s">
        <v>97</v>
      </c>
      <c r="S1128" s="44" t="s">
        <v>227</v>
      </c>
      <c r="T1128" s="44">
        <v>2011</v>
      </c>
      <c r="U1128" s="41">
        <v>2011</v>
      </c>
      <c r="V1128" s="44" t="s">
        <v>32</v>
      </c>
      <c r="W1128" s="44" t="s">
        <v>32</v>
      </c>
      <c r="X1128" s="44">
        <v>228</v>
      </c>
      <c r="Y1128" s="44"/>
      <c r="Z1128" s="48" t="s">
        <v>228</v>
      </c>
      <c r="AA1128" s="44"/>
    </row>
    <row r="1129" spans="1:27" s="51" customFormat="1" ht="30" x14ac:dyDescent="0.25">
      <c r="A1129" s="44" t="s">
        <v>1733</v>
      </c>
      <c r="B1129" s="172" t="s">
        <v>1742</v>
      </c>
      <c r="C1129" s="44" t="s">
        <v>1748</v>
      </c>
      <c r="D1129" s="44"/>
      <c r="E1129" s="45">
        <v>1000</v>
      </c>
      <c r="F1129" s="40">
        <v>1000</v>
      </c>
      <c r="G1129" s="46"/>
      <c r="H1129" s="273">
        <f>VLOOKUP(U1129,[2]Inflation!$G$16:$H$26,2,FALSE)</f>
        <v>1.0733291816457666</v>
      </c>
      <c r="I1129" s="274">
        <f t="shared" si="89"/>
        <v>1073.3291816457665</v>
      </c>
      <c r="J1129" s="44"/>
      <c r="K1129" s="44"/>
      <c r="L1129" s="44"/>
      <c r="M1129" s="276">
        <f t="shared" si="90"/>
        <v>0</v>
      </c>
      <c r="N1129" s="44"/>
      <c r="O1129" s="44"/>
      <c r="P1129" s="276">
        <f t="shared" si="91"/>
        <v>0</v>
      </c>
      <c r="Q1129" s="44" t="s">
        <v>27</v>
      </c>
      <c r="R1129" s="44" t="s">
        <v>399</v>
      </c>
      <c r="S1129" s="44" t="s">
        <v>400</v>
      </c>
      <c r="T1129" s="44">
        <v>2009</v>
      </c>
      <c r="U1129" s="41">
        <v>2009</v>
      </c>
      <c r="V1129" s="44">
        <v>2</v>
      </c>
      <c r="W1129" s="44" t="s">
        <v>32</v>
      </c>
      <c r="X1129" s="44" t="s">
        <v>32</v>
      </c>
      <c r="Y1129" s="44"/>
      <c r="Z1129" s="48" t="s">
        <v>401</v>
      </c>
      <c r="AA1129" s="44"/>
    </row>
    <row r="1130" spans="1:27" s="51" customFormat="1" ht="30" x14ac:dyDescent="0.25">
      <c r="A1130" s="44" t="s">
        <v>1733</v>
      </c>
      <c r="B1130" s="172" t="s">
        <v>1742</v>
      </c>
      <c r="C1130" s="44" t="s">
        <v>1749</v>
      </c>
      <c r="D1130" s="44"/>
      <c r="E1130" s="45">
        <v>1000</v>
      </c>
      <c r="F1130" s="40">
        <v>1000</v>
      </c>
      <c r="G1130" s="46"/>
      <c r="H1130" s="273">
        <f>VLOOKUP(U1130,[2]Inflation!$G$16:$H$26,2,FALSE)</f>
        <v>1.0733291816457666</v>
      </c>
      <c r="I1130" s="274">
        <f t="shared" si="89"/>
        <v>1073.3291816457665</v>
      </c>
      <c r="J1130" s="44"/>
      <c r="K1130" s="44"/>
      <c r="L1130" s="44"/>
      <c r="M1130" s="276">
        <f t="shared" si="90"/>
        <v>0</v>
      </c>
      <c r="N1130" s="44"/>
      <c r="O1130" s="44"/>
      <c r="P1130" s="276">
        <f t="shared" si="91"/>
        <v>0</v>
      </c>
      <c r="Q1130" s="44" t="s">
        <v>27</v>
      </c>
      <c r="R1130" s="44" t="s">
        <v>399</v>
      </c>
      <c r="S1130" s="44" t="s">
        <v>400</v>
      </c>
      <c r="T1130" s="44">
        <v>2009</v>
      </c>
      <c r="U1130" s="41">
        <v>2009</v>
      </c>
      <c r="V1130" s="44">
        <v>2</v>
      </c>
      <c r="W1130" s="44" t="s">
        <v>32</v>
      </c>
      <c r="X1130" s="44" t="s">
        <v>32</v>
      </c>
      <c r="Y1130" s="44"/>
      <c r="Z1130" s="48" t="s">
        <v>401</v>
      </c>
      <c r="AA1130" s="44"/>
    </row>
    <row r="1131" spans="1:27" s="51" customFormat="1" ht="30" x14ac:dyDescent="0.25">
      <c r="A1131" s="44" t="s">
        <v>1733</v>
      </c>
      <c r="B1131" s="172" t="s">
        <v>1742</v>
      </c>
      <c r="C1131" s="44" t="s">
        <v>1750</v>
      </c>
      <c r="D1131" s="44"/>
      <c r="E1131" s="45">
        <v>1800</v>
      </c>
      <c r="F1131" s="40">
        <v>1800</v>
      </c>
      <c r="G1131" s="46"/>
      <c r="H1131" s="273">
        <f>VLOOKUP(U1131,[2]Inflation!$G$16:$H$26,2,FALSE)</f>
        <v>1.0733291816457666</v>
      </c>
      <c r="I1131" s="274">
        <f t="shared" si="89"/>
        <v>1931.99252696238</v>
      </c>
      <c r="J1131" s="44"/>
      <c r="K1131" s="44"/>
      <c r="L1131" s="44"/>
      <c r="M1131" s="276">
        <f t="shared" si="90"/>
        <v>0</v>
      </c>
      <c r="N1131" s="44"/>
      <c r="O1131" s="44"/>
      <c r="P1131" s="276">
        <f t="shared" si="91"/>
        <v>0</v>
      </c>
      <c r="Q1131" s="44" t="s">
        <v>27</v>
      </c>
      <c r="R1131" s="44" t="s">
        <v>399</v>
      </c>
      <c r="S1131" s="44" t="s">
        <v>400</v>
      </c>
      <c r="T1131" s="44">
        <v>2009</v>
      </c>
      <c r="U1131" s="41">
        <v>2009</v>
      </c>
      <c r="V1131" s="44">
        <v>2</v>
      </c>
      <c r="W1131" s="44" t="s">
        <v>32</v>
      </c>
      <c r="X1131" s="44" t="s">
        <v>32</v>
      </c>
      <c r="Y1131" s="44"/>
      <c r="Z1131" s="48" t="s">
        <v>401</v>
      </c>
      <c r="AA1131" s="44"/>
    </row>
    <row r="1132" spans="1:27" s="51" customFormat="1" ht="30" x14ac:dyDescent="0.25">
      <c r="A1132" s="44" t="s">
        <v>1733</v>
      </c>
      <c r="B1132" s="172" t="s">
        <v>1742</v>
      </c>
      <c r="C1132" s="44" t="s">
        <v>1751</v>
      </c>
      <c r="D1132" s="44"/>
      <c r="E1132" s="45">
        <v>1800</v>
      </c>
      <c r="F1132" s="40">
        <v>1800</v>
      </c>
      <c r="G1132" s="46"/>
      <c r="H1132" s="273">
        <f>VLOOKUP(U1132,[2]Inflation!$G$16:$H$26,2,FALSE)</f>
        <v>1.0733291816457666</v>
      </c>
      <c r="I1132" s="274">
        <f t="shared" si="89"/>
        <v>1931.99252696238</v>
      </c>
      <c r="J1132" s="44"/>
      <c r="K1132" s="44"/>
      <c r="L1132" s="44"/>
      <c r="M1132" s="276">
        <f t="shared" si="90"/>
        <v>0</v>
      </c>
      <c r="N1132" s="44"/>
      <c r="O1132" s="44"/>
      <c r="P1132" s="276">
        <f t="shared" si="91"/>
        <v>0</v>
      </c>
      <c r="Q1132" s="44" t="s">
        <v>27</v>
      </c>
      <c r="R1132" s="44" t="s">
        <v>399</v>
      </c>
      <c r="S1132" s="44" t="s">
        <v>400</v>
      </c>
      <c r="T1132" s="44">
        <v>2009</v>
      </c>
      <c r="U1132" s="41">
        <v>2009</v>
      </c>
      <c r="V1132" s="44">
        <v>2</v>
      </c>
      <c r="W1132" s="44" t="s">
        <v>32</v>
      </c>
      <c r="X1132" s="44" t="s">
        <v>32</v>
      </c>
      <c r="Y1132" s="44"/>
      <c r="Z1132" s="48" t="s">
        <v>401</v>
      </c>
      <c r="AA1132" s="44"/>
    </row>
    <row r="1133" spans="1:27" s="51" customFormat="1" ht="45" x14ac:dyDescent="0.25">
      <c r="A1133" s="44" t="s">
        <v>1733</v>
      </c>
      <c r="B1133" s="44" t="s">
        <v>1742</v>
      </c>
      <c r="C1133" s="44" t="s">
        <v>1752</v>
      </c>
      <c r="D1133" s="44"/>
      <c r="E1133" s="45">
        <v>73</v>
      </c>
      <c r="F1133" s="40">
        <v>73</v>
      </c>
      <c r="G1133" s="46"/>
      <c r="H1133" s="273">
        <f>VLOOKUP(U1133,[2]Inflation!$G$16:$H$26,2,FALSE)</f>
        <v>1</v>
      </c>
      <c r="I1133" s="274">
        <f t="shared" si="89"/>
        <v>73</v>
      </c>
      <c r="J1133" s="45"/>
      <c r="K1133" s="45"/>
      <c r="L1133" s="45"/>
      <c r="M1133" s="276">
        <f t="shared" si="90"/>
        <v>0</v>
      </c>
      <c r="N1133" s="44"/>
      <c r="O1133" s="44"/>
      <c r="P1133" s="276">
        <f t="shared" si="91"/>
        <v>0</v>
      </c>
      <c r="Q1133" s="44" t="s">
        <v>27</v>
      </c>
      <c r="R1133" s="44" t="s">
        <v>964</v>
      </c>
      <c r="S1133" s="44" t="s">
        <v>1753</v>
      </c>
      <c r="T1133" s="44">
        <v>2012</v>
      </c>
      <c r="U1133" s="41">
        <v>2012</v>
      </c>
      <c r="V1133" s="44">
        <v>1</v>
      </c>
      <c r="W1133" s="44" t="s">
        <v>32</v>
      </c>
      <c r="X1133" s="44">
        <v>140</v>
      </c>
      <c r="Y1133" s="44"/>
      <c r="Z1133" s="48" t="s">
        <v>1754</v>
      </c>
      <c r="AA1133" s="44"/>
    </row>
    <row r="1134" spans="1:27" s="51" customFormat="1" ht="30" x14ac:dyDescent="0.25">
      <c r="A1134" s="44" t="s">
        <v>1733</v>
      </c>
      <c r="B1134" s="44" t="s">
        <v>1742</v>
      </c>
      <c r="C1134" s="44" t="s">
        <v>1755</v>
      </c>
      <c r="D1134" s="44"/>
      <c r="E1134" s="45">
        <v>66.349999999999994</v>
      </c>
      <c r="F1134" s="40">
        <v>66.349999999999994</v>
      </c>
      <c r="G1134" s="46"/>
      <c r="H1134" s="273">
        <f>VLOOKUP(U1134,[2]Inflation!$G$16:$H$26,2,FALSE)</f>
        <v>1</v>
      </c>
      <c r="I1134" s="274">
        <f t="shared" si="89"/>
        <v>66.349999999999994</v>
      </c>
      <c r="J1134" s="45"/>
      <c r="K1134" s="45"/>
      <c r="L1134" s="45"/>
      <c r="M1134" s="276">
        <f t="shared" si="90"/>
        <v>0</v>
      </c>
      <c r="N1134" s="44"/>
      <c r="O1134" s="44"/>
      <c r="P1134" s="276">
        <f t="shared" si="91"/>
        <v>0</v>
      </c>
      <c r="Q1134" s="44" t="s">
        <v>27</v>
      </c>
      <c r="R1134" s="44" t="s">
        <v>964</v>
      </c>
      <c r="S1134" s="44" t="s">
        <v>1753</v>
      </c>
      <c r="T1134" s="44">
        <v>2012</v>
      </c>
      <c r="U1134" s="41">
        <v>2012</v>
      </c>
      <c r="V1134" s="44">
        <v>1</v>
      </c>
      <c r="W1134" s="44" t="s">
        <v>32</v>
      </c>
      <c r="X1134" s="44">
        <v>140</v>
      </c>
      <c r="Y1134" s="44"/>
      <c r="Z1134" s="48" t="s">
        <v>1754</v>
      </c>
      <c r="AA1134" s="44"/>
    </row>
    <row r="1135" spans="1:27" s="51" customFormat="1" ht="30" x14ac:dyDescent="0.25">
      <c r="A1135" s="44" t="s">
        <v>1733</v>
      </c>
      <c r="B1135" s="44" t="s">
        <v>1742</v>
      </c>
      <c r="C1135" s="44" t="s">
        <v>1756</v>
      </c>
      <c r="D1135" s="44"/>
      <c r="E1135" s="45">
        <v>130</v>
      </c>
      <c r="F1135" s="40">
        <v>130</v>
      </c>
      <c r="G1135" s="46"/>
      <c r="H1135" s="273">
        <f>VLOOKUP(U1135,[2]Inflation!$G$16:$H$26,2,FALSE)</f>
        <v>1</v>
      </c>
      <c r="I1135" s="274">
        <f t="shared" si="89"/>
        <v>130</v>
      </c>
      <c r="J1135" s="45"/>
      <c r="K1135" s="45"/>
      <c r="L1135" s="45"/>
      <c r="M1135" s="276">
        <f t="shared" si="90"/>
        <v>0</v>
      </c>
      <c r="N1135" s="44"/>
      <c r="O1135" s="44"/>
      <c r="P1135" s="276">
        <f t="shared" si="91"/>
        <v>0</v>
      </c>
      <c r="Q1135" s="44" t="s">
        <v>27</v>
      </c>
      <c r="R1135" s="44" t="s">
        <v>964</v>
      </c>
      <c r="S1135" s="44" t="s">
        <v>1753</v>
      </c>
      <c r="T1135" s="44">
        <v>2012</v>
      </c>
      <c r="U1135" s="41">
        <v>2012</v>
      </c>
      <c r="V1135" s="44">
        <v>1</v>
      </c>
      <c r="W1135" s="44" t="s">
        <v>32</v>
      </c>
      <c r="X1135" s="44">
        <v>140</v>
      </c>
      <c r="Y1135" s="44"/>
      <c r="Z1135" s="48" t="s">
        <v>1754</v>
      </c>
      <c r="AA1135" s="44"/>
    </row>
    <row r="1136" spans="1:27" s="51" customFormat="1" ht="30" x14ac:dyDescent="0.25">
      <c r="A1136" s="44" t="s">
        <v>1733</v>
      </c>
      <c r="B1136" s="44" t="s">
        <v>1742</v>
      </c>
      <c r="C1136" s="44" t="s">
        <v>1757</v>
      </c>
      <c r="D1136" s="44"/>
      <c r="E1136" s="45">
        <v>127</v>
      </c>
      <c r="F1136" s="40">
        <v>127</v>
      </c>
      <c r="G1136" s="46"/>
      <c r="H1136" s="273">
        <f>VLOOKUP(U1136,[2]Inflation!$G$16:$H$26,2,FALSE)</f>
        <v>1</v>
      </c>
      <c r="I1136" s="274">
        <f t="shared" si="89"/>
        <v>127</v>
      </c>
      <c r="J1136" s="45"/>
      <c r="K1136" s="45"/>
      <c r="L1136" s="45"/>
      <c r="M1136" s="276">
        <f t="shared" si="90"/>
        <v>0</v>
      </c>
      <c r="N1136" s="44"/>
      <c r="O1136" s="44"/>
      <c r="P1136" s="276">
        <f t="shared" si="91"/>
        <v>0</v>
      </c>
      <c r="Q1136" s="44" t="s">
        <v>27</v>
      </c>
      <c r="R1136" s="44" t="s">
        <v>964</v>
      </c>
      <c r="S1136" s="44" t="s">
        <v>1753</v>
      </c>
      <c r="T1136" s="44">
        <v>2012</v>
      </c>
      <c r="U1136" s="41">
        <v>2012</v>
      </c>
      <c r="V1136" s="44">
        <v>1</v>
      </c>
      <c r="W1136" s="44" t="s">
        <v>32</v>
      </c>
      <c r="X1136" s="44">
        <v>140</v>
      </c>
      <c r="Y1136" s="44"/>
      <c r="Z1136" s="48" t="s">
        <v>1754</v>
      </c>
      <c r="AA1136" s="44"/>
    </row>
    <row r="1137" spans="1:27" s="51" customFormat="1" ht="30" x14ac:dyDescent="0.25">
      <c r="A1137" s="44" t="s">
        <v>1733</v>
      </c>
      <c r="B1137" s="44" t="s">
        <v>1742</v>
      </c>
      <c r="C1137" s="44" t="s">
        <v>1758</v>
      </c>
      <c r="D1137" s="44"/>
      <c r="E1137" s="45">
        <v>72.63</v>
      </c>
      <c r="F1137" s="40">
        <v>72.63</v>
      </c>
      <c r="G1137" s="46"/>
      <c r="H1137" s="273">
        <f>VLOOKUP(U1137,[2]Inflation!$G$16:$H$26,2,FALSE)</f>
        <v>1</v>
      </c>
      <c r="I1137" s="274">
        <f t="shared" si="89"/>
        <v>72.63</v>
      </c>
      <c r="J1137" s="45"/>
      <c r="K1137" s="45"/>
      <c r="L1137" s="45"/>
      <c r="M1137" s="276">
        <f t="shared" si="90"/>
        <v>0</v>
      </c>
      <c r="N1137" s="44"/>
      <c r="O1137" s="44"/>
      <c r="P1137" s="276">
        <f t="shared" si="91"/>
        <v>0</v>
      </c>
      <c r="Q1137" s="44" t="s">
        <v>27</v>
      </c>
      <c r="R1137" s="44" t="s">
        <v>964</v>
      </c>
      <c r="S1137" s="44" t="s">
        <v>1753</v>
      </c>
      <c r="T1137" s="44">
        <v>2012</v>
      </c>
      <c r="U1137" s="41">
        <v>2012</v>
      </c>
      <c r="V1137" s="44">
        <v>1</v>
      </c>
      <c r="W1137" s="44" t="s">
        <v>32</v>
      </c>
      <c r="X1137" s="44">
        <v>140</v>
      </c>
      <c r="Y1137" s="44"/>
      <c r="Z1137" s="48" t="s">
        <v>1754</v>
      </c>
      <c r="AA1137" s="44"/>
    </row>
    <row r="1138" spans="1:27" s="51" customFormat="1" ht="45" x14ac:dyDescent="0.25">
      <c r="A1138" s="44" t="s">
        <v>1733</v>
      </c>
      <c r="B1138" s="44" t="s">
        <v>1742</v>
      </c>
      <c r="C1138" s="44" t="s">
        <v>1759</v>
      </c>
      <c r="D1138" s="44"/>
      <c r="E1138" s="45">
        <v>84</v>
      </c>
      <c r="F1138" s="40">
        <v>84</v>
      </c>
      <c r="G1138" s="46"/>
      <c r="H1138" s="273">
        <f>VLOOKUP(U1138,[2]Inflation!$G$16:$H$26,2,FALSE)</f>
        <v>1</v>
      </c>
      <c r="I1138" s="274">
        <f t="shared" si="89"/>
        <v>84</v>
      </c>
      <c r="J1138" s="45"/>
      <c r="K1138" s="45"/>
      <c r="L1138" s="45"/>
      <c r="M1138" s="276">
        <f t="shared" si="90"/>
        <v>0</v>
      </c>
      <c r="N1138" s="44"/>
      <c r="O1138" s="44"/>
      <c r="P1138" s="276">
        <f t="shared" si="91"/>
        <v>0</v>
      </c>
      <c r="Q1138" s="44" t="s">
        <v>27</v>
      </c>
      <c r="R1138" s="44" t="s">
        <v>964</v>
      </c>
      <c r="S1138" s="44" t="s">
        <v>1753</v>
      </c>
      <c r="T1138" s="44">
        <v>2012</v>
      </c>
      <c r="U1138" s="41">
        <v>2012</v>
      </c>
      <c r="V1138" s="44">
        <v>1</v>
      </c>
      <c r="W1138" s="44" t="s">
        <v>32</v>
      </c>
      <c r="X1138" s="44">
        <v>140</v>
      </c>
      <c r="Y1138" s="44"/>
      <c r="Z1138" s="48" t="s">
        <v>1754</v>
      </c>
      <c r="AA1138" s="44"/>
    </row>
    <row r="1139" spans="1:27" s="51" customFormat="1" ht="45" x14ac:dyDescent="0.25">
      <c r="A1139" s="44" t="s">
        <v>1733</v>
      </c>
      <c r="B1139" s="44" t="s">
        <v>1742</v>
      </c>
      <c r="C1139" s="44" t="s">
        <v>1760</v>
      </c>
      <c r="D1139" s="44"/>
      <c r="E1139" s="45">
        <v>8000</v>
      </c>
      <c r="F1139" s="40">
        <v>8000</v>
      </c>
      <c r="G1139" s="46"/>
      <c r="H1139" s="273">
        <f>VLOOKUP(U1139,[2]Inflation!$G$16:$H$26,2,FALSE)</f>
        <v>1.0733291816457666</v>
      </c>
      <c r="I1139" s="274">
        <f t="shared" si="89"/>
        <v>8586.6334531661323</v>
      </c>
      <c r="J1139" s="44"/>
      <c r="K1139" s="44"/>
      <c r="L1139" s="44"/>
      <c r="M1139" s="276">
        <f t="shared" si="90"/>
        <v>0</v>
      </c>
      <c r="N1139" s="44"/>
      <c r="O1139" s="44"/>
      <c r="P1139" s="276">
        <f t="shared" si="91"/>
        <v>0</v>
      </c>
      <c r="Q1139" s="44" t="s">
        <v>27</v>
      </c>
      <c r="R1139" s="44" t="s">
        <v>44</v>
      </c>
      <c r="S1139" s="44" t="s">
        <v>103</v>
      </c>
      <c r="T1139" s="44">
        <v>2009</v>
      </c>
      <c r="U1139" s="41">
        <v>2009</v>
      </c>
      <c r="V1139" s="44" t="s">
        <v>114</v>
      </c>
      <c r="W1139" s="44" t="s">
        <v>32</v>
      </c>
      <c r="X1139" s="44" t="s">
        <v>32</v>
      </c>
      <c r="Y1139" s="44"/>
      <c r="Z1139" s="48" t="s">
        <v>104</v>
      </c>
      <c r="AA1139" s="44"/>
    </row>
    <row r="1140" spans="1:27" s="51" customFormat="1" ht="30" x14ac:dyDescent="0.25">
      <c r="A1140" s="44" t="s">
        <v>1733</v>
      </c>
      <c r="B1140" s="44" t="s">
        <v>1742</v>
      </c>
      <c r="C1140" s="44" t="s">
        <v>1761</v>
      </c>
      <c r="D1140" s="44"/>
      <c r="E1140" s="45">
        <v>1750</v>
      </c>
      <c r="F1140" s="40">
        <v>1750</v>
      </c>
      <c r="G1140" s="46"/>
      <c r="H1140" s="273">
        <f>VLOOKUP(U1140,[2]Inflation!$G$16:$H$26,2,FALSE)</f>
        <v>1.0461491063094051</v>
      </c>
      <c r="I1140" s="274">
        <f t="shared" si="89"/>
        <v>1830.7609360414588</v>
      </c>
      <c r="J1140" s="45"/>
      <c r="K1140" s="45" t="s">
        <v>963</v>
      </c>
      <c r="L1140" s="45"/>
      <c r="M1140" s="276" t="e">
        <f t="shared" si="90"/>
        <v>#VALUE!</v>
      </c>
      <c r="N1140" s="45" t="s">
        <v>963</v>
      </c>
      <c r="O1140" s="45"/>
      <c r="P1140" s="276" t="e">
        <f t="shared" si="91"/>
        <v>#VALUE!</v>
      </c>
      <c r="Q1140" s="44" t="s">
        <v>27</v>
      </c>
      <c r="R1140" s="44" t="s">
        <v>84</v>
      </c>
      <c r="S1140" s="44" t="s">
        <v>922</v>
      </c>
      <c r="T1140" s="44">
        <v>2010</v>
      </c>
      <c r="U1140" s="41">
        <v>2010</v>
      </c>
      <c r="V1140" s="44">
        <v>29</v>
      </c>
      <c r="W1140" s="44" t="s">
        <v>32</v>
      </c>
      <c r="X1140" s="44">
        <v>4</v>
      </c>
      <c r="Y1140" s="44"/>
      <c r="Z1140" s="48" t="s">
        <v>923</v>
      </c>
      <c r="AA1140" s="44"/>
    </row>
    <row r="1141" spans="1:27" s="51" customFormat="1" ht="15" x14ac:dyDescent="0.25">
      <c r="A1141" s="96" t="s">
        <v>1740</v>
      </c>
      <c r="B1141" s="96" t="s">
        <v>1742</v>
      </c>
      <c r="C1141" s="96" t="s">
        <v>1762</v>
      </c>
      <c r="D1141" s="82"/>
      <c r="E1141" s="152">
        <v>473.5</v>
      </c>
      <c r="F1141" s="281">
        <v>473.5</v>
      </c>
      <c r="G1141" s="153"/>
      <c r="H1141" s="273">
        <f>VLOOKUP(U1141,[2]Inflation!$G$16:$H$26,2,FALSE)</f>
        <v>1.0461491063094051</v>
      </c>
      <c r="I1141" s="274">
        <f t="shared" si="89"/>
        <v>495.35160183750327</v>
      </c>
      <c r="J1141" s="152"/>
      <c r="K1141" s="152">
        <v>380.25</v>
      </c>
      <c r="L1141" s="152"/>
      <c r="M1141" s="276">
        <f t="shared" si="90"/>
        <v>397.79819767415125</v>
      </c>
      <c r="N1141" s="152">
        <v>680</v>
      </c>
      <c r="O1141" s="152"/>
      <c r="P1141" s="276">
        <f t="shared" si="91"/>
        <v>711.38139229039541</v>
      </c>
      <c r="Q1141" s="82" t="s">
        <v>431</v>
      </c>
      <c r="R1141" s="96" t="s">
        <v>71</v>
      </c>
      <c r="S1141" s="85" t="s">
        <v>66</v>
      </c>
      <c r="T1141" s="85" t="s">
        <v>67</v>
      </c>
      <c r="U1141" s="135">
        <v>2010</v>
      </c>
      <c r="V1141" s="82"/>
      <c r="W1141" s="82"/>
      <c r="X1141" s="82" t="s">
        <v>1763</v>
      </c>
      <c r="Y1141" s="88" t="s">
        <v>1764</v>
      </c>
      <c r="Z1141" s="137" t="s">
        <v>69</v>
      </c>
      <c r="AA1141" s="88"/>
    </row>
    <row r="1142" spans="1:27" s="51" customFormat="1" ht="15" x14ac:dyDescent="0.25">
      <c r="A1142" s="96" t="s">
        <v>1740</v>
      </c>
      <c r="B1142" s="96" t="s">
        <v>1742</v>
      </c>
      <c r="C1142" s="96" t="s">
        <v>1765</v>
      </c>
      <c r="D1142" s="82"/>
      <c r="E1142" s="152">
        <v>579.19000000000005</v>
      </c>
      <c r="F1142" s="281">
        <v>579.19000000000005</v>
      </c>
      <c r="G1142" s="153"/>
      <c r="H1142" s="273">
        <f>VLOOKUP(U1142,[2]Inflation!$G$16:$H$26,2,FALSE)</f>
        <v>1.0461491063094051</v>
      </c>
      <c r="I1142" s="274">
        <f t="shared" si="89"/>
        <v>605.91910088334441</v>
      </c>
      <c r="J1142" s="152"/>
      <c r="K1142" s="152">
        <v>439.76</v>
      </c>
      <c r="L1142" s="152"/>
      <c r="M1142" s="276">
        <f t="shared" si="90"/>
        <v>460.05453099062396</v>
      </c>
      <c r="N1142" s="152">
        <v>826</v>
      </c>
      <c r="O1142" s="152"/>
      <c r="P1142" s="276">
        <f t="shared" si="91"/>
        <v>864.11916181156857</v>
      </c>
      <c r="Q1142" s="82" t="s">
        <v>431</v>
      </c>
      <c r="R1142" s="96" t="s">
        <v>71</v>
      </c>
      <c r="S1142" s="85" t="s">
        <v>66</v>
      </c>
      <c r="T1142" s="85" t="s">
        <v>67</v>
      </c>
      <c r="U1142" s="135">
        <v>2010</v>
      </c>
      <c r="V1142" s="82"/>
      <c r="W1142" s="82"/>
      <c r="X1142" s="82" t="s">
        <v>1766</v>
      </c>
      <c r="Y1142" s="88" t="s">
        <v>1767</v>
      </c>
      <c r="Z1142" s="137" t="s">
        <v>69</v>
      </c>
      <c r="AA1142" s="88"/>
    </row>
    <row r="1143" spans="1:27" s="51" customFormat="1" ht="15" x14ac:dyDescent="0.25">
      <c r="A1143" s="111" t="s">
        <v>1740</v>
      </c>
      <c r="B1143" s="111" t="s">
        <v>1742</v>
      </c>
      <c r="C1143" s="111" t="s">
        <v>1768</v>
      </c>
      <c r="D1143" s="142"/>
      <c r="E1143" s="159">
        <v>751.77</v>
      </c>
      <c r="F1143" s="159">
        <v>751.77</v>
      </c>
      <c r="G1143" s="159"/>
      <c r="H1143" s="282">
        <f>VLOOKUP(U1143,[2]Inflation!$G$16:$H$26,2,FALSE)</f>
        <v>1.0461491063094051</v>
      </c>
      <c r="I1143" s="210">
        <f t="shared" si="89"/>
        <v>786.46351365022144</v>
      </c>
      <c r="J1143" s="159"/>
      <c r="K1143" s="159">
        <v>421</v>
      </c>
      <c r="L1143" s="159"/>
      <c r="M1143" s="283">
        <f t="shared" si="90"/>
        <v>440.42877375625955</v>
      </c>
      <c r="N1143" s="159">
        <v>31446</v>
      </c>
      <c r="O1143" s="159"/>
      <c r="P1143" s="283">
        <f t="shared" si="91"/>
        <v>32897.20479700555</v>
      </c>
      <c r="Q1143" s="142" t="s">
        <v>1067</v>
      </c>
      <c r="R1143" s="160" t="s">
        <v>74</v>
      </c>
      <c r="S1143" s="120" t="s">
        <v>66</v>
      </c>
      <c r="T1143" s="120" t="s">
        <v>67</v>
      </c>
      <c r="U1143" s="120">
        <v>2010</v>
      </c>
      <c r="V1143" s="142"/>
      <c r="W1143" s="142"/>
      <c r="X1143" s="142" t="s">
        <v>1769</v>
      </c>
      <c r="Y1143" s="161" t="s">
        <v>1770</v>
      </c>
      <c r="Z1143" s="123" t="s">
        <v>69</v>
      </c>
      <c r="AA1143" s="161"/>
    </row>
    <row r="1144" spans="1:27" s="51" customFormat="1" ht="15" x14ac:dyDescent="0.25">
      <c r="A1144" s="111" t="s">
        <v>1740</v>
      </c>
      <c r="B1144" s="111" t="s">
        <v>1742</v>
      </c>
      <c r="C1144" s="111" t="s">
        <v>1771</v>
      </c>
      <c r="D1144" s="142"/>
      <c r="E1144" s="159">
        <v>1357.52</v>
      </c>
      <c r="F1144" s="159">
        <v>1357.52</v>
      </c>
      <c r="G1144" s="159"/>
      <c r="H1144" s="282">
        <f>VLOOKUP(U1144,[2]Inflation!$G$16:$H$26,2,FALSE)</f>
        <v>1.0461491063094051</v>
      </c>
      <c r="I1144" s="210">
        <f t="shared" si="89"/>
        <v>1420.1683347971434</v>
      </c>
      <c r="J1144" s="159"/>
      <c r="K1144" s="159">
        <v>535</v>
      </c>
      <c r="L1144" s="159"/>
      <c r="M1144" s="283">
        <f t="shared" si="90"/>
        <v>559.68977187553173</v>
      </c>
      <c r="N1144" s="159">
        <v>23556</v>
      </c>
      <c r="O1144" s="159"/>
      <c r="P1144" s="283">
        <f t="shared" si="91"/>
        <v>24643.088348224344</v>
      </c>
      <c r="Q1144" s="142" t="s">
        <v>1067</v>
      </c>
      <c r="R1144" s="160" t="s">
        <v>74</v>
      </c>
      <c r="S1144" s="120" t="s">
        <v>66</v>
      </c>
      <c r="T1144" s="120" t="s">
        <v>67</v>
      </c>
      <c r="U1144" s="120">
        <v>2010</v>
      </c>
      <c r="V1144" s="142"/>
      <c r="W1144" s="142"/>
      <c r="X1144" s="142" t="s">
        <v>1772</v>
      </c>
      <c r="Y1144" s="161" t="s">
        <v>1773</v>
      </c>
      <c r="Z1144" s="123" t="s">
        <v>69</v>
      </c>
      <c r="AA1144" s="161"/>
    </row>
    <row r="1145" spans="1:27" s="51" customFormat="1" ht="15" x14ac:dyDescent="0.25">
      <c r="A1145" s="57" t="s">
        <v>1740</v>
      </c>
      <c r="B1145" s="57" t="s">
        <v>1742</v>
      </c>
      <c r="C1145" s="57" t="s">
        <v>1774</v>
      </c>
      <c r="D1145" s="85"/>
      <c r="E1145" s="151">
        <v>477.92</v>
      </c>
      <c r="F1145" s="277">
        <v>477.92</v>
      </c>
      <c r="G1145" s="146"/>
      <c r="H1145" s="273">
        <f>VLOOKUP(U1145,[2]Inflation!$G$16:$H$26,2,FALSE)</f>
        <v>1.0461491063094051</v>
      </c>
      <c r="I1145" s="274">
        <f t="shared" si="89"/>
        <v>499.97558088739089</v>
      </c>
      <c r="J1145" s="151"/>
      <c r="K1145" s="151">
        <v>395</v>
      </c>
      <c r="L1145" s="151"/>
      <c r="M1145" s="276">
        <f t="shared" si="90"/>
        <v>413.22889699221497</v>
      </c>
      <c r="N1145" s="151">
        <v>600</v>
      </c>
      <c r="O1145" s="151"/>
      <c r="P1145" s="276">
        <f t="shared" si="91"/>
        <v>627.68946378564306</v>
      </c>
      <c r="Q1145" s="85" t="s">
        <v>1639</v>
      </c>
      <c r="R1145" s="84" t="s">
        <v>36</v>
      </c>
      <c r="S1145" s="85" t="s">
        <v>66</v>
      </c>
      <c r="T1145" s="85" t="s">
        <v>67</v>
      </c>
      <c r="U1145" s="135">
        <v>2010</v>
      </c>
      <c r="V1145" s="85"/>
      <c r="W1145" s="85"/>
      <c r="X1145" s="57"/>
      <c r="Y1145" s="95" t="s">
        <v>155</v>
      </c>
      <c r="Z1145" s="137" t="s">
        <v>69</v>
      </c>
      <c r="AA1145" s="95"/>
    </row>
    <row r="1146" spans="1:27" s="51" customFormat="1" ht="15" x14ac:dyDescent="0.25">
      <c r="A1146" s="57" t="s">
        <v>1737</v>
      </c>
      <c r="B1146" s="57" t="s">
        <v>1742</v>
      </c>
      <c r="C1146" s="57" t="s">
        <v>1775</v>
      </c>
      <c r="D1146" s="85"/>
      <c r="E1146" s="151">
        <v>607.01</v>
      </c>
      <c r="F1146" s="277">
        <v>607.01</v>
      </c>
      <c r="G1146" s="146"/>
      <c r="H1146" s="273">
        <f>VLOOKUP(U1146,[2]Inflation!$G$16:$H$26,2,FALSE)</f>
        <v>1.0461491063094051</v>
      </c>
      <c r="I1146" s="274">
        <f t="shared" si="89"/>
        <v>635.02296902087198</v>
      </c>
      <c r="J1146" s="151"/>
      <c r="K1146" s="151">
        <v>440</v>
      </c>
      <c r="L1146" s="151"/>
      <c r="M1146" s="276">
        <f t="shared" si="90"/>
        <v>460.30560677613823</v>
      </c>
      <c r="N1146" s="151">
        <v>845.79</v>
      </c>
      <c r="O1146" s="151"/>
      <c r="P1146" s="276">
        <f t="shared" si="91"/>
        <v>884.82245262543165</v>
      </c>
      <c r="Q1146" s="85" t="s">
        <v>431</v>
      </c>
      <c r="R1146" s="84" t="s">
        <v>44</v>
      </c>
      <c r="S1146" s="85" t="s">
        <v>66</v>
      </c>
      <c r="T1146" s="85" t="s">
        <v>67</v>
      </c>
      <c r="U1146" s="135">
        <v>2010</v>
      </c>
      <c r="V1146" s="85"/>
      <c r="W1146" s="85"/>
      <c r="X1146" s="57"/>
      <c r="Y1146" s="95" t="s">
        <v>387</v>
      </c>
      <c r="Z1146" s="137" t="s">
        <v>69</v>
      </c>
      <c r="AA1146" s="95"/>
    </row>
    <row r="1147" spans="1:27" s="51" customFormat="1" ht="15" x14ac:dyDescent="0.25">
      <c r="A1147" s="57" t="s">
        <v>1737</v>
      </c>
      <c r="B1147" s="57" t="s">
        <v>1742</v>
      </c>
      <c r="C1147" s="57" t="s">
        <v>1776</v>
      </c>
      <c r="D1147" s="85"/>
      <c r="E1147" s="151">
        <v>218.95</v>
      </c>
      <c r="F1147" s="277">
        <v>218.95</v>
      </c>
      <c r="G1147" s="146"/>
      <c r="H1147" s="273">
        <f>VLOOKUP(U1147,[2]Inflation!$G$16:$H$26,2,FALSE)</f>
        <v>1.0461491063094051</v>
      </c>
      <c r="I1147" s="274">
        <f t="shared" si="89"/>
        <v>229.05434682644423</v>
      </c>
      <c r="J1147" s="151"/>
      <c r="K1147" s="151">
        <v>178</v>
      </c>
      <c r="L1147" s="151"/>
      <c r="M1147" s="276">
        <f t="shared" si="90"/>
        <v>186.21454092307411</v>
      </c>
      <c r="N1147" s="151">
        <v>300</v>
      </c>
      <c r="O1147" s="151"/>
      <c r="P1147" s="276">
        <f t="shared" si="91"/>
        <v>313.84473189282153</v>
      </c>
      <c r="Q1147" s="85" t="s">
        <v>431</v>
      </c>
      <c r="R1147" s="84" t="s">
        <v>153</v>
      </c>
      <c r="S1147" s="85" t="s">
        <v>66</v>
      </c>
      <c r="T1147" s="85" t="s">
        <v>67</v>
      </c>
      <c r="U1147" s="135">
        <v>2010</v>
      </c>
      <c r="V1147" s="85"/>
      <c r="W1147" s="85"/>
      <c r="X1147" s="57"/>
      <c r="Y1147" s="95" t="s">
        <v>255</v>
      </c>
      <c r="Z1147" s="137" t="s">
        <v>69</v>
      </c>
      <c r="AA1147" s="95"/>
    </row>
    <row r="1148" spans="1:27" s="51" customFormat="1" ht="15" x14ac:dyDescent="0.25">
      <c r="A1148" s="57" t="s">
        <v>1737</v>
      </c>
      <c r="B1148" s="57" t="s">
        <v>1742</v>
      </c>
      <c r="C1148" s="57" t="s">
        <v>1777</v>
      </c>
      <c r="D1148" s="85"/>
      <c r="E1148" s="151">
        <v>638.5</v>
      </c>
      <c r="F1148" s="277">
        <v>638.5</v>
      </c>
      <c r="G1148" s="146"/>
      <c r="H1148" s="273">
        <f>VLOOKUP(U1148,[2]Inflation!$G$16:$H$26,2,FALSE)</f>
        <v>1.0461491063094051</v>
      </c>
      <c r="I1148" s="274">
        <f t="shared" si="89"/>
        <v>667.96620437855518</v>
      </c>
      <c r="J1148" s="151"/>
      <c r="K1148" s="151">
        <v>520</v>
      </c>
      <c r="L1148" s="151"/>
      <c r="M1148" s="276">
        <f t="shared" si="90"/>
        <v>543.99753528089059</v>
      </c>
      <c r="N1148" s="151">
        <v>1000</v>
      </c>
      <c r="O1148" s="151"/>
      <c r="P1148" s="276">
        <f t="shared" si="91"/>
        <v>1046.1491063094049</v>
      </c>
      <c r="Q1148" s="85" t="s">
        <v>431</v>
      </c>
      <c r="R1148" s="84" t="s">
        <v>196</v>
      </c>
      <c r="S1148" s="85" t="s">
        <v>66</v>
      </c>
      <c r="T1148" s="85" t="s">
        <v>67</v>
      </c>
      <c r="U1148" s="135">
        <v>2010</v>
      </c>
      <c r="V1148" s="85"/>
      <c r="W1148" s="85"/>
      <c r="X1148" s="57"/>
      <c r="Y1148" s="95" t="s">
        <v>588</v>
      </c>
      <c r="Z1148" s="137" t="s">
        <v>69</v>
      </c>
      <c r="AA1148" s="95"/>
    </row>
    <row r="1149" spans="1:27" s="51" customFormat="1" ht="15" x14ac:dyDescent="0.25">
      <c r="A1149" s="57" t="s">
        <v>1740</v>
      </c>
      <c r="B1149" s="57" t="s">
        <v>1742</v>
      </c>
      <c r="C1149" s="57" t="s">
        <v>1778</v>
      </c>
      <c r="D1149" s="85"/>
      <c r="E1149" s="151">
        <v>565.49</v>
      </c>
      <c r="F1149" s="277">
        <v>565.49</v>
      </c>
      <c r="G1149" s="146"/>
      <c r="H1149" s="273">
        <f>VLOOKUP(U1149,[2]Inflation!$G$16:$H$26,2,FALSE)</f>
        <v>1.0461491063094051</v>
      </c>
      <c r="I1149" s="274">
        <f t="shared" si="89"/>
        <v>591.58685812690544</v>
      </c>
      <c r="J1149" s="151"/>
      <c r="K1149" s="151">
        <v>400</v>
      </c>
      <c r="L1149" s="151"/>
      <c r="M1149" s="276">
        <f t="shared" si="90"/>
        <v>418.459642523762</v>
      </c>
      <c r="N1149" s="151">
        <v>775</v>
      </c>
      <c r="O1149" s="151"/>
      <c r="P1149" s="276">
        <f t="shared" si="91"/>
        <v>810.76555738978891</v>
      </c>
      <c r="Q1149" s="85" t="s">
        <v>431</v>
      </c>
      <c r="R1149" s="96" t="s">
        <v>83</v>
      </c>
      <c r="S1149" s="85" t="s">
        <v>66</v>
      </c>
      <c r="T1149" s="85" t="s">
        <v>67</v>
      </c>
      <c r="U1149" s="135">
        <v>2010</v>
      </c>
      <c r="V1149" s="85"/>
      <c r="W1149" s="85"/>
      <c r="X1149" s="57"/>
      <c r="Y1149" s="95" t="s">
        <v>635</v>
      </c>
      <c r="Z1149" s="137" t="s">
        <v>69</v>
      </c>
      <c r="AA1149" s="95"/>
    </row>
    <row r="1150" spans="1:27" s="51" customFormat="1" ht="30" x14ac:dyDescent="0.25">
      <c r="A1150" s="57" t="s">
        <v>1737</v>
      </c>
      <c r="B1150" s="57" t="s">
        <v>1742</v>
      </c>
      <c r="C1150" s="57" t="s">
        <v>1779</v>
      </c>
      <c r="D1150" s="85"/>
      <c r="E1150" s="151">
        <v>513.16</v>
      </c>
      <c r="F1150" s="277">
        <v>513.16</v>
      </c>
      <c r="G1150" s="146"/>
      <c r="H1150" s="273">
        <f>VLOOKUP(U1150,[2]Inflation!$G$16:$H$26,2,FALSE)</f>
        <v>1.0461491063094051</v>
      </c>
      <c r="I1150" s="274">
        <f t="shared" si="89"/>
        <v>536.84187539373431</v>
      </c>
      <c r="J1150" s="151"/>
      <c r="K1150" s="151">
        <v>0</v>
      </c>
      <c r="L1150" s="151"/>
      <c r="M1150" s="276">
        <f t="shared" si="90"/>
        <v>0</v>
      </c>
      <c r="N1150" s="151">
        <v>800</v>
      </c>
      <c r="O1150" s="151"/>
      <c r="P1150" s="276">
        <f t="shared" si="91"/>
        <v>836.919285047524</v>
      </c>
      <c r="Q1150" s="85" t="s">
        <v>431</v>
      </c>
      <c r="R1150" s="96" t="s">
        <v>83</v>
      </c>
      <c r="S1150" s="85" t="s">
        <v>66</v>
      </c>
      <c r="T1150" s="85" t="s">
        <v>67</v>
      </c>
      <c r="U1150" s="135">
        <v>2010</v>
      </c>
      <c r="V1150" s="85"/>
      <c r="W1150" s="85"/>
      <c r="X1150" s="57"/>
      <c r="Y1150" s="95" t="s">
        <v>772</v>
      </c>
      <c r="Z1150" s="137" t="s">
        <v>69</v>
      </c>
      <c r="AA1150" s="95"/>
    </row>
    <row r="1151" spans="1:27" s="51" customFormat="1" ht="15" x14ac:dyDescent="0.25">
      <c r="A1151" s="57" t="s">
        <v>1737</v>
      </c>
      <c r="B1151" s="57" t="s">
        <v>1742</v>
      </c>
      <c r="C1151" s="57" t="s">
        <v>1780</v>
      </c>
      <c r="D1151" s="85"/>
      <c r="E1151" s="151">
        <v>397.43</v>
      </c>
      <c r="F1151" s="277">
        <v>397.43</v>
      </c>
      <c r="G1151" s="146"/>
      <c r="H1151" s="273">
        <f>VLOOKUP(U1151,[2]Inflation!$G$16:$H$26,2,FALSE)</f>
        <v>1.0292667257822254</v>
      </c>
      <c r="I1151" s="274">
        <f t="shared" si="89"/>
        <v>409.06147482762987</v>
      </c>
      <c r="J1151" s="151"/>
      <c r="K1151" s="151">
        <v>236</v>
      </c>
      <c r="L1151" s="151"/>
      <c r="M1151" s="276">
        <f t="shared" ref="M1151:M1182" si="92">H1151*K1151</f>
        <v>242.9069472846052</v>
      </c>
      <c r="N1151" s="151">
        <v>575</v>
      </c>
      <c r="O1151" s="151"/>
      <c r="P1151" s="276">
        <f t="shared" si="91"/>
        <v>591.82836732477961</v>
      </c>
      <c r="Q1151" s="85" t="s">
        <v>431</v>
      </c>
      <c r="R1151" s="94" t="s">
        <v>2714</v>
      </c>
      <c r="S1151" s="85" t="s">
        <v>66</v>
      </c>
      <c r="T1151" s="85">
        <v>2011</v>
      </c>
      <c r="U1151" s="135">
        <v>2011</v>
      </c>
      <c r="V1151" s="85"/>
      <c r="W1151" s="85"/>
      <c r="X1151" s="57"/>
      <c r="Y1151" s="95" t="s">
        <v>363</v>
      </c>
      <c r="Z1151" s="137" t="s">
        <v>69</v>
      </c>
      <c r="AA1151" s="95"/>
    </row>
    <row r="1152" spans="1:27" s="51" customFormat="1" ht="15" x14ac:dyDescent="0.25">
      <c r="A1152" s="44" t="s">
        <v>1740</v>
      </c>
      <c r="B1152" s="195" t="s">
        <v>1781</v>
      </c>
      <c r="C1152" s="44" t="s">
        <v>1782</v>
      </c>
      <c r="D1152" s="44"/>
      <c r="E1152" s="208" t="s">
        <v>32</v>
      </c>
      <c r="F1152" s="284" t="s">
        <v>32</v>
      </c>
      <c r="G1152" s="209"/>
      <c r="H1152" s="273">
        <f>VLOOKUP(U1152,[2]Inflation!$G$16:$H$26,2,FALSE)</f>
        <v>1.2211755233494364</v>
      </c>
      <c r="I1152" s="274"/>
      <c r="J1152" s="44" t="s">
        <v>32</v>
      </c>
      <c r="K1152" s="285">
        <v>20000</v>
      </c>
      <c r="L1152" s="285"/>
      <c r="M1152" s="276">
        <f t="shared" si="92"/>
        <v>24423.510466988726</v>
      </c>
      <c r="N1152" s="285">
        <v>40000</v>
      </c>
      <c r="O1152" s="285"/>
      <c r="P1152" s="276">
        <f t="shared" si="91"/>
        <v>48847.020933977452</v>
      </c>
      <c r="Q1152" s="44" t="s">
        <v>27</v>
      </c>
      <c r="R1152" s="44" t="s">
        <v>914</v>
      </c>
      <c r="S1152" s="44" t="s">
        <v>1187</v>
      </c>
      <c r="T1152" s="44">
        <v>2004</v>
      </c>
      <c r="U1152" s="41">
        <v>2004</v>
      </c>
      <c r="V1152" s="44" t="s">
        <v>32</v>
      </c>
      <c r="W1152" s="44" t="s">
        <v>32</v>
      </c>
      <c r="X1152" s="44" t="s">
        <v>32</v>
      </c>
      <c r="Y1152" s="44"/>
      <c r="Z1152" s="48" t="s">
        <v>1783</v>
      </c>
      <c r="AA1152" s="44"/>
    </row>
    <row r="1153" spans="1:27" s="51" customFormat="1" ht="30" x14ac:dyDescent="0.25">
      <c r="A1153" s="44" t="s">
        <v>1733</v>
      </c>
      <c r="B1153" s="172" t="s">
        <v>1781</v>
      </c>
      <c r="C1153" s="172" t="s">
        <v>1784</v>
      </c>
      <c r="D1153" s="44"/>
      <c r="E1153" s="270">
        <v>5.75</v>
      </c>
      <c r="F1153" s="271">
        <v>5.75</v>
      </c>
      <c r="G1153" s="272"/>
      <c r="H1153" s="273">
        <f>VLOOKUP(U1153,[2]Inflation!$G$16:$H$26,2,FALSE)</f>
        <v>1.0461491063094051</v>
      </c>
      <c r="I1153" s="274">
        <f t="shared" ref="I1153:I1216" si="93">H1153*F1153</f>
        <v>6.0153573612790794</v>
      </c>
      <c r="J1153" s="275">
        <v>0</v>
      </c>
      <c r="K1153" s="218" t="s">
        <v>210</v>
      </c>
      <c r="L1153" s="218"/>
      <c r="M1153" s="276" t="e">
        <f t="shared" si="92"/>
        <v>#VALUE!</v>
      </c>
      <c r="N1153" s="218" t="s">
        <v>210</v>
      </c>
      <c r="O1153" s="218"/>
      <c r="P1153" s="276" t="e">
        <f t="shared" si="91"/>
        <v>#VALUE!</v>
      </c>
      <c r="Q1153" s="44" t="s">
        <v>27</v>
      </c>
      <c r="R1153" s="44" t="s">
        <v>910</v>
      </c>
      <c r="S1153" s="44" t="s">
        <v>952</v>
      </c>
      <c r="T1153" s="44">
        <v>2010</v>
      </c>
      <c r="U1153" s="41">
        <v>2010</v>
      </c>
      <c r="V1153" s="44">
        <v>158</v>
      </c>
      <c r="W1153" s="44" t="s">
        <v>32</v>
      </c>
      <c r="X1153" s="44">
        <v>6</v>
      </c>
      <c r="Y1153" s="44"/>
      <c r="Z1153" s="48" t="s">
        <v>953</v>
      </c>
      <c r="AA1153" s="44"/>
    </row>
    <row r="1154" spans="1:27" s="51" customFormat="1" ht="30" x14ac:dyDescent="0.25">
      <c r="A1154" s="44" t="s">
        <v>1733</v>
      </c>
      <c r="B1154" s="172" t="s">
        <v>1781</v>
      </c>
      <c r="C1154" s="172" t="s">
        <v>1785</v>
      </c>
      <c r="D1154" s="44"/>
      <c r="E1154" s="270">
        <v>0</v>
      </c>
      <c r="F1154" s="271">
        <v>0</v>
      </c>
      <c r="G1154" s="272"/>
      <c r="H1154" s="273">
        <f>VLOOKUP(U1154,[2]Inflation!$G$16:$H$26,2,FALSE)</f>
        <v>1.0461491063094051</v>
      </c>
      <c r="I1154" s="274">
        <f t="shared" si="93"/>
        <v>0</v>
      </c>
      <c r="J1154" s="275">
        <v>0</v>
      </c>
      <c r="K1154" s="218">
        <v>191.25</v>
      </c>
      <c r="L1154" s="218"/>
      <c r="M1154" s="276">
        <f t="shared" si="92"/>
        <v>200.07601658167371</v>
      </c>
      <c r="N1154" s="218">
        <v>365</v>
      </c>
      <c r="O1154" s="218"/>
      <c r="P1154" s="276">
        <f t="shared" si="91"/>
        <v>381.84442380293285</v>
      </c>
      <c r="Q1154" s="44" t="s">
        <v>27</v>
      </c>
      <c r="R1154" s="44" t="s">
        <v>910</v>
      </c>
      <c r="S1154" s="44" t="s">
        <v>952</v>
      </c>
      <c r="T1154" s="44">
        <v>2010</v>
      </c>
      <c r="U1154" s="41">
        <v>2010</v>
      </c>
      <c r="V1154" s="44">
        <v>158</v>
      </c>
      <c r="W1154" s="44" t="s">
        <v>32</v>
      </c>
      <c r="X1154" s="44">
        <v>384</v>
      </c>
      <c r="Y1154" s="44"/>
      <c r="Z1154" s="48" t="s">
        <v>953</v>
      </c>
      <c r="AA1154" s="44"/>
    </row>
    <row r="1155" spans="1:27" s="51" customFormat="1" ht="15" x14ac:dyDescent="0.25">
      <c r="A1155" s="44" t="s">
        <v>1733</v>
      </c>
      <c r="B1155" s="172" t="s">
        <v>1781</v>
      </c>
      <c r="C1155" s="172" t="s">
        <v>1786</v>
      </c>
      <c r="D1155" s="44"/>
      <c r="E1155" s="270">
        <v>735.71</v>
      </c>
      <c r="F1155" s="271">
        <v>735.71</v>
      </c>
      <c r="G1155" s="272"/>
      <c r="H1155" s="273">
        <f>VLOOKUP(U1155,[2]Inflation!$G$16:$H$26,2,FALSE)</f>
        <v>1.0461491063094051</v>
      </c>
      <c r="I1155" s="274">
        <f t="shared" si="93"/>
        <v>769.66235900289246</v>
      </c>
      <c r="J1155" s="275">
        <v>0</v>
      </c>
      <c r="K1155" s="218" t="s">
        <v>210</v>
      </c>
      <c r="L1155" s="218"/>
      <c r="M1155" s="276" t="e">
        <f t="shared" si="92"/>
        <v>#VALUE!</v>
      </c>
      <c r="N1155" s="218" t="s">
        <v>210</v>
      </c>
      <c r="O1155" s="218"/>
      <c r="P1155" s="276" t="e">
        <f t="shared" si="91"/>
        <v>#VALUE!</v>
      </c>
      <c r="Q1155" s="44" t="s">
        <v>27</v>
      </c>
      <c r="R1155" s="44" t="s">
        <v>942</v>
      </c>
      <c r="S1155" s="44" t="s">
        <v>943</v>
      </c>
      <c r="T1155" s="44">
        <v>2010</v>
      </c>
      <c r="U1155" s="41">
        <v>2010</v>
      </c>
      <c r="V1155" s="44" t="s">
        <v>32</v>
      </c>
      <c r="W1155" s="44" t="s">
        <v>32</v>
      </c>
      <c r="X1155" s="44">
        <v>1</v>
      </c>
      <c r="Y1155" s="44"/>
      <c r="Z1155" s="48" t="s">
        <v>944</v>
      </c>
      <c r="AA1155" s="44"/>
    </row>
    <row r="1156" spans="1:27" s="51" customFormat="1" ht="15" x14ac:dyDescent="0.25">
      <c r="A1156" s="44" t="s">
        <v>1733</v>
      </c>
      <c r="B1156" s="172" t="s">
        <v>1781</v>
      </c>
      <c r="C1156" s="172" t="s">
        <v>1787</v>
      </c>
      <c r="D1156" s="44"/>
      <c r="E1156" s="270">
        <v>584.19000000000005</v>
      </c>
      <c r="F1156" s="271">
        <v>584.19000000000005</v>
      </c>
      <c r="G1156" s="272"/>
      <c r="H1156" s="273">
        <f>VLOOKUP(U1156,[2]Inflation!$G$16:$H$26,2,FALSE)</f>
        <v>1.0292667257822254</v>
      </c>
      <c r="I1156" s="274">
        <f t="shared" si="93"/>
        <v>601.28732853471831</v>
      </c>
      <c r="J1156" s="275"/>
      <c r="K1156" s="218" t="s">
        <v>210</v>
      </c>
      <c r="L1156" s="218"/>
      <c r="M1156" s="276" t="e">
        <f t="shared" si="92"/>
        <v>#VALUE!</v>
      </c>
      <c r="N1156" s="218" t="s">
        <v>210</v>
      </c>
      <c r="O1156" s="218"/>
      <c r="P1156" s="276" t="e">
        <f t="shared" si="91"/>
        <v>#VALUE!</v>
      </c>
      <c r="Q1156" s="44" t="s">
        <v>27</v>
      </c>
      <c r="R1156" s="44" t="s">
        <v>74</v>
      </c>
      <c r="S1156" s="44" t="s">
        <v>1084</v>
      </c>
      <c r="T1156" s="44" t="s">
        <v>1788</v>
      </c>
      <c r="U1156" s="41">
        <v>2011</v>
      </c>
      <c r="V1156" s="44">
        <v>25</v>
      </c>
      <c r="W1156" s="44" t="s">
        <v>32</v>
      </c>
      <c r="X1156" s="44">
        <v>1061</v>
      </c>
      <c r="Y1156" s="44"/>
      <c r="Z1156" s="48" t="s">
        <v>1086</v>
      </c>
      <c r="AA1156" s="44"/>
    </row>
    <row r="1157" spans="1:27" s="51" customFormat="1" ht="15" x14ac:dyDescent="0.25">
      <c r="A1157" s="44" t="s">
        <v>1733</v>
      </c>
      <c r="B1157" s="172" t="s">
        <v>1781</v>
      </c>
      <c r="C1157" s="172" t="s">
        <v>1789</v>
      </c>
      <c r="D1157" s="44"/>
      <c r="E1157" s="270">
        <v>1126</v>
      </c>
      <c r="F1157" s="271">
        <v>1126</v>
      </c>
      <c r="G1157" s="272"/>
      <c r="H1157" s="273">
        <f>VLOOKUP(U1157,[2]Inflation!$G$16:$H$26,2,FALSE)</f>
        <v>1.0292667257822254</v>
      </c>
      <c r="I1157" s="274">
        <f t="shared" si="93"/>
        <v>1158.9543332307858</v>
      </c>
      <c r="J1157" s="275"/>
      <c r="K1157" s="218" t="s">
        <v>210</v>
      </c>
      <c r="L1157" s="218"/>
      <c r="M1157" s="276" t="e">
        <f t="shared" si="92"/>
        <v>#VALUE!</v>
      </c>
      <c r="N1157" s="218" t="s">
        <v>210</v>
      </c>
      <c r="O1157" s="218"/>
      <c r="P1157" s="276" t="e">
        <f t="shared" si="91"/>
        <v>#VALUE!</v>
      </c>
      <c r="Q1157" s="44" t="s">
        <v>27</v>
      </c>
      <c r="R1157" s="44" t="s">
        <v>74</v>
      </c>
      <c r="S1157" s="44" t="s">
        <v>1084</v>
      </c>
      <c r="T1157" s="44" t="s">
        <v>1788</v>
      </c>
      <c r="U1157" s="41">
        <v>2011</v>
      </c>
      <c r="V1157" s="44">
        <v>25</v>
      </c>
      <c r="W1157" s="44" t="s">
        <v>32</v>
      </c>
      <c r="X1157" s="44">
        <v>187</v>
      </c>
      <c r="Y1157" s="44"/>
      <c r="Z1157" s="48" t="s">
        <v>1086</v>
      </c>
      <c r="AA1157" s="44"/>
    </row>
    <row r="1158" spans="1:27" s="51" customFormat="1" ht="15" x14ac:dyDescent="0.25">
      <c r="A1158" s="44" t="s">
        <v>1733</v>
      </c>
      <c r="B1158" s="172" t="s">
        <v>1781</v>
      </c>
      <c r="C1158" s="172" t="s">
        <v>1790</v>
      </c>
      <c r="D1158" s="44"/>
      <c r="E1158" s="270">
        <v>183.64</v>
      </c>
      <c r="F1158" s="271">
        <v>183.64</v>
      </c>
      <c r="G1158" s="272"/>
      <c r="H1158" s="273">
        <f>VLOOKUP(U1158,[2]Inflation!$G$16:$H$26,2,FALSE)</f>
        <v>1.0461491063094051</v>
      </c>
      <c r="I1158" s="274">
        <f t="shared" si="93"/>
        <v>192.11482188265913</v>
      </c>
      <c r="J1158" s="275" t="s">
        <v>963</v>
      </c>
      <c r="K1158" s="218" t="s">
        <v>210</v>
      </c>
      <c r="L1158" s="218"/>
      <c r="M1158" s="276" t="e">
        <f t="shared" si="92"/>
        <v>#VALUE!</v>
      </c>
      <c r="N1158" s="218" t="s">
        <v>210</v>
      </c>
      <c r="O1158" s="218"/>
      <c r="P1158" s="276" t="e">
        <f t="shared" si="91"/>
        <v>#VALUE!</v>
      </c>
      <c r="Q1158" s="44" t="s">
        <v>27</v>
      </c>
      <c r="R1158" s="44" t="s">
        <v>205</v>
      </c>
      <c r="S1158" s="77" t="s">
        <v>1791</v>
      </c>
      <c r="T1158" s="44">
        <v>2010</v>
      </c>
      <c r="U1158" s="41">
        <v>2010</v>
      </c>
      <c r="V1158" s="44" t="s">
        <v>32</v>
      </c>
      <c r="W1158" s="44" t="s">
        <v>32</v>
      </c>
      <c r="X1158" s="44">
        <v>44</v>
      </c>
      <c r="Y1158" s="44"/>
      <c r="Z1158" s="48" t="s">
        <v>207</v>
      </c>
      <c r="AA1158" s="44"/>
    </row>
    <row r="1159" spans="1:27" s="51" customFormat="1" ht="15" x14ac:dyDescent="0.25">
      <c r="A1159" s="44" t="s">
        <v>1733</v>
      </c>
      <c r="B1159" s="172" t="s">
        <v>1781</v>
      </c>
      <c r="C1159" s="172" t="s">
        <v>1792</v>
      </c>
      <c r="D1159" s="44"/>
      <c r="E1159" s="270">
        <v>371.25</v>
      </c>
      <c r="F1159" s="271">
        <v>371.25</v>
      </c>
      <c r="G1159" s="272"/>
      <c r="H1159" s="273">
        <f>VLOOKUP(U1159,[2]Inflation!$G$16:$H$26,2,FALSE)</f>
        <v>1.1415203211239338</v>
      </c>
      <c r="I1159" s="274">
        <f t="shared" si="93"/>
        <v>423.78941921726039</v>
      </c>
      <c r="J1159" s="275" t="s">
        <v>963</v>
      </c>
      <c r="K1159" s="218">
        <v>170.83</v>
      </c>
      <c r="L1159" s="218"/>
      <c r="M1159" s="276">
        <f t="shared" si="92"/>
        <v>195.00591645760161</v>
      </c>
      <c r="N1159" s="218">
        <v>700</v>
      </c>
      <c r="O1159" s="218"/>
      <c r="P1159" s="276">
        <f t="shared" si="91"/>
        <v>799.06422478675358</v>
      </c>
      <c r="Q1159" s="44" t="s">
        <v>27</v>
      </c>
      <c r="R1159" s="44" t="s">
        <v>403</v>
      </c>
      <c r="S1159" s="44" t="s">
        <v>404</v>
      </c>
      <c r="T1159" s="44" t="s">
        <v>405</v>
      </c>
      <c r="U1159" s="41">
        <v>2006</v>
      </c>
      <c r="V1159" s="44">
        <v>1567</v>
      </c>
      <c r="W1159" s="44" t="s">
        <v>32</v>
      </c>
      <c r="X1159" s="44">
        <v>28</v>
      </c>
      <c r="Y1159" s="44"/>
      <c r="Z1159" s="201" t="s">
        <v>406</v>
      </c>
      <c r="AA1159" s="44"/>
    </row>
    <row r="1160" spans="1:27" s="51" customFormat="1" ht="15" x14ac:dyDescent="0.25">
      <c r="A1160" s="44" t="s">
        <v>1733</v>
      </c>
      <c r="B1160" s="172" t="s">
        <v>1781</v>
      </c>
      <c r="C1160" s="172" t="s">
        <v>1793</v>
      </c>
      <c r="D1160" s="44"/>
      <c r="E1160" s="270">
        <v>365.4</v>
      </c>
      <c r="F1160" s="271">
        <v>365.4</v>
      </c>
      <c r="G1160" s="272"/>
      <c r="H1160" s="273">
        <f>VLOOKUP(U1160,[2]Inflation!$G$16:$H$26,2,FALSE)</f>
        <v>1.1415203211239338</v>
      </c>
      <c r="I1160" s="274">
        <f t="shared" si="93"/>
        <v>417.1115253386854</v>
      </c>
      <c r="J1160" s="275" t="s">
        <v>963</v>
      </c>
      <c r="K1160" s="218">
        <v>100</v>
      </c>
      <c r="L1160" s="218"/>
      <c r="M1160" s="276">
        <f t="shared" si="92"/>
        <v>114.15203211239337</v>
      </c>
      <c r="N1160" s="218">
        <v>800</v>
      </c>
      <c r="O1160" s="218"/>
      <c r="P1160" s="276">
        <f t="shared" si="91"/>
        <v>913.21625689914697</v>
      </c>
      <c r="Q1160" s="44" t="s">
        <v>27</v>
      </c>
      <c r="R1160" s="44" t="s">
        <v>403</v>
      </c>
      <c r="S1160" s="44" t="s">
        <v>404</v>
      </c>
      <c r="T1160" s="44" t="s">
        <v>405</v>
      </c>
      <c r="U1160" s="41">
        <v>2006</v>
      </c>
      <c r="V1160" s="44">
        <v>1567</v>
      </c>
      <c r="W1160" s="44" t="s">
        <v>32</v>
      </c>
      <c r="X1160" s="44">
        <v>26</v>
      </c>
      <c r="Y1160" s="44"/>
      <c r="Z1160" s="201" t="s">
        <v>406</v>
      </c>
      <c r="AA1160" s="44"/>
    </row>
    <row r="1161" spans="1:27" s="51" customFormat="1" ht="15" x14ac:dyDescent="0.25">
      <c r="A1161" s="44" t="s">
        <v>1733</v>
      </c>
      <c r="B1161" s="172" t="s">
        <v>1781</v>
      </c>
      <c r="C1161" s="172" t="s">
        <v>1794</v>
      </c>
      <c r="D1161" s="44"/>
      <c r="E1161" s="270">
        <v>930</v>
      </c>
      <c r="F1161" s="271">
        <v>930</v>
      </c>
      <c r="G1161" s="272"/>
      <c r="H1161" s="273">
        <f>VLOOKUP(U1161,[2]Inflation!$G$16:$H$26,2,FALSE)</f>
        <v>1.1415203211239338</v>
      </c>
      <c r="I1161" s="274">
        <f t="shared" si="93"/>
        <v>1061.6138986452584</v>
      </c>
      <c r="J1161" s="275" t="s">
        <v>963</v>
      </c>
      <c r="K1161" s="218" t="s">
        <v>963</v>
      </c>
      <c r="L1161" s="218"/>
      <c r="M1161" s="276" t="e">
        <f t="shared" si="92"/>
        <v>#VALUE!</v>
      </c>
      <c r="N1161" s="218" t="s">
        <v>963</v>
      </c>
      <c r="O1161" s="218"/>
      <c r="P1161" s="276" t="e">
        <f t="shared" si="91"/>
        <v>#VALUE!</v>
      </c>
      <c r="Q1161" s="44" t="s">
        <v>27</v>
      </c>
      <c r="R1161" s="44" t="s">
        <v>403</v>
      </c>
      <c r="S1161" s="44" t="s">
        <v>404</v>
      </c>
      <c r="T1161" s="44" t="s">
        <v>405</v>
      </c>
      <c r="U1161" s="41">
        <v>2006</v>
      </c>
      <c r="V1161" s="44">
        <v>1567</v>
      </c>
      <c r="W1161" s="44" t="s">
        <v>32</v>
      </c>
      <c r="X1161" s="44">
        <v>1</v>
      </c>
      <c r="Y1161" s="44"/>
      <c r="Z1161" s="201" t="s">
        <v>406</v>
      </c>
      <c r="AA1161" s="44"/>
    </row>
    <row r="1162" spans="1:27" s="51" customFormat="1" ht="15" x14ac:dyDescent="0.25">
      <c r="A1162" s="44" t="s">
        <v>1733</v>
      </c>
      <c r="B1162" s="172" t="s">
        <v>1781</v>
      </c>
      <c r="C1162" s="172" t="s">
        <v>1795</v>
      </c>
      <c r="D1162" s="44"/>
      <c r="E1162" s="270">
        <v>953.42</v>
      </c>
      <c r="F1162" s="271">
        <v>953.42</v>
      </c>
      <c r="G1162" s="272"/>
      <c r="H1162" s="273">
        <f>VLOOKUP(U1162,[2]Inflation!$G$16:$H$26,2,FALSE)</f>
        <v>1.1415203211239338</v>
      </c>
      <c r="I1162" s="274">
        <f t="shared" si="93"/>
        <v>1088.3483045659809</v>
      </c>
      <c r="J1162" s="275" t="s">
        <v>963</v>
      </c>
      <c r="K1162" s="218">
        <v>1</v>
      </c>
      <c r="L1162" s="218"/>
      <c r="M1162" s="276">
        <f t="shared" si="92"/>
        <v>1.1415203211239338</v>
      </c>
      <c r="N1162" s="218">
        <v>1400</v>
      </c>
      <c r="O1162" s="218"/>
      <c r="P1162" s="276">
        <f t="shared" si="91"/>
        <v>1598.1284495735072</v>
      </c>
      <c r="Q1162" s="44" t="s">
        <v>27</v>
      </c>
      <c r="R1162" s="44" t="s">
        <v>403</v>
      </c>
      <c r="S1162" s="44" t="s">
        <v>404</v>
      </c>
      <c r="T1162" s="44" t="s">
        <v>405</v>
      </c>
      <c r="U1162" s="41">
        <v>2006</v>
      </c>
      <c r="V1162" s="44">
        <v>1567</v>
      </c>
      <c r="W1162" s="44" t="s">
        <v>32</v>
      </c>
      <c r="X1162" s="44">
        <v>12</v>
      </c>
      <c r="Y1162" s="44"/>
      <c r="Z1162" s="201" t="s">
        <v>406</v>
      </c>
      <c r="AA1162" s="44"/>
    </row>
    <row r="1163" spans="1:27" s="51" customFormat="1" ht="15" x14ac:dyDescent="0.25">
      <c r="A1163" s="44" t="s">
        <v>1733</v>
      </c>
      <c r="B1163" s="172" t="s">
        <v>1781</v>
      </c>
      <c r="C1163" s="172" t="s">
        <v>1796</v>
      </c>
      <c r="D1163" s="44"/>
      <c r="E1163" s="270">
        <v>431.63</v>
      </c>
      <c r="F1163" s="271">
        <v>431.63</v>
      </c>
      <c r="G1163" s="272"/>
      <c r="H1163" s="273">
        <f>VLOOKUP(U1163,[2]Inflation!$G$16:$H$26,2,FALSE)</f>
        <v>1.1415203211239338</v>
      </c>
      <c r="I1163" s="274">
        <f t="shared" si="93"/>
        <v>492.71441620672351</v>
      </c>
      <c r="J1163" s="275" t="s">
        <v>963</v>
      </c>
      <c r="K1163" s="218">
        <v>125</v>
      </c>
      <c r="L1163" s="218"/>
      <c r="M1163" s="276">
        <f t="shared" si="92"/>
        <v>142.69004014049173</v>
      </c>
      <c r="N1163" s="218">
        <v>653.33000000000004</v>
      </c>
      <c r="O1163" s="218"/>
      <c r="P1163" s="276">
        <f t="shared" si="91"/>
        <v>745.78947139989964</v>
      </c>
      <c r="Q1163" s="44" t="s">
        <v>27</v>
      </c>
      <c r="R1163" s="44" t="s">
        <v>403</v>
      </c>
      <c r="S1163" s="44" t="s">
        <v>404</v>
      </c>
      <c r="T1163" s="44" t="s">
        <v>405</v>
      </c>
      <c r="U1163" s="41">
        <v>2006</v>
      </c>
      <c r="V1163" s="44">
        <v>1568</v>
      </c>
      <c r="W1163" s="44" t="s">
        <v>32</v>
      </c>
      <c r="X1163" s="44">
        <v>43</v>
      </c>
      <c r="Y1163" s="44"/>
      <c r="Z1163" s="201" t="s">
        <v>406</v>
      </c>
      <c r="AA1163" s="44"/>
    </row>
    <row r="1164" spans="1:27" s="51" customFormat="1" ht="15" x14ac:dyDescent="0.25">
      <c r="A1164" s="44" t="s">
        <v>1733</v>
      </c>
      <c r="B1164" s="172" t="s">
        <v>1781</v>
      </c>
      <c r="C1164" s="172" t="s">
        <v>1797</v>
      </c>
      <c r="D1164" s="44"/>
      <c r="E1164" s="270">
        <v>1000</v>
      </c>
      <c r="F1164" s="271">
        <v>1000</v>
      </c>
      <c r="G1164" s="272"/>
      <c r="H1164" s="273">
        <f>VLOOKUP(U1164,[2]Inflation!$G$16:$H$26,2,FALSE)</f>
        <v>1.1415203211239338</v>
      </c>
      <c r="I1164" s="274">
        <f t="shared" si="93"/>
        <v>1141.5203211239339</v>
      </c>
      <c r="J1164" s="275" t="s">
        <v>963</v>
      </c>
      <c r="K1164" s="218" t="s">
        <v>963</v>
      </c>
      <c r="L1164" s="218"/>
      <c r="M1164" s="276" t="e">
        <f t="shared" si="92"/>
        <v>#VALUE!</v>
      </c>
      <c r="N1164" s="218" t="s">
        <v>963</v>
      </c>
      <c r="O1164" s="218"/>
      <c r="P1164" s="276" t="e">
        <f t="shared" si="91"/>
        <v>#VALUE!</v>
      </c>
      <c r="Q1164" s="44" t="s">
        <v>27</v>
      </c>
      <c r="R1164" s="44" t="s">
        <v>403</v>
      </c>
      <c r="S1164" s="44" t="s">
        <v>404</v>
      </c>
      <c r="T1164" s="44" t="s">
        <v>405</v>
      </c>
      <c r="U1164" s="41">
        <v>2006</v>
      </c>
      <c r="V1164" s="44">
        <v>1568</v>
      </c>
      <c r="W1164" s="44" t="s">
        <v>32</v>
      </c>
      <c r="X1164" s="44">
        <v>1</v>
      </c>
      <c r="Y1164" s="44"/>
      <c r="Z1164" s="201" t="s">
        <v>406</v>
      </c>
      <c r="AA1164" s="44"/>
    </row>
    <row r="1165" spans="1:27" s="51" customFormat="1" ht="15" x14ac:dyDescent="0.25">
      <c r="A1165" s="44" t="s">
        <v>1733</v>
      </c>
      <c r="B1165" s="172" t="s">
        <v>1781</v>
      </c>
      <c r="C1165" s="172" t="s">
        <v>1798</v>
      </c>
      <c r="D1165" s="44"/>
      <c r="E1165" s="270">
        <v>368.74</v>
      </c>
      <c r="F1165" s="271">
        <v>368.74</v>
      </c>
      <c r="G1165" s="272"/>
      <c r="H1165" s="273">
        <f>VLOOKUP(U1165,[2]Inflation!$G$16:$H$26,2,FALSE)</f>
        <v>1.1415203211239338</v>
      </c>
      <c r="I1165" s="274">
        <f t="shared" si="93"/>
        <v>420.92420321123933</v>
      </c>
      <c r="J1165" s="275" t="s">
        <v>963</v>
      </c>
      <c r="K1165" s="218">
        <v>125</v>
      </c>
      <c r="L1165" s="218"/>
      <c r="M1165" s="276">
        <f t="shared" si="92"/>
        <v>142.69004014049173</v>
      </c>
      <c r="N1165" s="218">
        <v>600</v>
      </c>
      <c r="O1165" s="218"/>
      <c r="P1165" s="276">
        <f t="shared" si="91"/>
        <v>684.9121926743602</v>
      </c>
      <c r="Q1165" s="44" t="s">
        <v>27</v>
      </c>
      <c r="R1165" s="44" t="s">
        <v>403</v>
      </c>
      <c r="S1165" s="44" t="s">
        <v>404</v>
      </c>
      <c r="T1165" s="44" t="s">
        <v>405</v>
      </c>
      <c r="U1165" s="41">
        <v>2006</v>
      </c>
      <c r="V1165" s="44">
        <v>1569</v>
      </c>
      <c r="W1165" s="44" t="s">
        <v>32</v>
      </c>
      <c r="X1165" s="44">
        <v>105</v>
      </c>
      <c r="Y1165" s="44"/>
      <c r="Z1165" s="201" t="s">
        <v>406</v>
      </c>
      <c r="AA1165" s="44"/>
    </row>
    <row r="1166" spans="1:27" s="51" customFormat="1" ht="15" x14ac:dyDescent="0.25">
      <c r="A1166" s="44" t="s">
        <v>1733</v>
      </c>
      <c r="B1166" s="172" t="s">
        <v>1781</v>
      </c>
      <c r="C1166" s="172" t="s">
        <v>1799</v>
      </c>
      <c r="D1166" s="44"/>
      <c r="E1166" s="270">
        <v>2875</v>
      </c>
      <c r="F1166" s="271">
        <v>2875</v>
      </c>
      <c r="G1166" s="272"/>
      <c r="H1166" s="273">
        <f>VLOOKUP(U1166,[2]Inflation!$G$16:$H$26,2,FALSE)</f>
        <v>1.1415203211239338</v>
      </c>
      <c r="I1166" s="274">
        <f t="shared" si="93"/>
        <v>3281.8709232313095</v>
      </c>
      <c r="J1166" s="275" t="s">
        <v>963</v>
      </c>
      <c r="K1166" s="218">
        <v>300</v>
      </c>
      <c r="L1166" s="218"/>
      <c r="M1166" s="276">
        <f t="shared" si="92"/>
        <v>342.4560963371801</v>
      </c>
      <c r="N1166" s="218">
        <v>4500</v>
      </c>
      <c r="O1166" s="218"/>
      <c r="P1166" s="276">
        <f t="shared" si="91"/>
        <v>5136.841445057702</v>
      </c>
      <c r="Q1166" s="44" t="s">
        <v>27</v>
      </c>
      <c r="R1166" s="44" t="s">
        <v>403</v>
      </c>
      <c r="S1166" s="44" t="s">
        <v>404</v>
      </c>
      <c r="T1166" s="44" t="s">
        <v>405</v>
      </c>
      <c r="U1166" s="41">
        <v>2006</v>
      </c>
      <c r="V1166" s="44">
        <v>1569</v>
      </c>
      <c r="W1166" s="44" t="s">
        <v>32</v>
      </c>
      <c r="X1166" s="44">
        <v>24</v>
      </c>
      <c r="Y1166" s="44"/>
      <c r="Z1166" s="201" t="s">
        <v>406</v>
      </c>
      <c r="AA1166" s="44"/>
    </row>
    <row r="1167" spans="1:27" s="51" customFormat="1" ht="15" x14ac:dyDescent="0.25">
      <c r="A1167" s="44" t="s">
        <v>1733</v>
      </c>
      <c r="B1167" s="172" t="s">
        <v>1781</v>
      </c>
      <c r="C1167" s="172" t="s">
        <v>1800</v>
      </c>
      <c r="D1167" s="44"/>
      <c r="E1167" s="270">
        <v>150</v>
      </c>
      <c r="F1167" s="271">
        <v>150</v>
      </c>
      <c r="G1167" s="272"/>
      <c r="H1167" s="273">
        <f>VLOOKUP(U1167,[2]Inflation!$G$16:$H$26,2,FALSE)</f>
        <v>1.1415203211239338</v>
      </c>
      <c r="I1167" s="274">
        <f t="shared" si="93"/>
        <v>171.22804816859005</v>
      </c>
      <c r="J1167" s="275" t="s">
        <v>963</v>
      </c>
      <c r="K1167" s="218" t="s">
        <v>963</v>
      </c>
      <c r="L1167" s="218"/>
      <c r="M1167" s="276" t="e">
        <f t="shared" si="92"/>
        <v>#VALUE!</v>
      </c>
      <c r="N1167" s="218" t="s">
        <v>963</v>
      </c>
      <c r="O1167" s="218"/>
      <c r="P1167" s="276" t="e">
        <f t="shared" si="91"/>
        <v>#VALUE!</v>
      </c>
      <c r="Q1167" s="44" t="s">
        <v>27</v>
      </c>
      <c r="R1167" s="44" t="s">
        <v>403</v>
      </c>
      <c r="S1167" s="44" t="s">
        <v>404</v>
      </c>
      <c r="T1167" s="44" t="s">
        <v>405</v>
      </c>
      <c r="U1167" s="41">
        <v>2006</v>
      </c>
      <c r="V1167" s="44">
        <v>1569</v>
      </c>
      <c r="W1167" s="44" t="s">
        <v>32</v>
      </c>
      <c r="X1167" s="44">
        <v>16</v>
      </c>
      <c r="Y1167" s="44"/>
      <c r="Z1167" s="201" t="s">
        <v>406</v>
      </c>
      <c r="AA1167" s="44"/>
    </row>
    <row r="1168" spans="1:27" s="51" customFormat="1" ht="15" x14ac:dyDescent="0.25">
      <c r="A1168" s="44" t="s">
        <v>1733</v>
      </c>
      <c r="B1168" s="172" t="s">
        <v>1781</v>
      </c>
      <c r="C1168" s="172" t="s">
        <v>1801</v>
      </c>
      <c r="D1168" s="44"/>
      <c r="E1168" s="270">
        <v>895.87</v>
      </c>
      <c r="F1168" s="271">
        <v>895.87</v>
      </c>
      <c r="G1168" s="272"/>
      <c r="H1168" s="273">
        <f>VLOOKUP(U1168,[2]Inflation!$G$16:$H$26,2,FALSE)</f>
        <v>1.1415203211239338</v>
      </c>
      <c r="I1168" s="274">
        <f t="shared" si="93"/>
        <v>1022.6538100852986</v>
      </c>
      <c r="J1168" s="275" t="s">
        <v>963</v>
      </c>
      <c r="K1168" s="218">
        <v>617.33000000000004</v>
      </c>
      <c r="L1168" s="218"/>
      <c r="M1168" s="276">
        <f t="shared" si="92"/>
        <v>704.69473983943806</v>
      </c>
      <c r="N1168" s="218">
        <v>1500</v>
      </c>
      <c r="O1168" s="218"/>
      <c r="P1168" s="276">
        <f t="shared" si="91"/>
        <v>1712.2804816859007</v>
      </c>
      <c r="Q1168" s="44" t="s">
        <v>27</v>
      </c>
      <c r="R1168" s="44" t="s">
        <v>403</v>
      </c>
      <c r="S1168" s="44" t="s">
        <v>404</v>
      </c>
      <c r="T1168" s="44" t="s">
        <v>405</v>
      </c>
      <c r="U1168" s="41">
        <v>2006</v>
      </c>
      <c r="V1168" s="44">
        <v>1595</v>
      </c>
      <c r="W1168" s="44" t="s">
        <v>32</v>
      </c>
      <c r="X1168" s="44">
        <v>678</v>
      </c>
      <c r="Y1168" s="44"/>
      <c r="Z1168" s="201" t="s">
        <v>406</v>
      </c>
      <c r="AA1168" s="44"/>
    </row>
    <row r="1169" spans="1:27" s="51" customFormat="1" ht="15" x14ac:dyDescent="0.25">
      <c r="A1169" s="44" t="s">
        <v>1733</v>
      </c>
      <c r="B1169" s="172" t="s">
        <v>1781</v>
      </c>
      <c r="C1169" s="172" t="s">
        <v>1802</v>
      </c>
      <c r="D1169" s="44"/>
      <c r="E1169" s="270">
        <v>1440.91</v>
      </c>
      <c r="F1169" s="271">
        <v>1440.91</v>
      </c>
      <c r="G1169" s="272"/>
      <c r="H1169" s="273">
        <f>VLOOKUP(U1169,[2]Inflation!$G$16:$H$26,2,FALSE)</f>
        <v>1.1415203211239338</v>
      </c>
      <c r="I1169" s="274">
        <f t="shared" si="93"/>
        <v>1644.8280459106875</v>
      </c>
      <c r="J1169" s="275" t="s">
        <v>963</v>
      </c>
      <c r="K1169" s="218">
        <v>980</v>
      </c>
      <c r="L1169" s="218"/>
      <c r="M1169" s="276">
        <f t="shared" si="92"/>
        <v>1118.6899147014551</v>
      </c>
      <c r="N1169" s="218">
        <v>2800</v>
      </c>
      <c r="O1169" s="218"/>
      <c r="P1169" s="276">
        <f t="shared" si="91"/>
        <v>3196.2568991470143</v>
      </c>
      <c r="Q1169" s="44" t="s">
        <v>27</v>
      </c>
      <c r="R1169" s="44" t="s">
        <v>403</v>
      </c>
      <c r="S1169" s="44" t="s">
        <v>404</v>
      </c>
      <c r="T1169" s="44" t="s">
        <v>405</v>
      </c>
      <c r="U1169" s="41">
        <v>2006</v>
      </c>
      <c r="V1169" s="44">
        <v>1596</v>
      </c>
      <c r="W1169" s="44" t="s">
        <v>32</v>
      </c>
      <c r="X1169" s="44">
        <v>290</v>
      </c>
      <c r="Y1169" s="44"/>
      <c r="Z1169" s="201" t="s">
        <v>406</v>
      </c>
      <c r="AA1169" s="44"/>
    </row>
    <row r="1170" spans="1:27" s="51" customFormat="1" ht="15" x14ac:dyDescent="0.25">
      <c r="A1170" s="44" t="s">
        <v>1733</v>
      </c>
      <c r="B1170" s="172" t="s">
        <v>1781</v>
      </c>
      <c r="C1170" s="172" t="s">
        <v>1803</v>
      </c>
      <c r="D1170" s="44"/>
      <c r="E1170" s="270" t="s">
        <v>963</v>
      </c>
      <c r="F1170" s="271" t="s">
        <v>963</v>
      </c>
      <c r="G1170" s="272"/>
      <c r="H1170" s="273">
        <f>VLOOKUP(U1170,[2]Inflation!$G$16:$H$26,2,FALSE)</f>
        <v>1.0461491063094051</v>
      </c>
      <c r="I1170" s="274" t="e">
        <f t="shared" si="93"/>
        <v>#VALUE!</v>
      </c>
      <c r="J1170" s="275" t="s">
        <v>963</v>
      </c>
      <c r="K1170" s="218">
        <v>470.44</v>
      </c>
      <c r="L1170" s="218"/>
      <c r="M1170" s="276">
        <f t="shared" si="92"/>
        <v>492.15038557219651</v>
      </c>
      <c r="N1170" s="218">
        <v>566.6</v>
      </c>
      <c r="O1170" s="218"/>
      <c r="P1170" s="276">
        <f t="shared" si="91"/>
        <v>592.74808363490888</v>
      </c>
      <c r="Q1170" s="44" t="s">
        <v>27</v>
      </c>
      <c r="R1170" s="44" t="s">
        <v>1745</v>
      </c>
      <c r="S1170" s="44" t="s">
        <v>224</v>
      </c>
      <c r="T1170" s="44">
        <v>2010</v>
      </c>
      <c r="U1170" s="41">
        <v>2010</v>
      </c>
      <c r="V1170" s="44" t="s">
        <v>32</v>
      </c>
      <c r="W1170" s="44" t="s">
        <v>32</v>
      </c>
      <c r="X1170" s="44">
        <v>129</v>
      </c>
      <c r="Y1170" s="44"/>
      <c r="Z1170" s="201" t="s">
        <v>225</v>
      </c>
      <c r="AA1170" s="44"/>
    </row>
    <row r="1171" spans="1:27" s="51" customFormat="1" ht="15" x14ac:dyDescent="0.25">
      <c r="A1171" s="44" t="s">
        <v>1733</v>
      </c>
      <c r="B1171" s="172" t="s">
        <v>1781</v>
      </c>
      <c r="C1171" s="172" t="s">
        <v>1804</v>
      </c>
      <c r="D1171" s="44"/>
      <c r="E1171" s="270">
        <v>176.1</v>
      </c>
      <c r="F1171" s="271">
        <v>176.1</v>
      </c>
      <c r="G1171" s="272"/>
      <c r="H1171" s="273">
        <f>VLOOKUP(U1171,[2]Inflation!$G$16:$H$26,2,FALSE)</f>
        <v>1.0461491063094051</v>
      </c>
      <c r="I1171" s="274">
        <f t="shared" si="93"/>
        <v>184.22685762108622</v>
      </c>
      <c r="J1171" s="275" t="s">
        <v>963</v>
      </c>
      <c r="K1171" s="218" t="s">
        <v>963</v>
      </c>
      <c r="L1171" s="218"/>
      <c r="M1171" s="276" t="e">
        <f t="shared" si="92"/>
        <v>#VALUE!</v>
      </c>
      <c r="N1171" s="218" t="s">
        <v>963</v>
      </c>
      <c r="O1171" s="218"/>
      <c r="P1171" s="276" t="e">
        <f t="shared" si="91"/>
        <v>#VALUE!</v>
      </c>
      <c r="Q1171" s="44" t="s">
        <v>27</v>
      </c>
      <c r="R1171" s="44" t="s">
        <v>1745</v>
      </c>
      <c r="S1171" s="44" t="s">
        <v>224</v>
      </c>
      <c r="T1171" s="44">
        <v>2010</v>
      </c>
      <c r="U1171" s="41">
        <v>2010</v>
      </c>
      <c r="V1171" s="44" t="s">
        <v>32</v>
      </c>
      <c r="W1171" s="44" t="s">
        <v>32</v>
      </c>
      <c r="X1171" s="44">
        <v>139</v>
      </c>
      <c r="Y1171" s="44"/>
      <c r="Z1171" s="201" t="s">
        <v>225</v>
      </c>
      <c r="AA1171" s="44"/>
    </row>
    <row r="1172" spans="1:27" s="51" customFormat="1" ht="15" x14ac:dyDescent="0.25">
      <c r="A1172" s="44" t="s">
        <v>1733</v>
      </c>
      <c r="B1172" s="172" t="s">
        <v>1781</v>
      </c>
      <c r="C1172" s="172" t="s">
        <v>1805</v>
      </c>
      <c r="D1172" s="44"/>
      <c r="E1172" s="270">
        <v>554.94000000000005</v>
      </c>
      <c r="F1172" s="271">
        <v>554.94000000000005</v>
      </c>
      <c r="G1172" s="272"/>
      <c r="H1172" s="273">
        <f>VLOOKUP(U1172,[2]Inflation!$G$16:$H$26,2,FALSE)</f>
        <v>1.0461491063094051</v>
      </c>
      <c r="I1172" s="274">
        <f t="shared" si="93"/>
        <v>580.54998505534127</v>
      </c>
      <c r="J1172" s="275" t="s">
        <v>963</v>
      </c>
      <c r="K1172" s="218" t="s">
        <v>963</v>
      </c>
      <c r="L1172" s="218"/>
      <c r="M1172" s="276" t="e">
        <f t="shared" si="92"/>
        <v>#VALUE!</v>
      </c>
      <c r="N1172" s="218" t="s">
        <v>963</v>
      </c>
      <c r="O1172" s="218"/>
      <c r="P1172" s="276" t="e">
        <f t="shared" si="91"/>
        <v>#VALUE!</v>
      </c>
      <c r="Q1172" s="44" t="s">
        <v>27</v>
      </c>
      <c r="R1172" s="44" t="s">
        <v>196</v>
      </c>
      <c r="S1172" s="44" t="s">
        <v>197</v>
      </c>
      <c r="T1172" s="44">
        <v>2010</v>
      </c>
      <c r="U1172" s="41">
        <v>2010</v>
      </c>
      <c r="V1172" s="44" t="s">
        <v>1736</v>
      </c>
      <c r="W1172" s="44" t="s">
        <v>32</v>
      </c>
      <c r="X1172" s="44">
        <v>68</v>
      </c>
      <c r="Y1172" s="44"/>
      <c r="Z1172" s="201" t="s">
        <v>199</v>
      </c>
      <c r="AA1172" s="44"/>
    </row>
    <row r="1173" spans="1:27" s="51" customFormat="1" ht="15" x14ac:dyDescent="0.25">
      <c r="A1173" s="44" t="s">
        <v>1733</v>
      </c>
      <c r="B1173" s="172" t="s">
        <v>1781</v>
      </c>
      <c r="C1173" s="172" t="s">
        <v>1806</v>
      </c>
      <c r="D1173" s="44"/>
      <c r="E1173" s="270">
        <v>1150</v>
      </c>
      <c r="F1173" s="271">
        <v>1150</v>
      </c>
      <c r="G1173" s="272"/>
      <c r="H1173" s="273">
        <f>VLOOKUP(U1173,[2]Inflation!$G$16:$H$26,2,FALSE)</f>
        <v>1.0292667257822254</v>
      </c>
      <c r="I1173" s="274">
        <f t="shared" si="93"/>
        <v>1183.6567346495592</v>
      </c>
      <c r="J1173" s="275" t="s">
        <v>963</v>
      </c>
      <c r="K1173" s="218" t="s">
        <v>963</v>
      </c>
      <c r="L1173" s="218"/>
      <c r="M1173" s="276" t="e">
        <f t="shared" si="92"/>
        <v>#VALUE!</v>
      </c>
      <c r="N1173" s="218" t="s">
        <v>963</v>
      </c>
      <c r="O1173" s="218"/>
      <c r="P1173" s="276" t="e">
        <f t="shared" si="91"/>
        <v>#VALUE!</v>
      </c>
      <c r="Q1173" s="44" t="s">
        <v>27</v>
      </c>
      <c r="R1173" s="44" t="s">
        <v>196</v>
      </c>
      <c r="S1173" s="44" t="s">
        <v>197</v>
      </c>
      <c r="T1173" s="44">
        <v>2011</v>
      </c>
      <c r="U1173" s="41">
        <v>2011</v>
      </c>
      <c r="V1173" s="44" t="s">
        <v>1807</v>
      </c>
      <c r="W1173" s="44" t="s">
        <v>32</v>
      </c>
      <c r="X1173" s="44">
        <v>8</v>
      </c>
      <c r="Y1173" s="44"/>
      <c r="Z1173" s="201" t="s">
        <v>201</v>
      </c>
      <c r="AA1173" s="44"/>
    </row>
    <row r="1174" spans="1:27" s="51" customFormat="1" ht="15" x14ac:dyDescent="0.25">
      <c r="A1174" s="44" t="s">
        <v>1733</v>
      </c>
      <c r="B1174" s="172" t="s">
        <v>1781</v>
      </c>
      <c r="C1174" s="44" t="s">
        <v>1808</v>
      </c>
      <c r="D1174" s="44"/>
      <c r="E1174" s="45">
        <v>1300</v>
      </c>
      <c r="F1174" s="40">
        <v>1300</v>
      </c>
      <c r="G1174" s="46"/>
      <c r="H1174" s="273">
        <f>VLOOKUP(U1174,[2]Inflation!$G$16:$H$26,2,FALSE)</f>
        <v>1.0292667257822254</v>
      </c>
      <c r="I1174" s="274">
        <f t="shared" si="93"/>
        <v>1338.046743516893</v>
      </c>
      <c r="J1174" s="44"/>
      <c r="K1174" s="45"/>
      <c r="L1174" s="45"/>
      <c r="M1174" s="276">
        <f t="shared" si="92"/>
        <v>0</v>
      </c>
      <c r="N1174" s="44"/>
      <c r="O1174" s="44"/>
      <c r="P1174" s="276">
        <f t="shared" si="91"/>
        <v>0</v>
      </c>
      <c r="Q1174" s="44" t="s">
        <v>27</v>
      </c>
      <c r="R1174" s="44" t="s">
        <v>97</v>
      </c>
      <c r="S1174" s="44" t="s">
        <v>227</v>
      </c>
      <c r="T1174" s="44">
        <v>2011</v>
      </c>
      <c r="U1174" s="41">
        <v>2011</v>
      </c>
      <c r="V1174" s="44" t="s">
        <v>32</v>
      </c>
      <c r="W1174" s="44" t="s">
        <v>32</v>
      </c>
      <c r="X1174" s="44">
        <v>16</v>
      </c>
      <c r="Y1174" s="44"/>
      <c r="Z1174" s="48" t="s">
        <v>228</v>
      </c>
      <c r="AA1174" s="44"/>
    </row>
    <row r="1175" spans="1:27" s="51" customFormat="1" ht="30" x14ac:dyDescent="0.25">
      <c r="A1175" s="44" t="s">
        <v>1733</v>
      </c>
      <c r="B1175" s="172" t="s">
        <v>1781</v>
      </c>
      <c r="C1175" s="172" t="s">
        <v>1809</v>
      </c>
      <c r="D1175" s="44"/>
      <c r="E1175" s="270">
        <v>0</v>
      </c>
      <c r="F1175" s="271">
        <v>0</v>
      </c>
      <c r="G1175" s="272"/>
      <c r="H1175" s="273">
        <f>VLOOKUP(U1175,[2]Inflation!$G$16:$H$26,2,FALSE)</f>
        <v>1.0461491063094051</v>
      </c>
      <c r="I1175" s="274">
        <f t="shared" si="93"/>
        <v>0</v>
      </c>
      <c r="J1175" s="275">
        <v>0</v>
      </c>
      <c r="K1175" s="218">
        <v>238.3</v>
      </c>
      <c r="L1175" s="218"/>
      <c r="M1175" s="276">
        <f t="shared" si="92"/>
        <v>249.29733203353123</v>
      </c>
      <c r="N1175" s="218">
        <v>350</v>
      </c>
      <c r="O1175" s="218"/>
      <c r="P1175" s="276">
        <f t="shared" si="91"/>
        <v>366.15218720829176</v>
      </c>
      <c r="Q1175" s="44" t="s">
        <v>27</v>
      </c>
      <c r="R1175" s="44" t="s">
        <v>910</v>
      </c>
      <c r="S1175" s="44" t="s">
        <v>952</v>
      </c>
      <c r="T1175" s="44">
        <v>2010</v>
      </c>
      <c r="U1175" s="41">
        <v>2010</v>
      </c>
      <c r="V1175" s="44">
        <v>158</v>
      </c>
      <c r="W1175" s="44" t="s">
        <v>32</v>
      </c>
      <c r="X1175" s="44">
        <v>126</v>
      </c>
      <c r="Y1175" s="44"/>
      <c r="Z1175" s="48" t="s">
        <v>953</v>
      </c>
      <c r="AA1175" s="44"/>
    </row>
    <row r="1176" spans="1:27" s="51" customFormat="1" ht="30" x14ac:dyDescent="0.25">
      <c r="A1176" s="44" t="s">
        <v>1733</v>
      </c>
      <c r="B1176" s="44" t="s">
        <v>1781</v>
      </c>
      <c r="C1176" s="44" t="s">
        <v>1810</v>
      </c>
      <c r="D1176" s="44"/>
      <c r="E1176" s="44" t="s">
        <v>32</v>
      </c>
      <c r="F1176" s="39" t="s">
        <v>32</v>
      </c>
      <c r="G1176" s="212"/>
      <c r="H1176" s="273">
        <f>VLOOKUP(U1176,[2]Inflation!$G$16:$H$26,2,FALSE)</f>
        <v>1.0292667257822254</v>
      </c>
      <c r="I1176" s="274" t="e">
        <f t="shared" si="93"/>
        <v>#VALUE!</v>
      </c>
      <c r="J1176" s="44" t="s">
        <v>32</v>
      </c>
      <c r="K1176" s="45">
        <v>120000</v>
      </c>
      <c r="L1176" s="45"/>
      <c r="M1176" s="276">
        <f t="shared" si="92"/>
        <v>123512.00709386705</v>
      </c>
      <c r="N1176" s="45">
        <v>150000</v>
      </c>
      <c r="O1176" s="45"/>
      <c r="P1176" s="276">
        <f t="shared" si="91"/>
        <v>154390.00886733382</v>
      </c>
      <c r="Q1176" s="44" t="s">
        <v>27</v>
      </c>
      <c r="R1176" s="44" t="s">
        <v>44</v>
      </c>
      <c r="S1176" s="44" t="s">
        <v>45</v>
      </c>
      <c r="T1176" s="44">
        <v>2011</v>
      </c>
      <c r="U1176" s="41">
        <v>2011</v>
      </c>
      <c r="V1176" s="44">
        <v>13</v>
      </c>
      <c r="W1176" s="44" t="s">
        <v>32</v>
      </c>
      <c r="X1176" s="44" t="s">
        <v>32</v>
      </c>
      <c r="Y1176" s="44"/>
      <c r="Z1176" s="48" t="s">
        <v>46</v>
      </c>
      <c r="AA1176" s="44"/>
    </row>
    <row r="1177" spans="1:27" s="51" customFormat="1" ht="30" x14ac:dyDescent="0.25">
      <c r="A1177" s="57" t="s">
        <v>1733</v>
      </c>
      <c r="B1177" s="57" t="s">
        <v>1781</v>
      </c>
      <c r="C1177" s="57" t="s">
        <v>1811</v>
      </c>
      <c r="D1177" s="57"/>
      <c r="E1177" s="200"/>
      <c r="F1177" s="200"/>
      <c r="G1177" s="200"/>
      <c r="H1177" s="286">
        <f>VLOOKUP(U1177,[2]Inflation!$G$16:$H$26,2,FALSE)</f>
        <v>1.0721304058925818</v>
      </c>
      <c r="I1177" s="287">
        <f t="shared" si="93"/>
        <v>0</v>
      </c>
      <c r="J1177" s="200">
        <v>4000</v>
      </c>
      <c r="K1177" s="200">
        <v>50000</v>
      </c>
      <c r="L1177" s="200"/>
      <c r="M1177" s="288">
        <f t="shared" si="92"/>
        <v>53606.520294629088</v>
      </c>
      <c r="N1177" s="200">
        <v>75000</v>
      </c>
      <c r="O1177" s="200"/>
      <c r="P1177" s="288">
        <f t="shared" si="91"/>
        <v>80409.780441943629</v>
      </c>
      <c r="Q1177" s="57" t="s">
        <v>27</v>
      </c>
      <c r="R1177" s="57" t="s">
        <v>84</v>
      </c>
      <c r="S1177" s="57" t="s">
        <v>373</v>
      </c>
      <c r="T1177" s="57">
        <v>2008</v>
      </c>
      <c r="U1177" s="57">
        <v>2008</v>
      </c>
      <c r="V1177" s="57">
        <v>36</v>
      </c>
      <c r="W1177" s="57" t="s">
        <v>32</v>
      </c>
      <c r="X1177" s="57" t="s">
        <v>32</v>
      </c>
      <c r="Y1177" s="57"/>
      <c r="Z1177" s="137" t="s">
        <v>375</v>
      </c>
      <c r="AA1177" s="57"/>
    </row>
    <row r="1178" spans="1:27" s="232" customFormat="1" ht="30" x14ac:dyDescent="0.25">
      <c r="A1178" s="44" t="s">
        <v>1733</v>
      </c>
      <c r="B1178" s="44" t="s">
        <v>1781</v>
      </c>
      <c r="C1178" s="44" t="s">
        <v>1812</v>
      </c>
      <c r="D1178" s="44"/>
      <c r="E1178" s="45">
        <v>150000</v>
      </c>
      <c r="F1178" s="40">
        <v>150000</v>
      </c>
      <c r="G1178" s="46" t="s">
        <v>27</v>
      </c>
      <c r="H1178" s="273">
        <f>VLOOKUP(U1178,[2]Inflation!$G$16:$H$26,2,FALSE)</f>
        <v>1.0461491063094051</v>
      </c>
      <c r="I1178" s="274">
        <f t="shared" si="93"/>
        <v>156922.36594641075</v>
      </c>
      <c r="J1178" s="44"/>
      <c r="K1178" s="44" t="s">
        <v>963</v>
      </c>
      <c r="L1178" s="44"/>
      <c r="M1178" s="276" t="e">
        <f t="shared" si="92"/>
        <v>#VALUE!</v>
      </c>
      <c r="N1178" s="44" t="s">
        <v>963</v>
      </c>
      <c r="O1178" s="44"/>
      <c r="P1178" s="276" t="e">
        <f t="shared" si="91"/>
        <v>#VALUE!</v>
      </c>
      <c r="Q1178" s="44" t="s">
        <v>27</v>
      </c>
      <c r="R1178" s="44" t="s">
        <v>84</v>
      </c>
      <c r="S1178" s="44" t="s">
        <v>1108</v>
      </c>
      <c r="T1178" s="44">
        <v>2010</v>
      </c>
      <c r="U1178" s="41">
        <v>2010</v>
      </c>
      <c r="V1178" s="44" t="s">
        <v>1813</v>
      </c>
      <c r="W1178" s="44" t="s">
        <v>32</v>
      </c>
      <c r="X1178" s="44" t="s">
        <v>32</v>
      </c>
      <c r="Y1178" s="44"/>
      <c r="Z1178" s="48" t="s">
        <v>1110</v>
      </c>
      <c r="AA1178" s="44"/>
    </row>
    <row r="1179" spans="1:27" s="51" customFormat="1" ht="30" x14ac:dyDescent="0.25">
      <c r="A1179" s="44" t="s">
        <v>1733</v>
      </c>
      <c r="B1179" s="44" t="s">
        <v>1781</v>
      </c>
      <c r="C1179" s="44" t="s">
        <v>1814</v>
      </c>
      <c r="D1179" s="44"/>
      <c r="E1179" s="45">
        <v>10000</v>
      </c>
      <c r="F1179" s="40">
        <v>10000</v>
      </c>
      <c r="G1179" s="46"/>
      <c r="H1179" s="273">
        <f>VLOOKUP(U1179,[2]Inflation!$G$16:$H$26,2,FALSE)</f>
        <v>1</v>
      </c>
      <c r="I1179" s="274">
        <f t="shared" si="93"/>
        <v>10000</v>
      </c>
      <c r="J1179" s="45"/>
      <c r="K1179" s="45"/>
      <c r="L1179" s="45"/>
      <c r="M1179" s="276">
        <f t="shared" si="92"/>
        <v>0</v>
      </c>
      <c r="N1179" s="45"/>
      <c r="O1179" s="45"/>
      <c r="P1179" s="276">
        <f t="shared" si="91"/>
        <v>0</v>
      </c>
      <c r="Q1179" s="44" t="s">
        <v>27</v>
      </c>
      <c r="R1179" s="44" t="s">
        <v>28</v>
      </c>
      <c r="S1179" s="44" t="s">
        <v>354</v>
      </c>
      <c r="T1179" s="44">
        <v>2012</v>
      </c>
      <c r="U1179" s="41">
        <v>2012</v>
      </c>
      <c r="V1179" s="44">
        <v>7</v>
      </c>
      <c r="W1179" s="44" t="s">
        <v>32</v>
      </c>
      <c r="X1179" s="44" t="s">
        <v>32</v>
      </c>
      <c r="Y1179" s="44"/>
      <c r="Z1179" s="48" t="s">
        <v>355</v>
      </c>
      <c r="AA1179" s="44"/>
    </row>
    <row r="1180" spans="1:27" s="51" customFormat="1" ht="30" x14ac:dyDescent="0.25">
      <c r="A1180" s="44" t="s">
        <v>1733</v>
      </c>
      <c r="B1180" s="44" t="s">
        <v>1781</v>
      </c>
      <c r="C1180" s="44" t="s">
        <v>1815</v>
      </c>
      <c r="D1180" s="44"/>
      <c r="E1180" s="45"/>
      <c r="F1180" s="40"/>
      <c r="G1180" s="46"/>
      <c r="H1180" s="273">
        <f>VLOOKUP(U1180,[2]Inflation!$G$16:$H$26,2,FALSE)</f>
        <v>1.0733291816457666</v>
      </c>
      <c r="I1180" s="274">
        <f t="shared" si="93"/>
        <v>0</v>
      </c>
      <c r="J1180" s="45"/>
      <c r="K1180" s="45">
        <v>20000</v>
      </c>
      <c r="L1180" s="45"/>
      <c r="M1180" s="276">
        <f t="shared" si="92"/>
        <v>21466.583632915332</v>
      </c>
      <c r="N1180" s="45">
        <v>40000</v>
      </c>
      <c r="O1180" s="45"/>
      <c r="P1180" s="276">
        <f t="shared" si="91"/>
        <v>42933.167265830663</v>
      </c>
      <c r="Q1180" s="44" t="s">
        <v>27</v>
      </c>
      <c r="R1180" s="44" t="s">
        <v>97</v>
      </c>
      <c r="S1180" s="44" t="s">
        <v>304</v>
      </c>
      <c r="T1180" s="44">
        <v>2009</v>
      </c>
      <c r="U1180" s="41">
        <v>2009</v>
      </c>
      <c r="V1180" s="44">
        <v>3</v>
      </c>
      <c r="W1180" s="44" t="s">
        <v>32</v>
      </c>
      <c r="X1180" s="44" t="s">
        <v>32</v>
      </c>
      <c r="Y1180" s="44"/>
      <c r="Z1180" s="48" t="s">
        <v>305</v>
      </c>
      <c r="AA1180" s="44"/>
    </row>
    <row r="1181" spans="1:27" s="51" customFormat="1" ht="30" x14ac:dyDescent="0.25">
      <c r="A1181" s="44" t="s">
        <v>1733</v>
      </c>
      <c r="B1181" s="44" t="s">
        <v>1781</v>
      </c>
      <c r="C1181" s="44" t="s">
        <v>1816</v>
      </c>
      <c r="D1181" s="44"/>
      <c r="E1181" s="45"/>
      <c r="F1181" s="40"/>
      <c r="G1181" s="46"/>
      <c r="H1181" s="273">
        <f>VLOOKUP(U1181,[2]Inflation!$G$16:$H$26,2,FALSE)</f>
        <v>1.0733291816457666</v>
      </c>
      <c r="I1181" s="274">
        <f t="shared" si="93"/>
        <v>0</v>
      </c>
      <c r="J1181" s="45"/>
      <c r="K1181" s="45">
        <v>40000</v>
      </c>
      <c r="L1181" s="45"/>
      <c r="M1181" s="276">
        <f t="shared" si="92"/>
        <v>42933.167265830663</v>
      </c>
      <c r="N1181" s="45">
        <v>200000</v>
      </c>
      <c r="O1181" s="45"/>
      <c r="P1181" s="276">
        <f t="shared" si="91"/>
        <v>214665.83632915333</v>
      </c>
      <c r="Q1181" s="44" t="s">
        <v>27</v>
      </c>
      <c r="R1181" s="44" t="s">
        <v>97</v>
      </c>
      <c r="S1181" s="44" t="s">
        <v>304</v>
      </c>
      <c r="T1181" s="44">
        <v>2009</v>
      </c>
      <c r="U1181" s="41">
        <v>2009</v>
      </c>
      <c r="V1181" s="44">
        <v>3</v>
      </c>
      <c r="W1181" s="44" t="s">
        <v>32</v>
      </c>
      <c r="X1181" s="44" t="s">
        <v>32</v>
      </c>
      <c r="Y1181" s="44"/>
      <c r="Z1181" s="48" t="s">
        <v>305</v>
      </c>
      <c r="AA1181" s="44"/>
    </row>
    <row r="1182" spans="1:27" s="51" customFormat="1" ht="15" x14ac:dyDescent="0.25">
      <c r="A1182" s="44" t="s">
        <v>1733</v>
      </c>
      <c r="B1182" s="44" t="s">
        <v>1781</v>
      </c>
      <c r="C1182" s="44" t="s">
        <v>1817</v>
      </c>
      <c r="D1182" s="44"/>
      <c r="E1182" s="45">
        <v>20000</v>
      </c>
      <c r="F1182" s="40">
        <v>20000</v>
      </c>
      <c r="G1182" s="46" t="s">
        <v>27</v>
      </c>
      <c r="H1182" s="273">
        <f>VLOOKUP(U1182,[2]Inflation!$G$16:$H$26,2,FALSE)</f>
        <v>1.118306895992371</v>
      </c>
      <c r="I1182" s="274">
        <f t="shared" si="93"/>
        <v>22366.137919847421</v>
      </c>
      <c r="J1182" s="44"/>
      <c r="K1182" s="45"/>
      <c r="L1182" s="45"/>
      <c r="M1182" s="276">
        <f t="shared" si="92"/>
        <v>0</v>
      </c>
      <c r="N1182" s="45"/>
      <c r="O1182" s="45"/>
      <c r="P1182" s="276">
        <f t="shared" si="91"/>
        <v>0</v>
      </c>
      <c r="Q1182" s="44" t="s">
        <v>1818</v>
      </c>
      <c r="R1182" s="44" t="s">
        <v>97</v>
      </c>
      <c r="S1182" s="44" t="s">
        <v>98</v>
      </c>
      <c r="T1182" s="44">
        <v>2007</v>
      </c>
      <c r="U1182" s="41">
        <v>2007</v>
      </c>
      <c r="V1182" s="44" t="s">
        <v>376</v>
      </c>
      <c r="W1182" s="44" t="s">
        <v>32</v>
      </c>
      <c r="X1182" s="44" t="s">
        <v>32</v>
      </c>
      <c r="Y1182" s="44"/>
      <c r="Z1182" s="48" t="s">
        <v>99</v>
      </c>
      <c r="AA1182" s="44"/>
    </row>
    <row r="1183" spans="1:27" s="51" customFormat="1" ht="15" x14ac:dyDescent="0.25">
      <c r="A1183" s="143" t="s">
        <v>1733</v>
      </c>
      <c r="B1183" s="143" t="s">
        <v>1781</v>
      </c>
      <c r="C1183" s="143" t="s">
        <v>1819</v>
      </c>
      <c r="D1183" s="143"/>
      <c r="E1183" s="254"/>
      <c r="F1183" s="40"/>
      <c r="G1183" s="46"/>
      <c r="H1183" s="273">
        <f>VLOOKUP(U1183,[2]Inflation!$G$16:$H$26,2,FALSE)</f>
        <v>1.0461491063094051</v>
      </c>
      <c r="I1183" s="274">
        <f t="shared" si="93"/>
        <v>0</v>
      </c>
      <c r="J1183" s="143"/>
      <c r="K1183" s="254">
        <v>50000</v>
      </c>
      <c r="L1183" s="254"/>
      <c r="M1183" s="276">
        <f t="shared" ref="M1183:M1214" si="94">H1183*K1183</f>
        <v>52307.455315470252</v>
      </c>
      <c r="N1183" s="254">
        <v>70000</v>
      </c>
      <c r="O1183" s="254"/>
      <c r="P1183" s="276">
        <f t="shared" ref="P1183:P1246" si="95">N1183*H1183</f>
        <v>73230.43744165836</v>
      </c>
      <c r="Q1183" s="143" t="s">
        <v>27</v>
      </c>
      <c r="R1183" s="143" t="s">
        <v>28</v>
      </c>
      <c r="S1183" s="143" t="s">
        <v>1820</v>
      </c>
      <c r="T1183" s="143">
        <v>2010</v>
      </c>
      <c r="U1183" s="41">
        <v>2010</v>
      </c>
      <c r="V1183" s="143" t="s">
        <v>32</v>
      </c>
      <c r="W1183" s="143" t="s">
        <v>32</v>
      </c>
      <c r="X1183" s="143" t="s">
        <v>32</v>
      </c>
      <c r="Y1183" s="143"/>
      <c r="Z1183" s="255" t="s">
        <v>1821</v>
      </c>
      <c r="AA1183" s="143"/>
    </row>
    <row r="1184" spans="1:27" s="51" customFormat="1" ht="15" x14ac:dyDescent="0.25">
      <c r="A1184" s="44" t="s">
        <v>1740</v>
      </c>
      <c r="B1184" s="44" t="s">
        <v>1781</v>
      </c>
      <c r="C1184" s="44" t="s">
        <v>1822</v>
      </c>
      <c r="D1184" s="44"/>
      <c r="E1184" s="270">
        <v>70000</v>
      </c>
      <c r="F1184" s="271">
        <v>70000</v>
      </c>
      <c r="G1184" s="272"/>
      <c r="H1184" s="273">
        <f>VLOOKUP(U1184,[2]Inflation!$G$16:$H$26,2,FALSE)</f>
        <v>1.0733291816457666</v>
      </c>
      <c r="I1184" s="274">
        <f t="shared" si="93"/>
        <v>75133.042715203657</v>
      </c>
      <c r="J1184" s="275">
        <v>2900</v>
      </c>
      <c r="K1184" s="218" t="s">
        <v>210</v>
      </c>
      <c r="L1184" s="218"/>
      <c r="M1184" s="276" t="e">
        <f t="shared" si="94"/>
        <v>#VALUE!</v>
      </c>
      <c r="N1184" s="218" t="s">
        <v>210</v>
      </c>
      <c r="O1184" s="218"/>
      <c r="P1184" s="276" t="e">
        <f t="shared" si="95"/>
        <v>#VALUE!</v>
      </c>
      <c r="Q1184" s="44" t="s">
        <v>320</v>
      </c>
      <c r="R1184" s="44" t="s">
        <v>97</v>
      </c>
      <c r="S1184" s="44" t="s">
        <v>1823</v>
      </c>
      <c r="T1184" s="44">
        <v>2009</v>
      </c>
      <c r="U1184" s="41">
        <v>2009</v>
      </c>
      <c r="V1184" s="44" t="s">
        <v>1824</v>
      </c>
      <c r="W1184" s="44">
        <v>10</v>
      </c>
      <c r="X1184" s="44">
        <v>1</v>
      </c>
      <c r="Y1184" s="44"/>
      <c r="Z1184" s="137" t="s">
        <v>1825</v>
      </c>
      <c r="AA1184" s="44"/>
    </row>
    <row r="1185" spans="1:27" s="51" customFormat="1" ht="45" x14ac:dyDescent="0.25">
      <c r="A1185" s="44" t="s">
        <v>1740</v>
      </c>
      <c r="B1185" s="44" t="s">
        <v>1781</v>
      </c>
      <c r="C1185" s="44" t="s">
        <v>1826</v>
      </c>
      <c r="D1185" s="44"/>
      <c r="E1185" s="270">
        <v>11838</v>
      </c>
      <c r="F1185" s="272">
        <f>E1185/4</f>
        <v>2959.5</v>
      </c>
      <c r="G1185" s="272" t="s">
        <v>27</v>
      </c>
      <c r="H1185" s="273">
        <f>VLOOKUP(U1185,[2]Inflation!$G$16:$H$26,2,FALSE)</f>
        <v>1.0461491063094051</v>
      </c>
      <c r="I1185" s="274">
        <f t="shared" si="93"/>
        <v>3096.0782801226842</v>
      </c>
      <c r="J1185" s="275">
        <v>0</v>
      </c>
      <c r="K1185" s="218" t="s">
        <v>210</v>
      </c>
      <c r="L1185" s="218"/>
      <c r="M1185" s="276" t="e">
        <f t="shared" si="94"/>
        <v>#VALUE!</v>
      </c>
      <c r="N1185" s="218" t="s">
        <v>210</v>
      </c>
      <c r="O1185" s="218"/>
      <c r="P1185" s="276" t="e">
        <f t="shared" si="95"/>
        <v>#VALUE!</v>
      </c>
      <c r="Q1185" s="44" t="s">
        <v>394</v>
      </c>
      <c r="R1185" s="44" t="s">
        <v>74</v>
      </c>
      <c r="S1185" s="44" t="s">
        <v>1827</v>
      </c>
      <c r="T1185" s="44">
        <v>2010</v>
      </c>
      <c r="U1185" s="41">
        <v>2010</v>
      </c>
      <c r="V1185" s="44" t="s">
        <v>120</v>
      </c>
      <c r="W1185" s="44" t="s">
        <v>32</v>
      </c>
      <c r="X1185" s="44">
        <v>1</v>
      </c>
      <c r="Y1185" s="44"/>
      <c r="Z1185" s="48" t="s">
        <v>121</v>
      </c>
      <c r="AA1185" s="44"/>
    </row>
    <row r="1186" spans="1:27" s="51" customFormat="1" ht="30" x14ac:dyDescent="0.25">
      <c r="A1186" s="44" t="s">
        <v>1740</v>
      </c>
      <c r="B1186" s="44" t="s">
        <v>1781</v>
      </c>
      <c r="C1186" s="44" t="s">
        <v>1826</v>
      </c>
      <c r="D1186" s="44"/>
      <c r="E1186" s="270">
        <v>11264</v>
      </c>
      <c r="F1186" s="272">
        <f>E1186/4</f>
        <v>2816</v>
      </c>
      <c r="G1186" s="272" t="s">
        <v>27</v>
      </c>
      <c r="H1186" s="273">
        <f>VLOOKUP(U1186,[2]Inflation!$G$16:$H$26,2,FALSE)</f>
        <v>1.0292667257822254</v>
      </c>
      <c r="I1186" s="274">
        <f t="shared" si="93"/>
        <v>2898.4150998027467</v>
      </c>
      <c r="J1186" s="275" t="s">
        <v>963</v>
      </c>
      <c r="K1186" s="218" t="s">
        <v>210</v>
      </c>
      <c r="L1186" s="218"/>
      <c r="M1186" s="276" t="e">
        <f t="shared" si="94"/>
        <v>#VALUE!</v>
      </c>
      <c r="N1186" s="218" t="s">
        <v>210</v>
      </c>
      <c r="O1186" s="218"/>
      <c r="P1186" s="276" t="e">
        <f t="shared" si="95"/>
        <v>#VALUE!</v>
      </c>
      <c r="Q1186" s="44" t="s">
        <v>394</v>
      </c>
      <c r="R1186" s="44" t="s">
        <v>74</v>
      </c>
      <c r="S1186" s="44" t="s">
        <v>397</v>
      </c>
      <c r="T1186" s="44">
        <v>2011</v>
      </c>
      <c r="U1186" s="41">
        <v>2011</v>
      </c>
      <c r="V1186" s="44">
        <v>2</v>
      </c>
      <c r="W1186" s="44" t="s">
        <v>32</v>
      </c>
      <c r="X1186" s="44">
        <v>1</v>
      </c>
      <c r="Y1186" s="44"/>
      <c r="Z1186" s="48" t="s">
        <v>121</v>
      </c>
      <c r="AA1186" s="44"/>
    </row>
    <row r="1187" spans="1:27" s="51" customFormat="1" ht="30" x14ac:dyDescent="0.25">
      <c r="A1187" s="44" t="s">
        <v>1740</v>
      </c>
      <c r="B1187" s="44" t="s">
        <v>1781</v>
      </c>
      <c r="C1187" s="44" t="s">
        <v>1828</v>
      </c>
      <c r="D1187" s="44"/>
      <c r="E1187" s="270">
        <v>649.63</v>
      </c>
      <c r="F1187" s="271">
        <v>649.63</v>
      </c>
      <c r="G1187" s="272"/>
      <c r="H1187" s="273">
        <f>VLOOKUP(U1187,[2]Inflation!$G$16:$H$26,2,FALSE)</f>
        <v>1.0461491063094051</v>
      </c>
      <c r="I1187" s="274">
        <f t="shared" si="93"/>
        <v>679.60984393177876</v>
      </c>
      <c r="J1187" s="275">
        <v>0</v>
      </c>
      <c r="K1187" s="218" t="s">
        <v>210</v>
      </c>
      <c r="L1187" s="218"/>
      <c r="M1187" s="276" t="e">
        <f t="shared" si="94"/>
        <v>#VALUE!</v>
      </c>
      <c r="N1187" s="218" t="s">
        <v>210</v>
      </c>
      <c r="O1187" s="218"/>
      <c r="P1187" s="276" t="e">
        <f t="shared" si="95"/>
        <v>#VALUE!</v>
      </c>
      <c r="Q1187" s="44" t="s">
        <v>27</v>
      </c>
      <c r="R1187" s="44" t="s">
        <v>44</v>
      </c>
      <c r="S1187" s="44" t="s">
        <v>123</v>
      </c>
      <c r="T1187" s="44">
        <v>2010</v>
      </c>
      <c r="U1187" s="41">
        <v>2010</v>
      </c>
      <c r="V1187" s="44" t="s">
        <v>1829</v>
      </c>
      <c r="W1187" s="44" t="s">
        <v>32</v>
      </c>
      <c r="X1187" s="44">
        <v>196</v>
      </c>
      <c r="Y1187" s="44"/>
      <c r="Z1187" s="48" t="s">
        <v>1830</v>
      </c>
      <c r="AA1187" s="44"/>
    </row>
    <row r="1188" spans="1:27" s="51" customFormat="1" ht="30" x14ac:dyDescent="0.25">
      <c r="A1188" s="44" t="s">
        <v>1740</v>
      </c>
      <c r="B1188" s="44" t="s">
        <v>1781</v>
      </c>
      <c r="C1188" s="44" t="s">
        <v>1831</v>
      </c>
      <c r="D1188" s="44"/>
      <c r="E1188" s="45">
        <v>3900</v>
      </c>
      <c r="F1188" s="40">
        <v>3900</v>
      </c>
      <c r="G1188" s="46"/>
      <c r="H1188" s="273">
        <f>VLOOKUP(U1188,[2]Inflation!$G$16:$H$26,2,FALSE)</f>
        <v>1.280275745638717</v>
      </c>
      <c r="I1188" s="274">
        <f t="shared" si="93"/>
        <v>4993.0754079909966</v>
      </c>
      <c r="J1188" s="44"/>
      <c r="K1188" s="44"/>
      <c r="L1188" s="44"/>
      <c r="M1188" s="276">
        <f t="shared" si="94"/>
        <v>0</v>
      </c>
      <c r="N1188" s="44"/>
      <c r="O1188" s="44"/>
      <c r="P1188" s="276">
        <f t="shared" si="95"/>
        <v>0</v>
      </c>
      <c r="Q1188" s="44" t="s">
        <v>27</v>
      </c>
      <c r="R1188" s="44" t="s">
        <v>36</v>
      </c>
      <c r="S1188" s="44" t="s">
        <v>37</v>
      </c>
      <c r="T1188" s="44" t="s">
        <v>38</v>
      </c>
      <c r="U1188" s="41">
        <v>2002</v>
      </c>
      <c r="V1188" s="44">
        <v>12</v>
      </c>
      <c r="W1188" s="44" t="s">
        <v>32</v>
      </c>
      <c r="X1188" s="44" t="s">
        <v>32</v>
      </c>
      <c r="Y1188" s="44"/>
      <c r="Z1188" s="48" t="s">
        <v>39</v>
      </c>
      <c r="AA1188" s="44"/>
    </row>
    <row r="1189" spans="1:27" s="51" customFormat="1" ht="30" x14ac:dyDescent="0.25">
      <c r="A1189" s="44" t="s">
        <v>1740</v>
      </c>
      <c r="B1189" s="44" t="s">
        <v>1781</v>
      </c>
      <c r="C1189" s="44" t="s">
        <v>1832</v>
      </c>
      <c r="D1189" s="44"/>
      <c r="E1189" s="45">
        <v>1900</v>
      </c>
      <c r="F1189" s="40">
        <v>1900</v>
      </c>
      <c r="G1189" s="46"/>
      <c r="H1189" s="273">
        <f>VLOOKUP(U1189,[2]Inflation!$G$16:$H$26,2,FALSE)</f>
        <v>1.280275745638717</v>
      </c>
      <c r="I1189" s="274">
        <f t="shared" si="93"/>
        <v>2432.5239167135624</v>
      </c>
      <c r="J1189" s="44"/>
      <c r="K1189" s="44"/>
      <c r="L1189" s="44"/>
      <c r="M1189" s="276">
        <f t="shared" si="94"/>
        <v>0</v>
      </c>
      <c r="N1189" s="44"/>
      <c r="O1189" s="44"/>
      <c r="P1189" s="276">
        <f t="shared" si="95"/>
        <v>0</v>
      </c>
      <c r="Q1189" s="44" t="s">
        <v>27</v>
      </c>
      <c r="R1189" s="44" t="s">
        <v>36</v>
      </c>
      <c r="S1189" s="44" t="s">
        <v>37</v>
      </c>
      <c r="T1189" s="44" t="s">
        <v>38</v>
      </c>
      <c r="U1189" s="41">
        <v>2002</v>
      </c>
      <c r="V1189" s="44">
        <v>12</v>
      </c>
      <c r="W1189" s="44" t="s">
        <v>32</v>
      </c>
      <c r="X1189" s="44" t="s">
        <v>32</v>
      </c>
      <c r="Y1189" s="44"/>
      <c r="Z1189" s="48" t="s">
        <v>39</v>
      </c>
      <c r="AA1189" s="44"/>
    </row>
    <row r="1190" spans="1:27" s="51" customFormat="1" ht="15" x14ac:dyDescent="0.25">
      <c r="A1190" s="44" t="s">
        <v>1740</v>
      </c>
      <c r="B1190" s="44" t="s">
        <v>1781</v>
      </c>
      <c r="C1190" s="44" t="s">
        <v>1833</v>
      </c>
      <c r="D1190" s="44"/>
      <c r="E1190" s="45">
        <v>180000</v>
      </c>
      <c r="F1190" s="40">
        <v>180000</v>
      </c>
      <c r="G1190" s="46"/>
      <c r="H1190" s="273">
        <f>VLOOKUP(U1190,[2]Inflation!$G$16:$H$26,2,FALSE)</f>
        <v>1.0733291816457666</v>
      </c>
      <c r="I1190" s="274">
        <f t="shared" si="93"/>
        <v>193199.25269623799</v>
      </c>
      <c r="J1190" s="44"/>
      <c r="K1190" s="45"/>
      <c r="L1190" s="45"/>
      <c r="M1190" s="276">
        <f t="shared" si="94"/>
        <v>0</v>
      </c>
      <c r="N1190" s="45"/>
      <c r="O1190" s="45"/>
      <c r="P1190" s="276">
        <f t="shared" si="95"/>
        <v>0</v>
      </c>
      <c r="Q1190" s="44" t="s">
        <v>27</v>
      </c>
      <c r="R1190" s="44" t="s">
        <v>28</v>
      </c>
      <c r="S1190" s="44" t="s">
        <v>41</v>
      </c>
      <c r="T1190" s="44">
        <v>2008</v>
      </c>
      <c r="U1190" s="41">
        <v>2009</v>
      </c>
      <c r="V1190" s="44">
        <v>145</v>
      </c>
      <c r="W1190" s="44" t="s">
        <v>32</v>
      </c>
      <c r="X1190" s="44" t="s">
        <v>32</v>
      </c>
      <c r="Y1190" s="44"/>
      <c r="Z1190" s="48" t="s">
        <v>42</v>
      </c>
      <c r="AA1190" s="44"/>
    </row>
    <row r="1191" spans="1:27" s="51" customFormat="1" ht="30" x14ac:dyDescent="0.25">
      <c r="A1191" s="57" t="s">
        <v>1740</v>
      </c>
      <c r="B1191" s="57" t="s">
        <v>1781</v>
      </c>
      <c r="C1191" s="57" t="s">
        <v>1834</v>
      </c>
      <c r="D1191" s="85"/>
      <c r="E1191" s="151">
        <v>935.05</v>
      </c>
      <c r="F1191" s="277">
        <v>935.05</v>
      </c>
      <c r="G1191" s="146" t="s">
        <v>27</v>
      </c>
      <c r="H1191" s="273">
        <f>VLOOKUP(U1191,[2]Inflation!$G$16:$H$26,2,FALSE)</f>
        <v>1.0461491063094051</v>
      </c>
      <c r="I1191" s="274">
        <f t="shared" si="93"/>
        <v>978.2017218546091</v>
      </c>
      <c r="J1191" s="151"/>
      <c r="K1191" s="151">
        <v>763.56</v>
      </c>
      <c r="L1191" s="151"/>
      <c r="M1191" s="276">
        <f t="shared" si="94"/>
        <v>798.79761161360932</v>
      </c>
      <c r="N1191" s="151">
        <v>1350</v>
      </c>
      <c r="O1191" s="151"/>
      <c r="P1191" s="276">
        <f t="shared" si="95"/>
        <v>1412.3012935176969</v>
      </c>
      <c r="Q1191" s="85" t="s">
        <v>1132</v>
      </c>
      <c r="R1191" s="57" t="s">
        <v>65</v>
      </c>
      <c r="S1191" s="85" t="s">
        <v>66</v>
      </c>
      <c r="T1191" s="85" t="s">
        <v>67</v>
      </c>
      <c r="U1191" s="135">
        <v>2010</v>
      </c>
      <c r="V1191" s="85"/>
      <c r="W1191" s="85"/>
      <c r="X1191" s="57">
        <v>1</v>
      </c>
      <c r="Y1191" s="95" t="s">
        <v>80</v>
      </c>
      <c r="Z1191" s="137" t="s">
        <v>69</v>
      </c>
      <c r="AA1191" s="95"/>
    </row>
    <row r="1192" spans="1:27" s="250" customFormat="1" ht="30" x14ac:dyDescent="0.25">
      <c r="A1192" s="57" t="s">
        <v>1740</v>
      </c>
      <c r="B1192" s="57" t="s">
        <v>1781</v>
      </c>
      <c r="C1192" s="57" t="s">
        <v>1834</v>
      </c>
      <c r="D1192" s="85"/>
      <c r="E1192" s="151">
        <v>935.05</v>
      </c>
      <c r="F1192" s="277">
        <v>935.05</v>
      </c>
      <c r="G1192" s="146" t="s">
        <v>27</v>
      </c>
      <c r="H1192" s="273">
        <f>VLOOKUP(U1192,[2]Inflation!$G$16:$H$26,2,FALSE)</f>
        <v>1.0461491063094051</v>
      </c>
      <c r="I1192" s="274">
        <f t="shared" si="93"/>
        <v>978.2017218546091</v>
      </c>
      <c r="J1192" s="151"/>
      <c r="K1192" s="151">
        <v>763.56</v>
      </c>
      <c r="L1192" s="151"/>
      <c r="M1192" s="276">
        <f t="shared" si="94"/>
        <v>798.79761161360932</v>
      </c>
      <c r="N1192" s="151">
        <v>1350</v>
      </c>
      <c r="O1192" s="151"/>
      <c r="P1192" s="276">
        <f t="shared" si="95"/>
        <v>1412.3012935176969</v>
      </c>
      <c r="Q1192" s="85" t="s">
        <v>1132</v>
      </c>
      <c r="R1192" s="57" t="s">
        <v>65</v>
      </c>
      <c r="S1192" s="85" t="s">
        <v>66</v>
      </c>
      <c r="T1192" s="85" t="s">
        <v>67</v>
      </c>
      <c r="U1192" s="135">
        <v>2010</v>
      </c>
      <c r="V1192" s="85"/>
      <c r="W1192" s="85"/>
      <c r="X1192" s="57">
        <v>1</v>
      </c>
      <c r="Y1192" s="95" t="s">
        <v>80</v>
      </c>
      <c r="Z1192" s="137" t="s">
        <v>69</v>
      </c>
      <c r="AA1192" s="95"/>
    </row>
    <row r="1193" spans="1:27" s="51" customFormat="1" ht="30" x14ac:dyDescent="0.25">
      <c r="A1193" s="57" t="s">
        <v>1740</v>
      </c>
      <c r="B1193" s="57" t="s">
        <v>1781</v>
      </c>
      <c r="C1193" s="57" t="s">
        <v>1834</v>
      </c>
      <c r="D1193" s="85"/>
      <c r="E1193" s="151">
        <v>935.05</v>
      </c>
      <c r="F1193" s="277">
        <v>935.05</v>
      </c>
      <c r="G1193" s="146" t="s">
        <v>27</v>
      </c>
      <c r="H1193" s="273">
        <f>VLOOKUP(U1193,[2]Inflation!$G$16:$H$26,2,FALSE)</f>
        <v>1.0461491063094051</v>
      </c>
      <c r="I1193" s="274">
        <f t="shared" si="93"/>
        <v>978.2017218546091</v>
      </c>
      <c r="J1193" s="151"/>
      <c r="K1193" s="151">
        <v>763.56</v>
      </c>
      <c r="L1193" s="151"/>
      <c r="M1193" s="276">
        <f t="shared" si="94"/>
        <v>798.79761161360932</v>
      </c>
      <c r="N1193" s="151">
        <v>1350</v>
      </c>
      <c r="O1193" s="151"/>
      <c r="P1193" s="276">
        <f t="shared" si="95"/>
        <v>1412.3012935176969</v>
      </c>
      <c r="Q1193" s="85" t="s">
        <v>1132</v>
      </c>
      <c r="R1193" s="57" t="s">
        <v>65</v>
      </c>
      <c r="S1193" s="85" t="s">
        <v>66</v>
      </c>
      <c r="T1193" s="85" t="s">
        <v>67</v>
      </c>
      <c r="U1193" s="135">
        <v>2010</v>
      </c>
      <c r="V1193" s="85"/>
      <c r="W1193" s="85"/>
      <c r="X1193" s="57">
        <v>1</v>
      </c>
      <c r="Y1193" s="95" t="s">
        <v>80</v>
      </c>
      <c r="Z1193" s="137" t="s">
        <v>69</v>
      </c>
      <c r="AA1193" s="95"/>
    </row>
    <row r="1194" spans="1:27" s="51" customFormat="1" ht="30" x14ac:dyDescent="0.25">
      <c r="A1194" s="57" t="s">
        <v>1740</v>
      </c>
      <c r="B1194" s="57" t="s">
        <v>1781</v>
      </c>
      <c r="C1194" s="57" t="s">
        <v>1834</v>
      </c>
      <c r="D1194" s="85"/>
      <c r="E1194" s="151">
        <v>935.05</v>
      </c>
      <c r="F1194" s="277">
        <v>935.05</v>
      </c>
      <c r="G1194" s="146" t="s">
        <v>27</v>
      </c>
      <c r="H1194" s="273">
        <f>VLOOKUP(U1194,[2]Inflation!$G$16:$H$26,2,FALSE)</f>
        <v>1.0461491063094051</v>
      </c>
      <c r="I1194" s="274">
        <f t="shared" si="93"/>
        <v>978.2017218546091</v>
      </c>
      <c r="J1194" s="151"/>
      <c r="K1194" s="151">
        <v>763.56</v>
      </c>
      <c r="L1194" s="151"/>
      <c r="M1194" s="276">
        <f t="shared" si="94"/>
        <v>798.79761161360932</v>
      </c>
      <c r="N1194" s="151">
        <v>1350</v>
      </c>
      <c r="O1194" s="151"/>
      <c r="P1194" s="276">
        <f t="shared" si="95"/>
        <v>1412.3012935176969</v>
      </c>
      <c r="Q1194" s="85" t="s">
        <v>1132</v>
      </c>
      <c r="R1194" s="57" t="s">
        <v>65</v>
      </c>
      <c r="S1194" s="85" t="s">
        <v>66</v>
      </c>
      <c r="T1194" s="85" t="s">
        <v>67</v>
      </c>
      <c r="U1194" s="135">
        <v>2010</v>
      </c>
      <c r="V1194" s="85"/>
      <c r="W1194" s="85"/>
      <c r="X1194" s="57">
        <v>1</v>
      </c>
      <c r="Y1194" s="95" t="s">
        <v>80</v>
      </c>
      <c r="Z1194" s="137" t="s">
        <v>69</v>
      </c>
      <c r="AA1194" s="95"/>
    </row>
    <row r="1195" spans="1:27" s="51" customFormat="1" ht="15" x14ac:dyDescent="0.25">
      <c r="A1195" s="111" t="s">
        <v>1740</v>
      </c>
      <c r="B1195" s="111" t="s">
        <v>1781</v>
      </c>
      <c r="C1195" s="111" t="s">
        <v>1835</v>
      </c>
      <c r="D1195" s="142"/>
      <c r="E1195" s="159">
        <v>140.4</v>
      </c>
      <c r="F1195" s="159">
        <v>140.4</v>
      </c>
      <c r="G1195" s="159"/>
      <c r="H1195" s="282">
        <f>VLOOKUP(U1195,[2]Inflation!$G$16:$H$26,2,FALSE)</f>
        <v>1.0461491063094051</v>
      </c>
      <c r="I1195" s="210">
        <f t="shared" si="93"/>
        <v>146.87933452584048</v>
      </c>
      <c r="J1195" s="159"/>
      <c r="K1195" s="159">
        <v>140.4</v>
      </c>
      <c r="L1195" s="159"/>
      <c r="M1195" s="283">
        <f t="shared" si="94"/>
        <v>146.87933452584048</v>
      </c>
      <c r="N1195" s="159">
        <v>140.4</v>
      </c>
      <c r="O1195" s="159"/>
      <c r="P1195" s="283">
        <f t="shared" si="95"/>
        <v>146.87933452584048</v>
      </c>
      <c r="Q1195" s="142" t="s">
        <v>1067</v>
      </c>
      <c r="R1195" s="160" t="s">
        <v>74</v>
      </c>
      <c r="S1195" s="120" t="s">
        <v>66</v>
      </c>
      <c r="T1195" s="120" t="s">
        <v>67</v>
      </c>
      <c r="U1195" s="120">
        <v>2010</v>
      </c>
      <c r="V1195" s="142"/>
      <c r="W1195" s="142"/>
      <c r="X1195" s="142" t="s">
        <v>1119</v>
      </c>
      <c r="Y1195" s="161" t="s">
        <v>76</v>
      </c>
      <c r="Z1195" s="123" t="s">
        <v>69</v>
      </c>
      <c r="AA1195" s="161"/>
    </row>
    <row r="1196" spans="1:27" s="51" customFormat="1" ht="15" x14ac:dyDescent="0.25">
      <c r="A1196" s="57" t="s">
        <v>1740</v>
      </c>
      <c r="B1196" s="57" t="s">
        <v>1781</v>
      </c>
      <c r="C1196" s="57" t="s">
        <v>1836</v>
      </c>
      <c r="D1196" s="85"/>
      <c r="E1196" s="151">
        <v>366.67</v>
      </c>
      <c r="F1196" s="277">
        <v>366.67</v>
      </c>
      <c r="G1196" s="146"/>
      <c r="H1196" s="273">
        <f>VLOOKUP(U1196,[2]Inflation!$G$16:$H$26,2,FALSE)</f>
        <v>1.0461491063094051</v>
      </c>
      <c r="I1196" s="274">
        <f t="shared" si="93"/>
        <v>383.59149281046956</v>
      </c>
      <c r="J1196" s="151"/>
      <c r="K1196" s="151">
        <v>350</v>
      </c>
      <c r="L1196" s="151"/>
      <c r="M1196" s="276">
        <f t="shared" si="94"/>
        <v>366.15218720829176</v>
      </c>
      <c r="N1196" s="151">
        <v>375</v>
      </c>
      <c r="O1196" s="151"/>
      <c r="P1196" s="276">
        <f t="shared" si="95"/>
        <v>392.30591486602691</v>
      </c>
      <c r="Q1196" s="85" t="s">
        <v>431</v>
      </c>
      <c r="R1196" s="96" t="s">
        <v>205</v>
      </c>
      <c r="S1196" s="85" t="s">
        <v>66</v>
      </c>
      <c r="T1196" s="85" t="s">
        <v>67</v>
      </c>
      <c r="U1196" s="135">
        <v>2010</v>
      </c>
      <c r="V1196" s="85"/>
      <c r="W1196" s="85"/>
      <c r="X1196" s="57"/>
      <c r="Y1196" s="95" t="s">
        <v>92</v>
      </c>
      <c r="Z1196" s="137" t="s">
        <v>69</v>
      </c>
      <c r="AA1196" s="95"/>
    </row>
    <row r="1197" spans="1:27" s="51" customFormat="1" ht="15" x14ac:dyDescent="0.25">
      <c r="A1197" s="57" t="s">
        <v>1740</v>
      </c>
      <c r="B1197" s="57" t="s">
        <v>1781</v>
      </c>
      <c r="C1197" s="57" t="s">
        <v>1790</v>
      </c>
      <c r="D1197" s="85"/>
      <c r="E1197" s="151">
        <v>208.51</v>
      </c>
      <c r="F1197" s="277">
        <v>208.51</v>
      </c>
      <c r="G1197" s="146"/>
      <c r="H1197" s="273">
        <f>VLOOKUP(U1197,[2]Inflation!$G$16:$H$26,2,FALSE)</f>
        <v>1.0461491063094051</v>
      </c>
      <c r="I1197" s="274">
        <f t="shared" si="93"/>
        <v>218.13255015657404</v>
      </c>
      <c r="J1197" s="151"/>
      <c r="K1197" s="151">
        <v>140</v>
      </c>
      <c r="L1197" s="151"/>
      <c r="M1197" s="276">
        <f t="shared" si="94"/>
        <v>146.46087488331671</v>
      </c>
      <c r="N1197" s="151">
        <v>400</v>
      </c>
      <c r="O1197" s="151"/>
      <c r="P1197" s="276">
        <f t="shared" si="95"/>
        <v>418.459642523762</v>
      </c>
      <c r="Q1197" s="85" t="s">
        <v>431</v>
      </c>
      <c r="R1197" s="96" t="s">
        <v>205</v>
      </c>
      <c r="S1197" s="85" t="s">
        <v>66</v>
      </c>
      <c r="T1197" s="85" t="s">
        <v>67</v>
      </c>
      <c r="U1197" s="135">
        <v>2010</v>
      </c>
      <c r="V1197" s="85"/>
      <c r="W1197" s="85"/>
      <c r="X1197" s="57"/>
      <c r="Y1197" s="95" t="s">
        <v>451</v>
      </c>
      <c r="Z1197" s="137" t="s">
        <v>69</v>
      </c>
      <c r="AA1197" s="95"/>
    </row>
    <row r="1198" spans="1:27" s="51" customFormat="1" ht="15" x14ac:dyDescent="0.25">
      <c r="A1198" s="57" t="s">
        <v>1740</v>
      </c>
      <c r="B1198" s="57" t="s">
        <v>1781</v>
      </c>
      <c r="C1198" s="57" t="s">
        <v>1837</v>
      </c>
      <c r="D1198" s="85"/>
      <c r="E1198" s="151">
        <v>791.11</v>
      </c>
      <c r="F1198" s="277">
        <v>791.11</v>
      </c>
      <c r="G1198" s="146"/>
      <c r="H1198" s="273">
        <f>VLOOKUP(U1198,[2]Inflation!$G$16:$H$26,2,FALSE)</f>
        <v>1.0461491063094051</v>
      </c>
      <c r="I1198" s="274">
        <f t="shared" si="93"/>
        <v>827.61901949243349</v>
      </c>
      <c r="J1198" s="151"/>
      <c r="K1198" s="151">
        <v>750</v>
      </c>
      <c r="L1198" s="151"/>
      <c r="M1198" s="276">
        <f t="shared" si="94"/>
        <v>784.61182973205382</v>
      </c>
      <c r="N1198" s="151">
        <v>1000</v>
      </c>
      <c r="O1198" s="151"/>
      <c r="P1198" s="276">
        <f t="shared" si="95"/>
        <v>1046.1491063094049</v>
      </c>
      <c r="Q1198" s="85" t="s">
        <v>1639</v>
      </c>
      <c r="R1198" s="84" t="s">
        <v>36</v>
      </c>
      <c r="S1198" s="85" t="s">
        <v>66</v>
      </c>
      <c r="T1198" s="85" t="s">
        <v>67</v>
      </c>
      <c r="U1198" s="135">
        <v>2010</v>
      </c>
      <c r="V1198" s="85"/>
      <c r="W1198" s="85"/>
      <c r="X1198" s="57"/>
      <c r="Y1198" s="95" t="s">
        <v>68</v>
      </c>
      <c r="Z1198" s="137" t="s">
        <v>69</v>
      </c>
      <c r="AA1198" s="95"/>
    </row>
    <row r="1199" spans="1:27" s="51" customFormat="1" ht="15" x14ac:dyDescent="0.25">
      <c r="A1199" s="57" t="s">
        <v>1737</v>
      </c>
      <c r="B1199" s="57" t="s">
        <v>1781</v>
      </c>
      <c r="C1199" s="57" t="s">
        <v>1838</v>
      </c>
      <c r="D1199" s="85"/>
      <c r="E1199" s="151">
        <v>509.38</v>
      </c>
      <c r="F1199" s="277">
        <v>509.38</v>
      </c>
      <c r="G1199" s="146"/>
      <c r="H1199" s="273">
        <f>VLOOKUP(U1199,[2]Inflation!$G$16:$H$26,2,FALSE)</f>
        <v>1.0461491063094051</v>
      </c>
      <c r="I1199" s="274">
        <f t="shared" si="93"/>
        <v>532.88743177188474</v>
      </c>
      <c r="J1199" s="151"/>
      <c r="K1199" s="151">
        <v>369.31</v>
      </c>
      <c r="L1199" s="151"/>
      <c r="M1199" s="276">
        <f t="shared" si="94"/>
        <v>386.35332645112641</v>
      </c>
      <c r="N1199" s="151">
        <v>730.89</v>
      </c>
      <c r="O1199" s="151"/>
      <c r="P1199" s="276">
        <f t="shared" si="95"/>
        <v>764.61992031048101</v>
      </c>
      <c r="Q1199" s="85" t="s">
        <v>431</v>
      </c>
      <c r="R1199" s="84" t="s">
        <v>153</v>
      </c>
      <c r="S1199" s="85" t="s">
        <v>66</v>
      </c>
      <c r="T1199" s="85" t="s">
        <v>67</v>
      </c>
      <c r="U1199" s="135">
        <v>2010</v>
      </c>
      <c r="V1199" s="85"/>
      <c r="W1199" s="85"/>
      <c r="X1199" s="57"/>
      <c r="Y1199" s="95" t="s">
        <v>1839</v>
      </c>
      <c r="Z1199" s="137" t="s">
        <v>69</v>
      </c>
      <c r="AA1199" s="95"/>
    </row>
    <row r="1200" spans="1:27" s="51" customFormat="1" ht="15" x14ac:dyDescent="0.25">
      <c r="A1200" s="57" t="s">
        <v>1737</v>
      </c>
      <c r="B1200" s="57" t="s">
        <v>1781</v>
      </c>
      <c r="C1200" s="57" t="s">
        <v>1838</v>
      </c>
      <c r="D1200" s="85"/>
      <c r="E1200" s="151">
        <v>554.55999999999995</v>
      </c>
      <c r="F1200" s="277">
        <v>554.55999999999995</v>
      </c>
      <c r="G1200" s="146"/>
      <c r="H1200" s="273">
        <f>VLOOKUP(U1200,[2]Inflation!$G$16:$H$26,2,FALSE)</f>
        <v>1.0461491063094051</v>
      </c>
      <c r="I1200" s="274">
        <f t="shared" si="93"/>
        <v>580.15244839494358</v>
      </c>
      <c r="J1200" s="151"/>
      <c r="K1200" s="151">
        <v>500</v>
      </c>
      <c r="L1200" s="151"/>
      <c r="M1200" s="276">
        <f t="shared" si="94"/>
        <v>523.07455315470247</v>
      </c>
      <c r="N1200" s="151">
        <v>616.96</v>
      </c>
      <c r="O1200" s="151"/>
      <c r="P1200" s="276">
        <f t="shared" si="95"/>
        <v>645.43215262865056</v>
      </c>
      <c r="Q1200" s="85" t="s">
        <v>431</v>
      </c>
      <c r="R1200" s="84" t="s">
        <v>153</v>
      </c>
      <c r="S1200" s="85" t="s">
        <v>66</v>
      </c>
      <c r="T1200" s="85" t="s">
        <v>67</v>
      </c>
      <c r="U1200" s="135">
        <v>2010</v>
      </c>
      <c r="V1200" s="85"/>
      <c r="W1200" s="85"/>
      <c r="X1200" s="57"/>
      <c r="Y1200" s="95" t="s">
        <v>537</v>
      </c>
      <c r="Z1200" s="137" t="s">
        <v>69</v>
      </c>
      <c r="AA1200" s="95"/>
    </row>
    <row r="1201" spans="1:27" s="51" customFormat="1" ht="15" x14ac:dyDescent="0.25">
      <c r="A1201" s="57" t="s">
        <v>1737</v>
      </c>
      <c r="B1201" s="57" t="s">
        <v>1781</v>
      </c>
      <c r="C1201" s="57" t="s">
        <v>1840</v>
      </c>
      <c r="D1201" s="85"/>
      <c r="E1201" s="151">
        <v>174.39</v>
      </c>
      <c r="F1201" s="277">
        <v>174.39</v>
      </c>
      <c r="G1201" s="146"/>
      <c r="H1201" s="273">
        <f>VLOOKUP(U1201,[2]Inflation!$G$16:$H$26,2,FALSE)</f>
        <v>1.0461491063094051</v>
      </c>
      <c r="I1201" s="274">
        <f t="shared" si="93"/>
        <v>182.43794264929713</v>
      </c>
      <c r="J1201" s="151"/>
      <c r="K1201" s="151">
        <v>120</v>
      </c>
      <c r="L1201" s="151"/>
      <c r="M1201" s="276">
        <f t="shared" si="94"/>
        <v>125.5378927571286</v>
      </c>
      <c r="N1201" s="151">
        <v>345</v>
      </c>
      <c r="O1201" s="151"/>
      <c r="P1201" s="276">
        <f t="shared" si="95"/>
        <v>360.92144167674473</v>
      </c>
      <c r="Q1201" s="85" t="s">
        <v>431</v>
      </c>
      <c r="R1201" s="84" t="s">
        <v>153</v>
      </c>
      <c r="S1201" s="85" t="s">
        <v>66</v>
      </c>
      <c r="T1201" s="85" t="s">
        <v>67</v>
      </c>
      <c r="U1201" s="135">
        <v>2010</v>
      </c>
      <c r="V1201" s="85"/>
      <c r="W1201" s="85"/>
      <c r="X1201" s="57"/>
      <c r="Y1201" s="95" t="s">
        <v>1841</v>
      </c>
      <c r="Z1201" s="137" t="s">
        <v>69</v>
      </c>
      <c r="AA1201" s="95"/>
    </row>
    <row r="1202" spans="1:27" s="51" customFormat="1" ht="15" x14ac:dyDescent="0.25">
      <c r="A1202" s="57" t="s">
        <v>1737</v>
      </c>
      <c r="B1202" s="57" t="s">
        <v>1781</v>
      </c>
      <c r="C1202" s="57" t="s">
        <v>1842</v>
      </c>
      <c r="D1202" s="85"/>
      <c r="E1202" s="151">
        <v>955.48</v>
      </c>
      <c r="F1202" s="277">
        <v>955.48</v>
      </c>
      <c r="G1202" s="146"/>
      <c r="H1202" s="273">
        <f>VLOOKUP(U1202,[2]Inflation!$G$16:$H$26,2,FALSE)</f>
        <v>1.0461491063094051</v>
      </c>
      <c r="I1202" s="274">
        <f t="shared" si="93"/>
        <v>999.5745480965104</v>
      </c>
      <c r="J1202" s="151"/>
      <c r="K1202" s="151">
        <v>480</v>
      </c>
      <c r="L1202" s="151"/>
      <c r="M1202" s="276">
        <f t="shared" si="94"/>
        <v>502.15157102851441</v>
      </c>
      <c r="N1202" s="151">
        <v>1800</v>
      </c>
      <c r="O1202" s="151"/>
      <c r="P1202" s="276">
        <f t="shared" si="95"/>
        <v>1883.0683913569292</v>
      </c>
      <c r="Q1202" s="85" t="s">
        <v>1843</v>
      </c>
      <c r="R1202" s="84" t="s">
        <v>262</v>
      </c>
      <c r="S1202" s="85" t="s">
        <v>66</v>
      </c>
      <c r="T1202" s="85" t="s">
        <v>67</v>
      </c>
      <c r="U1202" s="135">
        <v>2010</v>
      </c>
      <c r="V1202" s="85"/>
      <c r="W1202" s="85"/>
      <c r="X1202" s="57"/>
      <c r="Y1202" s="95" t="s">
        <v>1844</v>
      </c>
      <c r="Z1202" s="137" t="s">
        <v>69</v>
      </c>
      <c r="AA1202" s="95"/>
    </row>
    <row r="1203" spans="1:27" s="289" customFormat="1" ht="15" x14ac:dyDescent="0.25">
      <c r="A1203" s="57" t="s">
        <v>1737</v>
      </c>
      <c r="B1203" s="57" t="s">
        <v>1781</v>
      </c>
      <c r="C1203" s="57" t="s">
        <v>1845</v>
      </c>
      <c r="D1203" s="85"/>
      <c r="E1203" s="151">
        <v>871.94</v>
      </c>
      <c r="F1203" s="277">
        <v>871.94</v>
      </c>
      <c r="G1203" s="146"/>
      <c r="H1203" s="273">
        <f>VLOOKUP(U1203,[2]Inflation!$G$16:$H$26,2,FALSE)</f>
        <v>1.0461491063094051</v>
      </c>
      <c r="I1203" s="274">
        <f t="shared" si="93"/>
        <v>912.17925175542268</v>
      </c>
      <c r="J1203" s="151"/>
      <c r="K1203" s="151">
        <v>8.25</v>
      </c>
      <c r="L1203" s="151"/>
      <c r="M1203" s="276">
        <f t="shared" si="94"/>
        <v>8.6307301270525922</v>
      </c>
      <c r="N1203" s="151">
        <v>2250</v>
      </c>
      <c r="O1203" s="151"/>
      <c r="P1203" s="276">
        <f t="shared" si="95"/>
        <v>2353.8354891961612</v>
      </c>
      <c r="Q1203" s="85" t="s">
        <v>1843</v>
      </c>
      <c r="R1203" s="84" t="s">
        <v>262</v>
      </c>
      <c r="S1203" s="85" t="s">
        <v>66</v>
      </c>
      <c r="T1203" s="85" t="s">
        <v>67</v>
      </c>
      <c r="U1203" s="135">
        <v>2010</v>
      </c>
      <c r="V1203" s="85"/>
      <c r="W1203" s="85"/>
      <c r="X1203" s="57"/>
      <c r="Y1203" s="95" t="s">
        <v>751</v>
      </c>
      <c r="Z1203" s="137" t="s">
        <v>69</v>
      </c>
      <c r="AA1203" s="95"/>
    </row>
    <row r="1204" spans="1:27" s="51" customFormat="1" ht="15" x14ac:dyDescent="0.25">
      <c r="A1204" s="57" t="s">
        <v>1737</v>
      </c>
      <c r="B1204" s="57" t="s">
        <v>1781</v>
      </c>
      <c r="C1204" s="57" t="s">
        <v>1846</v>
      </c>
      <c r="D1204" s="85"/>
      <c r="E1204" s="151">
        <v>638.12</v>
      </c>
      <c r="F1204" s="277">
        <v>638.12</v>
      </c>
      <c r="G1204" s="146"/>
      <c r="H1204" s="273">
        <f>VLOOKUP(U1204,[2]Inflation!$G$16:$H$26,2,FALSE)</f>
        <v>1.0461491063094051</v>
      </c>
      <c r="I1204" s="274">
        <f t="shared" si="93"/>
        <v>667.5686677181576</v>
      </c>
      <c r="J1204" s="151"/>
      <c r="K1204" s="151">
        <v>520</v>
      </c>
      <c r="L1204" s="151"/>
      <c r="M1204" s="276">
        <f t="shared" si="94"/>
        <v>543.99753528089059</v>
      </c>
      <c r="N1204" s="151">
        <v>728</v>
      </c>
      <c r="O1204" s="151"/>
      <c r="P1204" s="276">
        <f t="shared" si="95"/>
        <v>761.59654939324685</v>
      </c>
      <c r="Q1204" s="85" t="s">
        <v>431</v>
      </c>
      <c r="R1204" s="84" t="s">
        <v>196</v>
      </c>
      <c r="S1204" s="85" t="s">
        <v>66</v>
      </c>
      <c r="T1204" s="85" t="s">
        <v>67</v>
      </c>
      <c r="U1204" s="135">
        <v>2010</v>
      </c>
      <c r="V1204" s="85"/>
      <c r="W1204" s="85"/>
      <c r="X1204" s="57"/>
      <c r="Y1204" s="95" t="s">
        <v>537</v>
      </c>
      <c r="Z1204" s="137" t="s">
        <v>69</v>
      </c>
      <c r="AA1204" s="95"/>
    </row>
    <row r="1205" spans="1:27" s="51" customFormat="1" ht="15" x14ac:dyDescent="0.25">
      <c r="A1205" s="57" t="s">
        <v>1737</v>
      </c>
      <c r="B1205" s="57" t="s">
        <v>1781</v>
      </c>
      <c r="C1205" s="57" t="s">
        <v>1837</v>
      </c>
      <c r="D1205" s="85"/>
      <c r="E1205" s="151">
        <v>1086.05</v>
      </c>
      <c r="F1205" s="277">
        <v>1086.05</v>
      </c>
      <c r="G1205" s="146"/>
      <c r="H1205" s="273">
        <f>VLOOKUP(U1205,[2]Inflation!$G$16:$H$26,2,FALSE)</f>
        <v>1.0461491063094051</v>
      </c>
      <c r="I1205" s="274">
        <f t="shared" si="93"/>
        <v>1136.1702369073294</v>
      </c>
      <c r="J1205" s="151"/>
      <c r="K1205" s="151">
        <v>860</v>
      </c>
      <c r="L1205" s="151"/>
      <c r="M1205" s="276">
        <f t="shared" si="94"/>
        <v>899.68823142608835</v>
      </c>
      <c r="N1205" s="151">
        <v>1272</v>
      </c>
      <c r="O1205" s="151"/>
      <c r="P1205" s="276">
        <f t="shared" si="95"/>
        <v>1330.7016632255632</v>
      </c>
      <c r="Q1205" s="85" t="s">
        <v>431</v>
      </c>
      <c r="R1205" s="84" t="s">
        <v>196</v>
      </c>
      <c r="S1205" s="85" t="s">
        <v>66</v>
      </c>
      <c r="T1205" s="85" t="s">
        <v>67</v>
      </c>
      <c r="U1205" s="135">
        <v>2010</v>
      </c>
      <c r="V1205" s="85"/>
      <c r="W1205" s="85"/>
      <c r="X1205" s="57"/>
      <c r="Y1205" s="95" t="s">
        <v>70</v>
      </c>
      <c r="Z1205" s="137" t="s">
        <v>69</v>
      </c>
      <c r="AA1205" s="95"/>
    </row>
    <row r="1206" spans="1:27" s="51" customFormat="1" ht="15" x14ac:dyDescent="0.25">
      <c r="A1206" s="57" t="s">
        <v>1737</v>
      </c>
      <c r="B1206" s="57" t="s">
        <v>1781</v>
      </c>
      <c r="C1206" s="57" t="s">
        <v>1847</v>
      </c>
      <c r="D1206" s="85"/>
      <c r="E1206" s="151">
        <v>327.74</v>
      </c>
      <c r="F1206" s="277">
        <v>327.74</v>
      </c>
      <c r="G1206" s="146"/>
      <c r="H1206" s="273">
        <f>VLOOKUP(U1206,[2]Inflation!$G$16:$H$26,2,FALSE)</f>
        <v>1.0461491063094051</v>
      </c>
      <c r="I1206" s="274">
        <f t="shared" si="93"/>
        <v>342.86490810184443</v>
      </c>
      <c r="J1206" s="151"/>
      <c r="K1206" s="151">
        <v>120</v>
      </c>
      <c r="L1206" s="151"/>
      <c r="M1206" s="276">
        <f t="shared" si="94"/>
        <v>125.5378927571286</v>
      </c>
      <c r="N1206" s="151">
        <v>425</v>
      </c>
      <c r="O1206" s="151"/>
      <c r="P1206" s="276">
        <f t="shared" si="95"/>
        <v>444.61337018149715</v>
      </c>
      <c r="Q1206" s="85" t="s">
        <v>1639</v>
      </c>
      <c r="R1206" s="96" t="s">
        <v>291</v>
      </c>
      <c r="S1206" s="85" t="s">
        <v>66</v>
      </c>
      <c r="T1206" s="85" t="s">
        <v>67</v>
      </c>
      <c r="U1206" s="135">
        <v>2010</v>
      </c>
      <c r="V1206" s="85"/>
      <c r="W1206" s="85"/>
      <c r="X1206" s="57"/>
      <c r="Y1206" s="95" t="s">
        <v>278</v>
      </c>
      <c r="Z1206" s="137" t="s">
        <v>69</v>
      </c>
      <c r="AA1206" s="95"/>
    </row>
    <row r="1207" spans="1:27" s="51" customFormat="1" ht="15" x14ac:dyDescent="0.25">
      <c r="A1207" s="57" t="s">
        <v>1740</v>
      </c>
      <c r="B1207" s="57" t="s">
        <v>1848</v>
      </c>
      <c r="C1207" s="57" t="s">
        <v>1849</v>
      </c>
      <c r="D1207" s="85"/>
      <c r="E1207" s="151">
        <v>4214</v>
      </c>
      <c r="F1207" s="277">
        <v>4214</v>
      </c>
      <c r="G1207" s="146"/>
      <c r="H1207" s="273">
        <f>VLOOKUP(U1207,[2]Inflation!$G$16:$H$26,2,FALSE)</f>
        <v>1.0461491063094051</v>
      </c>
      <c r="I1207" s="274">
        <f t="shared" si="93"/>
        <v>4408.4723339878328</v>
      </c>
      <c r="J1207" s="151"/>
      <c r="K1207" s="151">
        <v>2100</v>
      </c>
      <c r="L1207" s="151"/>
      <c r="M1207" s="276">
        <f t="shared" si="94"/>
        <v>2196.9131232497507</v>
      </c>
      <c r="N1207" s="151">
        <v>7500</v>
      </c>
      <c r="O1207" s="151"/>
      <c r="P1207" s="276">
        <f t="shared" si="95"/>
        <v>7846.1182973205377</v>
      </c>
      <c r="Q1207" s="85" t="s">
        <v>1639</v>
      </c>
      <c r="R1207" s="84" t="s">
        <v>36</v>
      </c>
      <c r="S1207" s="85" t="s">
        <v>66</v>
      </c>
      <c r="T1207" s="85" t="s">
        <v>67</v>
      </c>
      <c r="U1207" s="135">
        <v>2010</v>
      </c>
      <c r="V1207" s="85"/>
      <c r="W1207" s="85"/>
      <c r="X1207" s="57"/>
      <c r="Y1207" s="95" t="s">
        <v>281</v>
      </c>
      <c r="Z1207" s="137" t="s">
        <v>69</v>
      </c>
      <c r="AA1207" s="95"/>
    </row>
    <row r="1208" spans="1:27" s="51" customFormat="1" ht="15" x14ac:dyDescent="0.25">
      <c r="A1208" s="57" t="s">
        <v>1737</v>
      </c>
      <c r="B1208" s="57" t="s">
        <v>1848</v>
      </c>
      <c r="C1208" s="57" t="s">
        <v>1850</v>
      </c>
      <c r="D1208" s="85"/>
      <c r="E1208" s="151">
        <v>242.27</v>
      </c>
      <c r="F1208" s="277">
        <v>242.27</v>
      </c>
      <c r="G1208" s="146"/>
      <c r="H1208" s="273">
        <f>VLOOKUP(U1208,[2]Inflation!$G$16:$H$26,2,FALSE)</f>
        <v>1.0461491063094051</v>
      </c>
      <c r="I1208" s="274">
        <f t="shared" si="93"/>
        <v>253.45054398557957</v>
      </c>
      <c r="J1208" s="151"/>
      <c r="K1208" s="151">
        <v>222</v>
      </c>
      <c r="L1208" s="151"/>
      <c r="M1208" s="276">
        <f t="shared" si="94"/>
        <v>232.24510160068792</v>
      </c>
      <c r="N1208" s="151">
        <v>260</v>
      </c>
      <c r="O1208" s="151"/>
      <c r="P1208" s="276">
        <f t="shared" si="95"/>
        <v>271.99876764044529</v>
      </c>
      <c r="Q1208" s="85" t="s">
        <v>431</v>
      </c>
      <c r="R1208" s="84" t="s">
        <v>153</v>
      </c>
      <c r="S1208" s="85" t="s">
        <v>66</v>
      </c>
      <c r="T1208" s="85" t="s">
        <v>67</v>
      </c>
      <c r="U1208" s="135">
        <v>2010</v>
      </c>
      <c r="V1208" s="85"/>
      <c r="W1208" s="85"/>
      <c r="X1208" s="57"/>
      <c r="Y1208" s="95" t="s">
        <v>92</v>
      </c>
      <c r="Z1208" s="137" t="s">
        <v>69</v>
      </c>
      <c r="AA1208" s="95"/>
    </row>
    <row r="1209" spans="1:27" s="51" customFormat="1" ht="30" x14ac:dyDescent="0.25">
      <c r="A1209" s="44" t="s">
        <v>1733</v>
      </c>
      <c r="B1209" s="172" t="s">
        <v>1851</v>
      </c>
      <c r="C1209" s="172" t="s">
        <v>1852</v>
      </c>
      <c r="D1209" s="44"/>
      <c r="E1209" s="270">
        <v>0</v>
      </c>
      <c r="F1209" s="271">
        <v>0</v>
      </c>
      <c r="G1209" s="272"/>
      <c r="H1209" s="273">
        <f>VLOOKUP(U1209,[2]Inflation!$G$16:$H$26,2,FALSE)</f>
        <v>1.0461491063094051</v>
      </c>
      <c r="I1209" s="274">
        <f t="shared" si="93"/>
        <v>0</v>
      </c>
      <c r="J1209" s="275">
        <v>0</v>
      </c>
      <c r="K1209" s="218">
        <v>140</v>
      </c>
      <c r="L1209" s="218"/>
      <c r="M1209" s="276">
        <f t="shared" si="94"/>
        <v>146.46087488331671</v>
      </c>
      <c r="N1209" s="218">
        <v>230</v>
      </c>
      <c r="O1209" s="218"/>
      <c r="P1209" s="276">
        <f t="shared" si="95"/>
        <v>240.61429445116318</v>
      </c>
      <c r="Q1209" s="44" t="s">
        <v>27</v>
      </c>
      <c r="R1209" s="44" t="s">
        <v>910</v>
      </c>
      <c r="S1209" s="44" t="s">
        <v>952</v>
      </c>
      <c r="T1209" s="44">
        <v>2010</v>
      </c>
      <c r="U1209" s="41">
        <v>2010</v>
      </c>
      <c r="V1209" s="44">
        <v>158</v>
      </c>
      <c r="W1209" s="44" t="s">
        <v>32</v>
      </c>
      <c r="X1209" s="44">
        <v>148</v>
      </c>
      <c r="Y1209" s="44"/>
      <c r="Z1209" s="48" t="s">
        <v>953</v>
      </c>
      <c r="AA1209" s="44"/>
    </row>
    <row r="1210" spans="1:27" s="112" customFormat="1" ht="30" x14ac:dyDescent="0.25">
      <c r="A1210" s="44" t="s">
        <v>1740</v>
      </c>
      <c r="B1210" s="44" t="s">
        <v>1851</v>
      </c>
      <c r="C1210" s="44" t="s">
        <v>1853</v>
      </c>
      <c r="D1210" s="44"/>
      <c r="E1210" s="208" t="s">
        <v>32</v>
      </c>
      <c r="F1210" s="284" t="s">
        <v>32</v>
      </c>
      <c r="G1210" s="209"/>
      <c r="H1210" s="273">
        <f>VLOOKUP(U1210,[2]Inflation!$G$16:$H$26,2,FALSE)</f>
        <v>1.2211755233494364</v>
      </c>
      <c r="I1210" s="274" t="e">
        <f t="shared" si="93"/>
        <v>#VALUE!</v>
      </c>
      <c r="J1210" s="44" t="s">
        <v>32</v>
      </c>
      <c r="K1210" s="285">
        <v>2500</v>
      </c>
      <c r="L1210" s="285"/>
      <c r="M1210" s="276">
        <f t="shared" si="94"/>
        <v>3052.9388083735907</v>
      </c>
      <c r="N1210" s="285">
        <v>3500</v>
      </c>
      <c r="O1210" s="285"/>
      <c r="P1210" s="276">
        <f t="shared" si="95"/>
        <v>4274.1143317230271</v>
      </c>
      <c r="Q1210" s="44" t="s">
        <v>320</v>
      </c>
      <c r="R1210" s="44" t="s">
        <v>914</v>
      </c>
      <c r="S1210" s="44" t="s">
        <v>1854</v>
      </c>
      <c r="T1210" s="44">
        <v>2004</v>
      </c>
      <c r="U1210" s="41">
        <v>2004</v>
      </c>
      <c r="V1210" s="44">
        <v>28</v>
      </c>
      <c r="W1210" s="44" t="s">
        <v>32</v>
      </c>
      <c r="X1210" s="44" t="s">
        <v>32</v>
      </c>
      <c r="Y1210" s="44"/>
      <c r="Z1210" s="48" t="s">
        <v>1855</v>
      </c>
      <c r="AA1210" s="44"/>
    </row>
    <row r="1211" spans="1:27" s="112" customFormat="1" ht="30" x14ac:dyDescent="0.25">
      <c r="A1211" s="44" t="s">
        <v>1740</v>
      </c>
      <c r="B1211" s="44" t="s">
        <v>1851</v>
      </c>
      <c r="C1211" s="44" t="s">
        <v>1856</v>
      </c>
      <c r="D1211" s="44"/>
      <c r="E1211" s="270">
        <v>0</v>
      </c>
      <c r="F1211" s="271">
        <v>0</v>
      </c>
      <c r="G1211" s="272"/>
      <c r="H1211" s="273">
        <f>VLOOKUP(U1211,[2]Inflation!$G$16:$H$26,2,FALSE)</f>
        <v>1.0733291816457666</v>
      </c>
      <c r="I1211" s="274">
        <f t="shared" si="93"/>
        <v>0</v>
      </c>
      <c r="J1211" s="275">
        <v>0</v>
      </c>
      <c r="K1211" s="218">
        <v>45000</v>
      </c>
      <c r="L1211" s="218"/>
      <c r="M1211" s="276">
        <f t="shared" si="94"/>
        <v>48299.813174059498</v>
      </c>
      <c r="N1211" s="218">
        <v>57500</v>
      </c>
      <c r="O1211" s="218"/>
      <c r="P1211" s="276">
        <f t="shared" si="95"/>
        <v>61716.427944631578</v>
      </c>
      <c r="Q1211" s="44" t="s">
        <v>320</v>
      </c>
      <c r="R1211" s="44" t="s">
        <v>88</v>
      </c>
      <c r="S1211" s="44" t="s">
        <v>485</v>
      </c>
      <c r="T1211" s="44">
        <v>2009</v>
      </c>
      <c r="U1211" s="41">
        <v>2009</v>
      </c>
      <c r="V1211" s="44" t="s">
        <v>210</v>
      </c>
      <c r="W1211" s="44" t="s">
        <v>32</v>
      </c>
      <c r="X1211" s="44">
        <v>1</v>
      </c>
      <c r="Y1211" s="44"/>
      <c r="Z1211" s="48"/>
      <c r="AA1211" s="44"/>
    </row>
    <row r="1212" spans="1:27" s="112" customFormat="1" ht="15" x14ac:dyDescent="0.25">
      <c r="A1212" s="57" t="s">
        <v>1737</v>
      </c>
      <c r="B1212" s="57" t="s">
        <v>1851</v>
      </c>
      <c r="C1212" s="57" t="s">
        <v>1857</v>
      </c>
      <c r="D1212" s="90"/>
      <c r="E1212" s="154">
        <v>201.48</v>
      </c>
      <c r="F1212" s="169">
        <v>201.48</v>
      </c>
      <c r="G1212" s="155"/>
      <c r="H1212" s="273">
        <f>VLOOKUP(U1212,[2]Inflation!$G$16:$H$26,2,FALSE)</f>
        <v>1.0461491063094051</v>
      </c>
      <c r="I1212" s="274">
        <f t="shared" si="93"/>
        <v>210.77812193921892</v>
      </c>
      <c r="J1212" s="154"/>
      <c r="K1212" s="154">
        <v>19.5</v>
      </c>
      <c r="L1212" s="154"/>
      <c r="M1212" s="276">
        <f t="shared" si="94"/>
        <v>20.399907573033399</v>
      </c>
      <c r="N1212" s="154">
        <v>935</v>
      </c>
      <c r="O1212" s="154"/>
      <c r="P1212" s="276">
        <f t="shared" si="95"/>
        <v>978.14941439929373</v>
      </c>
      <c r="Q1212" s="90" t="s">
        <v>431</v>
      </c>
      <c r="R1212" s="96" t="s">
        <v>84</v>
      </c>
      <c r="S1212" s="85" t="s">
        <v>66</v>
      </c>
      <c r="T1212" s="85" t="s">
        <v>67</v>
      </c>
      <c r="U1212" s="135">
        <v>2010</v>
      </c>
      <c r="V1212" s="90"/>
      <c r="W1212" s="90"/>
      <c r="X1212" s="90" t="s">
        <v>1858</v>
      </c>
      <c r="Y1212" s="92" t="s">
        <v>1859</v>
      </c>
      <c r="Z1212" s="137" t="s">
        <v>69</v>
      </c>
      <c r="AA1212" s="92"/>
    </row>
    <row r="1213" spans="1:27" s="112" customFormat="1" ht="30" x14ac:dyDescent="0.25">
      <c r="A1213" s="57" t="s">
        <v>1737</v>
      </c>
      <c r="B1213" s="57" t="s">
        <v>1851</v>
      </c>
      <c r="C1213" s="57" t="s">
        <v>1860</v>
      </c>
      <c r="D1213" s="85"/>
      <c r="E1213" s="151">
        <v>140.9</v>
      </c>
      <c r="F1213" s="277">
        <v>140.9</v>
      </c>
      <c r="G1213" s="146"/>
      <c r="H1213" s="273">
        <f>VLOOKUP(U1213,[2]Inflation!$G$16:$H$26,2,FALSE)</f>
        <v>1.0461491063094051</v>
      </c>
      <c r="I1213" s="274">
        <f t="shared" si="93"/>
        <v>147.40240907899519</v>
      </c>
      <c r="J1213" s="151"/>
      <c r="K1213" s="151">
        <v>50</v>
      </c>
      <c r="L1213" s="151"/>
      <c r="M1213" s="276">
        <f t="shared" si="94"/>
        <v>52.30745531547025</v>
      </c>
      <c r="N1213" s="151">
        <v>518</v>
      </c>
      <c r="O1213" s="151"/>
      <c r="P1213" s="276">
        <f t="shared" si="95"/>
        <v>541.90523706827184</v>
      </c>
      <c r="Q1213" s="85" t="s">
        <v>1639</v>
      </c>
      <c r="R1213" s="96" t="s">
        <v>291</v>
      </c>
      <c r="S1213" s="85" t="s">
        <v>66</v>
      </c>
      <c r="T1213" s="85" t="s">
        <v>67</v>
      </c>
      <c r="U1213" s="135">
        <v>2010</v>
      </c>
      <c r="V1213" s="85"/>
      <c r="W1213" s="85"/>
      <c r="X1213" s="57"/>
      <c r="Y1213" s="95" t="s">
        <v>632</v>
      </c>
      <c r="Z1213" s="137" t="s">
        <v>69</v>
      </c>
      <c r="AA1213" s="95"/>
    </row>
    <row r="1214" spans="1:27" s="51" customFormat="1" ht="30" x14ac:dyDescent="0.25">
      <c r="A1214" s="57" t="s">
        <v>1737</v>
      </c>
      <c r="B1214" s="57" t="s">
        <v>1851</v>
      </c>
      <c r="C1214" s="57" t="s">
        <v>1861</v>
      </c>
      <c r="D1214" s="85"/>
      <c r="E1214" s="151">
        <v>127.31</v>
      </c>
      <c r="F1214" s="277">
        <v>127.31</v>
      </c>
      <c r="G1214" s="146"/>
      <c r="H1214" s="273">
        <f>VLOOKUP(U1214,[2]Inflation!$G$16:$H$26,2,FALSE)</f>
        <v>1.0461491063094051</v>
      </c>
      <c r="I1214" s="274">
        <f t="shared" si="93"/>
        <v>133.18524272425037</v>
      </c>
      <c r="J1214" s="151"/>
      <c r="K1214" s="151">
        <v>5</v>
      </c>
      <c r="L1214" s="151"/>
      <c r="M1214" s="276">
        <f t="shared" si="94"/>
        <v>5.2307455315470257</v>
      </c>
      <c r="N1214" s="151">
        <v>500</v>
      </c>
      <c r="O1214" s="151"/>
      <c r="P1214" s="276">
        <f t="shared" si="95"/>
        <v>523.07455315470247</v>
      </c>
      <c r="Q1214" s="85" t="s">
        <v>1639</v>
      </c>
      <c r="R1214" s="96" t="s">
        <v>291</v>
      </c>
      <c r="S1214" s="85" t="s">
        <v>66</v>
      </c>
      <c r="T1214" s="85" t="s">
        <v>67</v>
      </c>
      <c r="U1214" s="135">
        <v>2010</v>
      </c>
      <c r="V1214" s="85"/>
      <c r="W1214" s="85"/>
      <c r="X1214" s="57"/>
      <c r="Y1214" s="95" t="s">
        <v>1862</v>
      </c>
      <c r="Z1214" s="137" t="s">
        <v>69</v>
      </c>
      <c r="AA1214" s="95"/>
    </row>
    <row r="1215" spans="1:27" s="51" customFormat="1" ht="30" x14ac:dyDescent="0.25">
      <c r="A1215" s="232" t="s">
        <v>1737</v>
      </c>
      <c r="B1215" s="57" t="s">
        <v>1851</v>
      </c>
      <c r="C1215" s="57" t="s">
        <v>1863</v>
      </c>
      <c r="D1215" s="85"/>
      <c r="E1215" s="151">
        <v>690</v>
      </c>
      <c r="F1215" s="277">
        <v>690</v>
      </c>
      <c r="G1215" s="146"/>
      <c r="H1215" s="273">
        <f>VLOOKUP(U1215,[2]Inflation!$G$16:$H$26,2,FALSE)</f>
        <v>1.0461491063094051</v>
      </c>
      <c r="I1215" s="274">
        <f t="shared" si="93"/>
        <v>721.84288335348947</v>
      </c>
      <c r="J1215" s="151"/>
      <c r="K1215" s="151">
        <v>495</v>
      </c>
      <c r="L1215" s="151"/>
      <c r="M1215" s="276">
        <f t="shared" ref="M1215:M1246" si="96">H1215*K1215</f>
        <v>517.8438076231555</v>
      </c>
      <c r="N1215" s="151">
        <v>1100</v>
      </c>
      <c r="O1215" s="151"/>
      <c r="P1215" s="276">
        <f t="shared" si="95"/>
        <v>1150.7640169403455</v>
      </c>
      <c r="Q1215" s="85" t="s">
        <v>1639</v>
      </c>
      <c r="R1215" s="96" t="s">
        <v>291</v>
      </c>
      <c r="S1215" s="85" t="s">
        <v>66</v>
      </c>
      <c r="T1215" s="85" t="s">
        <v>67</v>
      </c>
      <c r="U1215" s="135">
        <v>2010</v>
      </c>
      <c r="V1215" s="85"/>
      <c r="W1215" s="85"/>
      <c r="X1215" s="57"/>
      <c r="Y1215" s="95" t="s">
        <v>343</v>
      </c>
      <c r="Z1215" s="137" t="s">
        <v>69</v>
      </c>
      <c r="AA1215" s="95"/>
    </row>
    <row r="1216" spans="1:27" s="125" customFormat="1" ht="15" x14ac:dyDescent="0.25">
      <c r="A1216" s="44" t="s">
        <v>1733</v>
      </c>
      <c r="B1216" s="172" t="s">
        <v>1864</v>
      </c>
      <c r="C1216" s="172" t="s">
        <v>1865</v>
      </c>
      <c r="D1216" s="44"/>
      <c r="E1216" s="270">
        <v>482.34</v>
      </c>
      <c r="F1216" s="271">
        <v>482.34</v>
      </c>
      <c r="G1216" s="272"/>
      <c r="H1216" s="273">
        <f>VLOOKUP(U1216,[2]Inflation!$G$16:$H$26,2,FALSE)</f>
        <v>1.0292667257822254</v>
      </c>
      <c r="I1216" s="274">
        <f t="shared" si="93"/>
        <v>496.4565125137986</v>
      </c>
      <c r="J1216" s="275" t="s">
        <v>963</v>
      </c>
      <c r="K1216" s="218" t="s">
        <v>210</v>
      </c>
      <c r="L1216" s="218"/>
      <c r="M1216" s="276" t="e">
        <f t="shared" si="96"/>
        <v>#VALUE!</v>
      </c>
      <c r="N1216" s="218" t="s">
        <v>210</v>
      </c>
      <c r="O1216" s="218"/>
      <c r="P1216" s="276" t="e">
        <f t="shared" si="95"/>
        <v>#VALUE!</v>
      </c>
      <c r="Q1216" s="44" t="s">
        <v>27</v>
      </c>
      <c r="R1216" s="44" t="s">
        <v>71</v>
      </c>
      <c r="S1216" s="44" t="s">
        <v>216</v>
      </c>
      <c r="T1216" s="44">
        <v>2011</v>
      </c>
      <c r="U1216" s="41">
        <v>2011</v>
      </c>
      <c r="V1216" s="44">
        <v>26</v>
      </c>
      <c r="W1216" s="44" t="s">
        <v>32</v>
      </c>
      <c r="X1216" s="44">
        <v>26</v>
      </c>
      <c r="Y1216" s="44"/>
      <c r="Z1216" s="48" t="s">
        <v>217</v>
      </c>
      <c r="AA1216" s="44"/>
    </row>
    <row r="1217" spans="1:27" s="125" customFormat="1" ht="15" x14ac:dyDescent="0.25">
      <c r="A1217" s="44" t="s">
        <v>1733</v>
      </c>
      <c r="B1217" s="172" t="s">
        <v>1864</v>
      </c>
      <c r="C1217" s="172" t="s">
        <v>1866</v>
      </c>
      <c r="D1217" s="44"/>
      <c r="E1217" s="270">
        <v>522.19000000000005</v>
      </c>
      <c r="F1217" s="271">
        <v>522.19000000000005</v>
      </c>
      <c r="G1217" s="272"/>
      <c r="H1217" s="273">
        <f>VLOOKUP(U1217,[2]Inflation!$G$16:$H$26,2,FALSE)</f>
        <v>1.0292667257822254</v>
      </c>
      <c r="I1217" s="274">
        <f t="shared" ref="I1217:I1260" si="97">H1217*F1217</f>
        <v>537.47279153622037</v>
      </c>
      <c r="J1217" s="275" t="s">
        <v>963</v>
      </c>
      <c r="K1217" s="218" t="s">
        <v>210</v>
      </c>
      <c r="L1217" s="218"/>
      <c r="M1217" s="276" t="e">
        <f t="shared" si="96"/>
        <v>#VALUE!</v>
      </c>
      <c r="N1217" s="218" t="s">
        <v>210</v>
      </c>
      <c r="O1217" s="218"/>
      <c r="P1217" s="276" t="e">
        <f t="shared" si="95"/>
        <v>#VALUE!</v>
      </c>
      <c r="Q1217" s="44" t="s">
        <v>27</v>
      </c>
      <c r="R1217" s="44" t="s">
        <v>71</v>
      </c>
      <c r="S1217" s="44" t="s">
        <v>216</v>
      </c>
      <c r="T1217" s="44">
        <v>2011</v>
      </c>
      <c r="U1217" s="41">
        <v>2011</v>
      </c>
      <c r="V1217" s="44">
        <v>26</v>
      </c>
      <c r="W1217" s="44" t="s">
        <v>32</v>
      </c>
      <c r="X1217" s="44">
        <v>117</v>
      </c>
      <c r="Y1217" s="44"/>
      <c r="Z1217" s="48" t="s">
        <v>217</v>
      </c>
      <c r="AA1217" s="44"/>
    </row>
    <row r="1218" spans="1:27" s="125" customFormat="1" ht="15" x14ac:dyDescent="0.25">
      <c r="A1218" s="57" t="s">
        <v>1737</v>
      </c>
      <c r="B1218" s="57" t="s">
        <v>1864</v>
      </c>
      <c r="C1218" s="57" t="s">
        <v>1867</v>
      </c>
      <c r="D1218" s="85"/>
      <c r="E1218" s="151">
        <v>339.75</v>
      </c>
      <c r="F1218" s="277">
        <v>339.75</v>
      </c>
      <c r="G1218" s="146"/>
      <c r="H1218" s="273">
        <f>VLOOKUP(U1218,[2]Inflation!$G$16:$H$26,2,FALSE)</f>
        <v>1.0461491063094051</v>
      </c>
      <c r="I1218" s="274">
        <f t="shared" si="97"/>
        <v>355.42915886862039</v>
      </c>
      <c r="J1218" s="151"/>
      <c r="K1218" s="151">
        <v>250</v>
      </c>
      <c r="L1218" s="151"/>
      <c r="M1218" s="276">
        <f t="shared" si="96"/>
        <v>261.53727657735124</v>
      </c>
      <c r="N1218" s="151">
        <v>570</v>
      </c>
      <c r="O1218" s="151"/>
      <c r="P1218" s="276">
        <f t="shared" si="95"/>
        <v>596.30499059636088</v>
      </c>
      <c r="Q1218" s="85" t="s">
        <v>431</v>
      </c>
      <c r="R1218" s="94" t="s">
        <v>2714</v>
      </c>
      <c r="S1218" s="85" t="s">
        <v>66</v>
      </c>
      <c r="T1218" s="85">
        <v>2010</v>
      </c>
      <c r="U1218" s="135">
        <v>2010</v>
      </c>
      <c r="V1218" s="85"/>
      <c r="W1218" s="85"/>
      <c r="X1218" s="57"/>
      <c r="Y1218" s="95" t="s">
        <v>1868</v>
      </c>
      <c r="Z1218" s="137" t="s">
        <v>69</v>
      </c>
      <c r="AA1218" s="95"/>
    </row>
    <row r="1219" spans="1:27" s="125" customFormat="1" ht="15" x14ac:dyDescent="0.25">
      <c r="A1219" s="57" t="s">
        <v>1737</v>
      </c>
      <c r="B1219" s="57" t="s">
        <v>1864</v>
      </c>
      <c r="C1219" s="57" t="s">
        <v>1869</v>
      </c>
      <c r="D1219" s="85"/>
      <c r="E1219" s="151">
        <v>546.46</v>
      </c>
      <c r="F1219" s="277">
        <v>546.46</v>
      </c>
      <c r="G1219" s="146"/>
      <c r="H1219" s="273">
        <f>VLOOKUP(U1219,[2]Inflation!$G$16:$H$26,2,FALSE)</f>
        <v>1.0461491063094051</v>
      </c>
      <c r="I1219" s="274">
        <f t="shared" si="97"/>
        <v>571.67864063383752</v>
      </c>
      <c r="J1219" s="151"/>
      <c r="K1219" s="151">
        <v>366</v>
      </c>
      <c r="L1219" s="151"/>
      <c r="M1219" s="276">
        <f t="shared" si="96"/>
        <v>382.89057290924222</v>
      </c>
      <c r="N1219" s="151">
        <v>721.48</v>
      </c>
      <c r="O1219" s="151"/>
      <c r="P1219" s="276">
        <f t="shared" si="95"/>
        <v>754.77565722010957</v>
      </c>
      <c r="Q1219" s="85" t="s">
        <v>431</v>
      </c>
      <c r="R1219" s="94" t="s">
        <v>2714</v>
      </c>
      <c r="S1219" s="85" t="s">
        <v>66</v>
      </c>
      <c r="T1219" s="85">
        <v>2010</v>
      </c>
      <c r="U1219" s="135">
        <v>2010</v>
      </c>
      <c r="V1219" s="85"/>
      <c r="W1219" s="85"/>
      <c r="X1219" s="57"/>
      <c r="Y1219" s="95" t="s">
        <v>602</v>
      </c>
      <c r="Z1219" s="137" t="s">
        <v>69</v>
      </c>
      <c r="AA1219" s="95"/>
    </row>
    <row r="1220" spans="1:27" s="125" customFormat="1" ht="15" x14ac:dyDescent="0.25">
      <c r="A1220" s="57" t="s">
        <v>1737</v>
      </c>
      <c r="B1220" s="57" t="s">
        <v>1864</v>
      </c>
      <c r="C1220" s="57" t="s">
        <v>1870</v>
      </c>
      <c r="D1220" s="85"/>
      <c r="E1220" s="151">
        <v>137.5</v>
      </c>
      <c r="F1220" s="277">
        <v>137.5</v>
      </c>
      <c r="G1220" s="146"/>
      <c r="H1220" s="273">
        <f>VLOOKUP(U1220,[2]Inflation!$G$16:$H$26,2,FALSE)</f>
        <v>1.0461491063094051</v>
      </c>
      <c r="I1220" s="274">
        <f t="shared" si="97"/>
        <v>143.84550211754319</v>
      </c>
      <c r="J1220" s="151"/>
      <c r="K1220" s="151">
        <v>100</v>
      </c>
      <c r="L1220" s="151"/>
      <c r="M1220" s="276">
        <f t="shared" si="96"/>
        <v>104.6149106309405</v>
      </c>
      <c r="N1220" s="151">
        <v>175</v>
      </c>
      <c r="O1220" s="151"/>
      <c r="P1220" s="276">
        <f t="shared" si="95"/>
        <v>183.07609360414588</v>
      </c>
      <c r="Q1220" s="85" t="s">
        <v>431</v>
      </c>
      <c r="R1220" s="94" t="s">
        <v>2714</v>
      </c>
      <c r="S1220" s="85" t="s">
        <v>66</v>
      </c>
      <c r="T1220" s="85">
        <v>2010</v>
      </c>
      <c r="U1220" s="135">
        <v>2010</v>
      </c>
      <c r="V1220" s="85"/>
      <c r="W1220" s="85"/>
      <c r="X1220" s="57"/>
      <c r="Y1220" s="95" t="s">
        <v>70</v>
      </c>
      <c r="Z1220" s="137" t="s">
        <v>69</v>
      </c>
      <c r="AA1220" s="95"/>
    </row>
    <row r="1221" spans="1:27" s="125" customFormat="1" ht="15" x14ac:dyDescent="0.25">
      <c r="A1221" s="57" t="s">
        <v>1737</v>
      </c>
      <c r="B1221" s="57" t="s">
        <v>1864</v>
      </c>
      <c r="C1221" s="57" t="s">
        <v>1867</v>
      </c>
      <c r="D1221" s="85"/>
      <c r="E1221" s="151">
        <v>135.05000000000001</v>
      </c>
      <c r="F1221" s="277">
        <v>135.05000000000001</v>
      </c>
      <c r="G1221" s="146"/>
      <c r="H1221" s="273">
        <f>VLOOKUP(U1221,[2]Inflation!$G$16:$H$26,2,FALSE)</f>
        <v>1.0292667257822254</v>
      </c>
      <c r="I1221" s="274">
        <f t="shared" si="97"/>
        <v>139.00247131688957</v>
      </c>
      <c r="J1221" s="151"/>
      <c r="K1221" s="151">
        <v>135.05000000000001</v>
      </c>
      <c r="L1221" s="151"/>
      <c r="M1221" s="276">
        <f t="shared" si="96"/>
        <v>139.00247131688957</v>
      </c>
      <c r="N1221" s="151">
        <v>135.05000000000001</v>
      </c>
      <c r="O1221" s="151"/>
      <c r="P1221" s="276">
        <f t="shared" si="95"/>
        <v>139.00247131688957</v>
      </c>
      <c r="Q1221" s="85" t="s">
        <v>431</v>
      </c>
      <c r="R1221" s="94" t="s">
        <v>2714</v>
      </c>
      <c r="S1221" s="85" t="s">
        <v>66</v>
      </c>
      <c r="T1221" s="85">
        <v>2011</v>
      </c>
      <c r="U1221" s="135">
        <v>2011</v>
      </c>
      <c r="V1221" s="85"/>
      <c r="W1221" s="85"/>
      <c r="X1221" s="57"/>
      <c r="Y1221" s="95" t="s">
        <v>281</v>
      </c>
      <c r="Z1221" s="137" t="s">
        <v>69</v>
      </c>
      <c r="AA1221" s="95"/>
    </row>
    <row r="1222" spans="1:27" s="125" customFormat="1" ht="15" x14ac:dyDescent="0.25">
      <c r="A1222" s="57" t="s">
        <v>1737</v>
      </c>
      <c r="B1222" s="57" t="s">
        <v>1864</v>
      </c>
      <c r="C1222" s="57" t="s">
        <v>1869</v>
      </c>
      <c r="D1222" s="85"/>
      <c r="E1222" s="151">
        <v>475.84</v>
      </c>
      <c r="F1222" s="277">
        <v>475.84</v>
      </c>
      <c r="G1222" s="146"/>
      <c r="H1222" s="273">
        <f>VLOOKUP(U1222,[2]Inflation!$G$16:$H$26,2,FALSE)</f>
        <v>1.0292667257822254</v>
      </c>
      <c r="I1222" s="274">
        <f t="shared" si="97"/>
        <v>489.76627879621412</v>
      </c>
      <c r="J1222" s="151"/>
      <c r="K1222" s="151">
        <v>127</v>
      </c>
      <c r="L1222" s="151"/>
      <c r="M1222" s="276">
        <f t="shared" si="96"/>
        <v>130.71687417434262</v>
      </c>
      <c r="N1222" s="151">
        <v>775</v>
      </c>
      <c r="O1222" s="151"/>
      <c r="P1222" s="276">
        <f t="shared" si="95"/>
        <v>797.68171248122474</v>
      </c>
      <c r="Q1222" s="85" t="s">
        <v>431</v>
      </c>
      <c r="R1222" s="94" t="s">
        <v>2714</v>
      </c>
      <c r="S1222" s="85" t="s">
        <v>66</v>
      </c>
      <c r="T1222" s="85">
        <v>2011</v>
      </c>
      <c r="U1222" s="135">
        <v>2011</v>
      </c>
      <c r="V1222" s="85"/>
      <c r="W1222" s="85"/>
      <c r="X1222" s="57"/>
      <c r="Y1222" s="95" t="s">
        <v>772</v>
      </c>
      <c r="Z1222" s="137" t="s">
        <v>69</v>
      </c>
      <c r="AA1222" s="95"/>
    </row>
    <row r="1223" spans="1:27" s="125" customFormat="1" ht="15" x14ac:dyDescent="0.25">
      <c r="A1223" s="57" t="s">
        <v>1737</v>
      </c>
      <c r="B1223" s="57" t="s">
        <v>1864</v>
      </c>
      <c r="C1223" s="57" t="s">
        <v>1870</v>
      </c>
      <c r="D1223" s="85"/>
      <c r="E1223" s="151">
        <v>136.66999999999999</v>
      </c>
      <c r="F1223" s="277">
        <v>136.66999999999999</v>
      </c>
      <c r="G1223" s="146"/>
      <c r="H1223" s="273">
        <f>VLOOKUP(U1223,[2]Inflation!$G$16:$H$26,2,FALSE)</f>
        <v>1.0292667257822254</v>
      </c>
      <c r="I1223" s="274">
        <f t="shared" si="97"/>
        <v>140.66988341265673</v>
      </c>
      <c r="J1223" s="151"/>
      <c r="K1223" s="151">
        <v>70</v>
      </c>
      <c r="L1223" s="151"/>
      <c r="M1223" s="276">
        <f t="shared" si="96"/>
        <v>72.048670804755787</v>
      </c>
      <c r="N1223" s="151">
        <v>250</v>
      </c>
      <c r="O1223" s="151"/>
      <c r="P1223" s="276">
        <f t="shared" si="95"/>
        <v>257.31668144555636</v>
      </c>
      <c r="Q1223" s="85" t="s">
        <v>431</v>
      </c>
      <c r="R1223" s="94" t="s">
        <v>2714</v>
      </c>
      <c r="S1223" s="85" t="s">
        <v>66</v>
      </c>
      <c r="T1223" s="85">
        <v>2011</v>
      </c>
      <c r="U1223" s="135">
        <v>2011</v>
      </c>
      <c r="V1223" s="85"/>
      <c r="W1223" s="85"/>
      <c r="X1223" s="57"/>
      <c r="Y1223" s="95" t="s">
        <v>68</v>
      </c>
      <c r="Z1223" s="137" t="s">
        <v>69</v>
      </c>
      <c r="AA1223" s="95"/>
    </row>
    <row r="1224" spans="1:27" s="125" customFormat="1" ht="15" x14ac:dyDescent="0.25">
      <c r="A1224" s="44" t="s">
        <v>1733</v>
      </c>
      <c r="B1224" s="172" t="s">
        <v>1871</v>
      </c>
      <c r="C1224" s="172" t="s">
        <v>1872</v>
      </c>
      <c r="D1224" s="44"/>
      <c r="E1224" s="270">
        <v>0</v>
      </c>
      <c r="F1224" s="271">
        <v>0</v>
      </c>
      <c r="G1224" s="272"/>
      <c r="H1224" s="273">
        <f>VLOOKUP(U1224,[2]Inflation!$G$16:$H$26,2,FALSE)</f>
        <v>1.0461491063094051</v>
      </c>
      <c r="I1224" s="274">
        <f t="shared" si="97"/>
        <v>0</v>
      </c>
      <c r="J1224" s="275">
        <v>0</v>
      </c>
      <c r="K1224" s="218">
        <v>413</v>
      </c>
      <c r="L1224" s="218"/>
      <c r="M1224" s="276">
        <f t="shared" si="96"/>
        <v>432.05958090578429</v>
      </c>
      <c r="N1224" s="218">
        <v>902</v>
      </c>
      <c r="O1224" s="218"/>
      <c r="P1224" s="276">
        <f t="shared" si="95"/>
        <v>943.62649389108333</v>
      </c>
      <c r="Q1224" s="44" t="s">
        <v>27</v>
      </c>
      <c r="R1224" s="44" t="s">
        <v>83</v>
      </c>
      <c r="S1224" s="44" t="s">
        <v>981</v>
      </c>
      <c r="T1224" s="44">
        <v>2010</v>
      </c>
      <c r="U1224" s="41">
        <v>2010</v>
      </c>
      <c r="V1224" s="44" t="s">
        <v>1873</v>
      </c>
      <c r="W1224" s="44" t="s">
        <v>32</v>
      </c>
      <c r="X1224" s="44">
        <v>1023</v>
      </c>
      <c r="Y1224" s="44"/>
      <c r="Z1224" s="290" t="s">
        <v>982</v>
      </c>
      <c r="AA1224" s="44"/>
    </row>
    <row r="1225" spans="1:27" s="125" customFormat="1" ht="30" x14ac:dyDescent="0.25">
      <c r="A1225" s="44" t="s">
        <v>1733</v>
      </c>
      <c r="B1225" s="172" t="s">
        <v>1871</v>
      </c>
      <c r="C1225" s="172" t="s">
        <v>1874</v>
      </c>
      <c r="D1225" s="44"/>
      <c r="E1225" s="270">
        <v>286.7</v>
      </c>
      <c r="F1225" s="271">
        <v>286.7</v>
      </c>
      <c r="G1225" s="272"/>
      <c r="H1225" s="273">
        <f>VLOOKUP(U1225,[2]Inflation!$G$16:$H$26,2,FALSE)</f>
        <v>1.0292667257822254</v>
      </c>
      <c r="I1225" s="274">
        <f t="shared" si="97"/>
        <v>295.09077028176404</v>
      </c>
      <c r="J1225" s="275" t="s">
        <v>963</v>
      </c>
      <c r="K1225" s="218">
        <v>100</v>
      </c>
      <c r="L1225" s="218"/>
      <c r="M1225" s="276">
        <f t="shared" si="96"/>
        <v>102.92667257822255</v>
      </c>
      <c r="N1225" s="218">
        <v>1407</v>
      </c>
      <c r="O1225" s="218"/>
      <c r="P1225" s="276">
        <f t="shared" si="95"/>
        <v>1448.1782831755911</v>
      </c>
      <c r="Q1225" s="44" t="s">
        <v>27</v>
      </c>
      <c r="R1225" s="44" t="s">
        <v>129</v>
      </c>
      <c r="S1225" s="44" t="s">
        <v>220</v>
      </c>
      <c r="T1225" s="44" t="s">
        <v>214</v>
      </c>
      <c r="U1225" s="41">
        <v>2011</v>
      </c>
      <c r="V1225" s="44" t="s">
        <v>32</v>
      </c>
      <c r="W1225" s="44" t="s">
        <v>32</v>
      </c>
      <c r="X1225" s="44">
        <v>14</v>
      </c>
      <c r="Y1225" s="44"/>
      <c r="Z1225" s="290" t="s">
        <v>221</v>
      </c>
      <c r="AA1225" s="44"/>
    </row>
    <row r="1226" spans="1:27" s="125" customFormat="1" ht="15" x14ac:dyDescent="0.25">
      <c r="A1226" s="44" t="s">
        <v>1733</v>
      </c>
      <c r="B1226" s="172" t="s">
        <v>1871</v>
      </c>
      <c r="C1226" s="172" t="s">
        <v>1875</v>
      </c>
      <c r="D1226" s="44"/>
      <c r="E1226" s="270">
        <v>697.19</v>
      </c>
      <c r="F1226" s="271">
        <v>697.19</v>
      </c>
      <c r="G1226" s="272"/>
      <c r="H1226" s="273">
        <f>VLOOKUP(U1226,[2]Inflation!$G$16:$H$26,2,FALSE)</f>
        <v>1.0292667257822254</v>
      </c>
      <c r="I1226" s="274">
        <f t="shared" si="97"/>
        <v>717.59446854810983</v>
      </c>
      <c r="J1226" s="275"/>
      <c r="K1226" s="218">
        <v>420</v>
      </c>
      <c r="L1226" s="218"/>
      <c r="M1226" s="276">
        <f t="shared" si="96"/>
        <v>432.29202482853469</v>
      </c>
      <c r="N1226" s="218">
        <v>1100</v>
      </c>
      <c r="O1226" s="218"/>
      <c r="P1226" s="276">
        <f t="shared" si="95"/>
        <v>1132.1933983604481</v>
      </c>
      <c r="Q1226" s="44" t="s">
        <v>27</v>
      </c>
      <c r="R1226" s="44" t="s">
        <v>208</v>
      </c>
      <c r="S1226" s="44" t="s">
        <v>209</v>
      </c>
      <c r="T1226" s="44">
        <v>2011</v>
      </c>
      <c r="U1226" s="41">
        <v>2011</v>
      </c>
      <c r="V1226" s="44" t="s">
        <v>210</v>
      </c>
      <c r="W1226" s="44" t="s">
        <v>32</v>
      </c>
      <c r="X1226" s="44">
        <v>193</v>
      </c>
      <c r="Y1226" s="44"/>
      <c r="Z1226" s="48" t="s">
        <v>211</v>
      </c>
      <c r="AA1226" s="44"/>
    </row>
    <row r="1227" spans="1:27" s="125" customFormat="1" ht="15" x14ac:dyDescent="0.25">
      <c r="A1227" s="44" t="s">
        <v>1733</v>
      </c>
      <c r="B1227" s="172" t="s">
        <v>1871</v>
      </c>
      <c r="C1227" s="172" t="s">
        <v>1876</v>
      </c>
      <c r="D1227" s="44"/>
      <c r="E1227" s="270">
        <v>690</v>
      </c>
      <c r="F1227" s="271">
        <v>690</v>
      </c>
      <c r="G1227" s="272"/>
      <c r="H1227" s="273">
        <f>VLOOKUP(U1227,[2]Inflation!$G$16:$H$26,2,FALSE)</f>
        <v>1.0292667257822254</v>
      </c>
      <c r="I1227" s="274">
        <f t="shared" si="97"/>
        <v>710.1940407897356</v>
      </c>
      <c r="J1227" s="275"/>
      <c r="K1227" s="218">
        <v>690</v>
      </c>
      <c r="L1227" s="218"/>
      <c r="M1227" s="276">
        <f t="shared" si="96"/>
        <v>710.1940407897356</v>
      </c>
      <c r="N1227" s="218">
        <v>690</v>
      </c>
      <c r="O1227" s="218"/>
      <c r="P1227" s="276">
        <f t="shared" si="95"/>
        <v>710.1940407897356</v>
      </c>
      <c r="Q1227" s="44" t="s">
        <v>27</v>
      </c>
      <c r="R1227" s="44" t="s">
        <v>208</v>
      </c>
      <c r="S1227" s="44" t="s">
        <v>209</v>
      </c>
      <c r="T1227" s="44">
        <v>2011</v>
      </c>
      <c r="U1227" s="41">
        <v>2011</v>
      </c>
      <c r="V1227" s="44" t="s">
        <v>210</v>
      </c>
      <c r="W1227" s="44" t="s">
        <v>32</v>
      </c>
      <c r="X1227" s="44">
        <v>16</v>
      </c>
      <c r="Y1227" s="44"/>
      <c r="Z1227" s="48" t="s">
        <v>211</v>
      </c>
      <c r="AA1227" s="44"/>
    </row>
    <row r="1228" spans="1:27" s="125" customFormat="1" ht="15" x14ac:dyDescent="0.25">
      <c r="A1228" s="44" t="s">
        <v>1733</v>
      </c>
      <c r="B1228" s="172" t="s">
        <v>1871</v>
      </c>
      <c r="C1228" s="172" t="s">
        <v>1877</v>
      </c>
      <c r="D1228" s="44"/>
      <c r="E1228" s="278">
        <v>647.17999999999995</v>
      </c>
      <c r="F1228" s="279">
        <v>647.17999999999995</v>
      </c>
      <c r="G1228" s="280"/>
      <c r="H1228" s="273">
        <f>VLOOKUP(U1228,[2]Inflation!$G$16:$H$26,2,FALSE)</f>
        <v>1.0292667257822254</v>
      </c>
      <c r="I1228" s="274">
        <f t="shared" si="97"/>
        <v>666.12083959174061</v>
      </c>
      <c r="J1228" s="275" t="s">
        <v>963</v>
      </c>
      <c r="K1228" s="218">
        <v>450</v>
      </c>
      <c r="L1228" s="218"/>
      <c r="M1228" s="276">
        <f t="shared" si="96"/>
        <v>463.17002660200143</v>
      </c>
      <c r="N1228" s="218">
        <v>850</v>
      </c>
      <c r="O1228" s="218"/>
      <c r="P1228" s="276">
        <f t="shared" si="95"/>
        <v>874.87671691489163</v>
      </c>
      <c r="Q1228" s="44" t="s">
        <v>27</v>
      </c>
      <c r="R1228" s="44" t="s">
        <v>208</v>
      </c>
      <c r="S1228" s="44" t="s">
        <v>209</v>
      </c>
      <c r="T1228" s="44">
        <v>2011</v>
      </c>
      <c r="U1228" s="41">
        <v>2011</v>
      </c>
      <c r="V1228" s="44" t="s">
        <v>210</v>
      </c>
      <c r="W1228" s="44" t="s">
        <v>32</v>
      </c>
      <c r="X1228" s="44">
        <v>39</v>
      </c>
      <c r="Y1228" s="44"/>
      <c r="Z1228" s="48" t="s">
        <v>211</v>
      </c>
      <c r="AA1228" s="44"/>
    </row>
    <row r="1229" spans="1:27" s="125" customFormat="1" ht="15" x14ac:dyDescent="0.25">
      <c r="A1229" s="44" t="s">
        <v>1733</v>
      </c>
      <c r="B1229" s="172" t="s">
        <v>1871</v>
      </c>
      <c r="C1229" s="172" t="s">
        <v>1878</v>
      </c>
      <c r="D1229" s="44"/>
      <c r="E1229" s="278">
        <v>493.54</v>
      </c>
      <c r="F1229" s="279">
        <v>493.54</v>
      </c>
      <c r="G1229" s="280"/>
      <c r="H1229" s="273">
        <f>VLOOKUP(U1229,[2]Inflation!$G$16:$H$26,2,FALSE)</f>
        <v>1.0292667257822254</v>
      </c>
      <c r="I1229" s="274">
        <f t="shared" si="97"/>
        <v>507.98429984255955</v>
      </c>
      <c r="J1229" s="275" t="s">
        <v>963</v>
      </c>
      <c r="K1229" s="218">
        <v>374</v>
      </c>
      <c r="L1229" s="218"/>
      <c r="M1229" s="276">
        <f t="shared" si="96"/>
        <v>384.9457554425523</v>
      </c>
      <c r="N1229" s="218">
        <v>800</v>
      </c>
      <c r="O1229" s="218"/>
      <c r="P1229" s="276">
        <f t="shared" si="95"/>
        <v>823.41338062578041</v>
      </c>
      <c r="Q1229" s="44" t="s">
        <v>27</v>
      </c>
      <c r="R1229" s="44" t="s">
        <v>208</v>
      </c>
      <c r="S1229" s="44" t="s">
        <v>209</v>
      </c>
      <c r="T1229" s="44">
        <v>2011</v>
      </c>
      <c r="U1229" s="41">
        <v>2011</v>
      </c>
      <c r="V1229" s="44" t="s">
        <v>210</v>
      </c>
      <c r="W1229" s="44" t="s">
        <v>32</v>
      </c>
      <c r="X1229" s="44">
        <v>1510</v>
      </c>
      <c r="Y1229" s="44"/>
      <c r="Z1229" s="48" t="s">
        <v>211</v>
      </c>
      <c r="AA1229" s="44"/>
    </row>
    <row r="1230" spans="1:27" s="125" customFormat="1" ht="30" x14ac:dyDescent="0.25">
      <c r="A1230" s="44" t="s">
        <v>1733</v>
      </c>
      <c r="B1230" s="172" t="s">
        <v>1871</v>
      </c>
      <c r="C1230" s="172" t="s">
        <v>1879</v>
      </c>
      <c r="D1230" s="44"/>
      <c r="E1230" s="278">
        <v>315</v>
      </c>
      <c r="F1230" s="279">
        <v>315</v>
      </c>
      <c r="G1230" s="280"/>
      <c r="H1230" s="273">
        <f>VLOOKUP(U1230,[2]Inflation!$G$16:$H$26,2,FALSE)</f>
        <v>1.0292667257822254</v>
      </c>
      <c r="I1230" s="274">
        <f t="shared" si="97"/>
        <v>324.21901862140101</v>
      </c>
      <c r="J1230" s="275"/>
      <c r="K1230" s="218">
        <v>315</v>
      </c>
      <c r="L1230" s="218"/>
      <c r="M1230" s="276">
        <f t="shared" si="96"/>
        <v>324.21901862140101</v>
      </c>
      <c r="N1230" s="218">
        <v>315</v>
      </c>
      <c r="O1230" s="218"/>
      <c r="P1230" s="276">
        <f t="shared" si="95"/>
        <v>324.21901862140101</v>
      </c>
      <c r="Q1230" s="44" t="s">
        <v>27</v>
      </c>
      <c r="R1230" s="44" t="s">
        <v>129</v>
      </c>
      <c r="S1230" s="44" t="s">
        <v>220</v>
      </c>
      <c r="T1230" s="44" t="s">
        <v>214</v>
      </c>
      <c r="U1230" s="41">
        <v>2011</v>
      </c>
      <c r="V1230" s="44" t="s">
        <v>210</v>
      </c>
      <c r="W1230" s="44" t="s">
        <v>32</v>
      </c>
      <c r="X1230" s="44">
        <v>26</v>
      </c>
      <c r="Y1230" s="44"/>
      <c r="Z1230" s="48" t="s">
        <v>221</v>
      </c>
      <c r="AA1230" s="44"/>
    </row>
    <row r="1231" spans="1:27" s="125" customFormat="1" ht="30" x14ac:dyDescent="0.25">
      <c r="A1231" s="44" t="s">
        <v>1733</v>
      </c>
      <c r="B1231" s="172" t="s">
        <v>1880</v>
      </c>
      <c r="C1231" s="172" t="s">
        <v>1881</v>
      </c>
      <c r="D1231" s="44"/>
      <c r="E1231" s="270">
        <v>550.1</v>
      </c>
      <c r="F1231" s="271">
        <v>550.1</v>
      </c>
      <c r="G1231" s="272"/>
      <c r="H1231" s="273">
        <f>VLOOKUP(U1231,[2]Inflation!$G$16:$H$26,2,FALSE)</f>
        <v>1.0292667257822254</v>
      </c>
      <c r="I1231" s="274">
        <f t="shared" si="97"/>
        <v>566.19962585280223</v>
      </c>
      <c r="J1231" s="275"/>
      <c r="K1231" s="218">
        <v>457</v>
      </c>
      <c r="L1231" s="218"/>
      <c r="M1231" s="276">
        <f t="shared" si="96"/>
        <v>470.37489368247702</v>
      </c>
      <c r="N1231" s="218">
        <v>726.15</v>
      </c>
      <c r="O1231" s="218"/>
      <c r="P1231" s="276">
        <f t="shared" si="95"/>
        <v>747.40203292676301</v>
      </c>
      <c r="Q1231" s="44" t="s">
        <v>27</v>
      </c>
      <c r="R1231" s="44" t="s">
        <v>1882</v>
      </c>
      <c r="S1231" s="44" t="s">
        <v>1883</v>
      </c>
      <c r="T1231" s="44">
        <v>2011</v>
      </c>
      <c r="U1231" s="41">
        <v>2011</v>
      </c>
      <c r="V1231" s="44">
        <v>8</v>
      </c>
      <c r="W1231" s="44" t="s">
        <v>32</v>
      </c>
      <c r="X1231" s="44">
        <v>86</v>
      </c>
      <c r="Y1231" s="44"/>
      <c r="Z1231" s="48" t="s">
        <v>1884</v>
      </c>
      <c r="AA1231" s="44"/>
    </row>
    <row r="1232" spans="1:27" s="125" customFormat="1" ht="15" x14ac:dyDescent="0.25">
      <c r="A1232" s="44" t="s">
        <v>1733</v>
      </c>
      <c r="B1232" s="172" t="s">
        <v>1880</v>
      </c>
      <c r="C1232" s="172" t="s">
        <v>1885</v>
      </c>
      <c r="D1232" s="44"/>
      <c r="E1232" s="270" t="s">
        <v>963</v>
      </c>
      <c r="F1232" s="271" t="s">
        <v>963</v>
      </c>
      <c r="G1232" s="272"/>
      <c r="H1232" s="273">
        <f>VLOOKUP(U1232,[2]Inflation!$G$16:$H$26,2,FALSE)</f>
        <v>1.0292667257822254</v>
      </c>
      <c r="I1232" s="274" t="e">
        <f t="shared" si="97"/>
        <v>#VALUE!</v>
      </c>
      <c r="J1232" s="275" t="s">
        <v>963</v>
      </c>
      <c r="K1232" s="218">
        <v>610</v>
      </c>
      <c r="L1232" s="218"/>
      <c r="M1232" s="276">
        <f t="shared" si="96"/>
        <v>627.85270272715752</v>
      </c>
      <c r="N1232" s="218">
        <v>771.29</v>
      </c>
      <c r="O1232" s="218"/>
      <c r="P1232" s="276">
        <f t="shared" si="95"/>
        <v>793.86313292857267</v>
      </c>
      <c r="Q1232" s="44" t="s">
        <v>27</v>
      </c>
      <c r="R1232" s="44" t="s">
        <v>964</v>
      </c>
      <c r="S1232" s="44" t="s">
        <v>965</v>
      </c>
      <c r="T1232" s="44">
        <v>2011</v>
      </c>
      <c r="U1232" s="41">
        <v>2011</v>
      </c>
      <c r="V1232" s="44" t="s">
        <v>32</v>
      </c>
      <c r="W1232" s="44" t="s">
        <v>32</v>
      </c>
      <c r="X1232" s="44">
        <v>4</v>
      </c>
      <c r="Y1232" s="44"/>
      <c r="Z1232" s="48" t="s">
        <v>966</v>
      </c>
      <c r="AA1232" s="44"/>
    </row>
    <row r="1233" spans="1:27" s="51" customFormat="1" ht="15" x14ac:dyDescent="0.25">
      <c r="A1233" s="44" t="s">
        <v>1733</v>
      </c>
      <c r="B1233" s="172" t="s">
        <v>1880</v>
      </c>
      <c r="C1233" s="172" t="s">
        <v>1886</v>
      </c>
      <c r="D1233" s="44"/>
      <c r="E1233" s="270" t="s">
        <v>963</v>
      </c>
      <c r="F1233" s="271" t="s">
        <v>963</v>
      </c>
      <c r="G1233" s="272"/>
      <c r="H1233" s="273">
        <f>VLOOKUP(U1233,[2]Inflation!$G$16:$H$26,2,FALSE)</f>
        <v>1.0292667257822254</v>
      </c>
      <c r="I1233" s="274" t="e">
        <f t="shared" si="97"/>
        <v>#VALUE!</v>
      </c>
      <c r="J1233" s="275" t="s">
        <v>963</v>
      </c>
      <c r="K1233" s="218">
        <v>525</v>
      </c>
      <c r="L1233" s="218"/>
      <c r="M1233" s="276">
        <f t="shared" si="96"/>
        <v>540.36503103566838</v>
      </c>
      <c r="N1233" s="218">
        <v>629.5</v>
      </c>
      <c r="O1233" s="218"/>
      <c r="P1233" s="276">
        <f t="shared" si="95"/>
        <v>647.92340387991089</v>
      </c>
      <c r="Q1233" s="44" t="s">
        <v>27</v>
      </c>
      <c r="R1233" s="44" t="s">
        <v>964</v>
      </c>
      <c r="S1233" s="44" t="s">
        <v>965</v>
      </c>
      <c r="T1233" s="44">
        <v>2011</v>
      </c>
      <c r="U1233" s="41">
        <v>2011</v>
      </c>
      <c r="V1233" s="44" t="s">
        <v>32</v>
      </c>
      <c r="W1233" s="44" t="s">
        <v>32</v>
      </c>
      <c r="X1233" s="44">
        <v>16</v>
      </c>
      <c r="Y1233" s="44"/>
      <c r="Z1233" s="48" t="s">
        <v>966</v>
      </c>
      <c r="AA1233" s="44"/>
    </row>
    <row r="1234" spans="1:27" s="51" customFormat="1" ht="30" x14ac:dyDescent="0.25">
      <c r="A1234" s="44" t="s">
        <v>1733</v>
      </c>
      <c r="B1234" s="172" t="s">
        <v>1880</v>
      </c>
      <c r="C1234" s="172" t="s">
        <v>1887</v>
      </c>
      <c r="D1234" s="44"/>
      <c r="E1234" s="270">
        <v>375</v>
      </c>
      <c r="F1234" s="271">
        <v>375</v>
      </c>
      <c r="G1234" s="272"/>
      <c r="H1234" s="273">
        <f>VLOOKUP(U1234,[2]Inflation!$G$16:$H$26,2,FALSE)</f>
        <v>1.0292667257822254</v>
      </c>
      <c r="I1234" s="274">
        <f t="shared" si="97"/>
        <v>385.97502216833453</v>
      </c>
      <c r="J1234" s="275" t="s">
        <v>963</v>
      </c>
      <c r="K1234" s="218" t="s">
        <v>210</v>
      </c>
      <c r="L1234" s="218"/>
      <c r="M1234" s="276" t="e">
        <f t="shared" si="96"/>
        <v>#VALUE!</v>
      </c>
      <c r="N1234" s="218" t="s">
        <v>210</v>
      </c>
      <c r="O1234" s="218"/>
      <c r="P1234" s="276" t="e">
        <f t="shared" si="95"/>
        <v>#VALUE!</v>
      </c>
      <c r="Q1234" s="44" t="s">
        <v>27</v>
      </c>
      <c r="R1234" s="44" t="s">
        <v>205</v>
      </c>
      <c r="S1234" s="77" t="s">
        <v>1888</v>
      </c>
      <c r="T1234" s="44">
        <v>2011</v>
      </c>
      <c r="U1234" s="41">
        <v>2011</v>
      </c>
      <c r="V1234" s="44" t="s">
        <v>32</v>
      </c>
      <c r="W1234" s="44" t="s">
        <v>32</v>
      </c>
      <c r="X1234" s="44">
        <v>16</v>
      </c>
      <c r="Y1234" s="44"/>
      <c r="Z1234" s="48" t="s">
        <v>207</v>
      </c>
      <c r="AA1234" s="44"/>
    </row>
    <row r="1235" spans="1:27" s="51" customFormat="1" ht="15" x14ac:dyDescent="0.25">
      <c r="A1235" s="44" t="s">
        <v>1733</v>
      </c>
      <c r="B1235" s="172" t="s">
        <v>1880</v>
      </c>
      <c r="C1235" s="172" t="s">
        <v>1836</v>
      </c>
      <c r="D1235" s="44"/>
      <c r="E1235" s="270">
        <v>191.67</v>
      </c>
      <c r="F1235" s="271">
        <v>191.67</v>
      </c>
      <c r="G1235" s="272"/>
      <c r="H1235" s="273">
        <f>VLOOKUP(U1235,[2]Inflation!$G$16:$H$26,2,FALSE)</f>
        <v>1.0461491063094051</v>
      </c>
      <c r="I1235" s="274">
        <f t="shared" si="97"/>
        <v>200.51539920632365</v>
      </c>
      <c r="J1235" s="275" t="s">
        <v>963</v>
      </c>
      <c r="K1235" s="218" t="s">
        <v>210</v>
      </c>
      <c r="L1235" s="218"/>
      <c r="M1235" s="276" t="e">
        <f t="shared" si="96"/>
        <v>#VALUE!</v>
      </c>
      <c r="N1235" s="218" t="s">
        <v>210</v>
      </c>
      <c r="O1235" s="218"/>
      <c r="P1235" s="276" t="e">
        <f t="shared" si="95"/>
        <v>#VALUE!</v>
      </c>
      <c r="Q1235" s="44" t="s">
        <v>27</v>
      </c>
      <c r="R1235" s="44" t="s">
        <v>205</v>
      </c>
      <c r="S1235" s="77" t="s">
        <v>1791</v>
      </c>
      <c r="T1235" s="44">
        <v>2010</v>
      </c>
      <c r="U1235" s="41">
        <v>2010</v>
      </c>
      <c r="V1235" s="44" t="s">
        <v>32</v>
      </c>
      <c r="W1235" s="44" t="s">
        <v>32</v>
      </c>
      <c r="X1235" s="44">
        <v>18</v>
      </c>
      <c r="Y1235" s="44"/>
      <c r="Z1235" s="48" t="s">
        <v>207</v>
      </c>
      <c r="AA1235" s="44"/>
    </row>
    <row r="1236" spans="1:27" s="51" customFormat="1" ht="15" x14ac:dyDescent="0.25">
      <c r="A1236" s="57" t="s">
        <v>1740</v>
      </c>
      <c r="B1236" s="57" t="s">
        <v>1880</v>
      </c>
      <c r="C1236" s="57" t="s">
        <v>1889</v>
      </c>
      <c r="D1236" s="85"/>
      <c r="E1236" s="151">
        <v>773.45</v>
      </c>
      <c r="F1236" s="277">
        <v>773.45</v>
      </c>
      <c r="G1236" s="146"/>
      <c r="H1236" s="273">
        <f>VLOOKUP(U1236,[2]Inflation!$G$16:$H$26,2,FALSE)</f>
        <v>1.0461491063094051</v>
      </c>
      <c r="I1236" s="274">
        <f t="shared" si="97"/>
        <v>809.14402627500942</v>
      </c>
      <c r="J1236" s="291"/>
      <c r="K1236" s="291">
        <v>473</v>
      </c>
      <c r="L1236" s="291"/>
      <c r="M1236" s="276">
        <f t="shared" si="96"/>
        <v>494.82852728434858</v>
      </c>
      <c r="N1236" s="291">
        <v>1312.5</v>
      </c>
      <c r="O1236" s="291"/>
      <c r="P1236" s="276">
        <f t="shared" si="95"/>
        <v>1373.0707020310942</v>
      </c>
      <c r="Q1236" s="292" t="s">
        <v>431</v>
      </c>
      <c r="R1236" s="293" t="s">
        <v>65</v>
      </c>
      <c r="S1236" s="292" t="s">
        <v>66</v>
      </c>
      <c r="T1236" s="292" t="s">
        <v>67</v>
      </c>
      <c r="U1236" s="135">
        <v>2010</v>
      </c>
      <c r="V1236" s="292"/>
      <c r="W1236" s="292"/>
      <c r="X1236" s="293">
        <v>106</v>
      </c>
      <c r="Y1236" s="294" t="s">
        <v>263</v>
      </c>
      <c r="Z1236" s="295" t="s">
        <v>69</v>
      </c>
      <c r="AA1236" s="294"/>
    </row>
    <row r="1237" spans="1:27" s="51" customFormat="1" ht="15" x14ac:dyDescent="0.25">
      <c r="A1237" s="57" t="s">
        <v>1740</v>
      </c>
      <c r="B1237" s="57" t="s">
        <v>1880</v>
      </c>
      <c r="C1237" s="57" t="s">
        <v>1890</v>
      </c>
      <c r="D1237" s="85"/>
      <c r="E1237" s="151">
        <v>391.43</v>
      </c>
      <c r="F1237" s="277">
        <v>391.43</v>
      </c>
      <c r="G1237" s="146"/>
      <c r="H1237" s="273">
        <f>VLOOKUP(U1237,[2]Inflation!$G$16:$H$26,2,FALSE)</f>
        <v>1.0461491063094051</v>
      </c>
      <c r="I1237" s="274">
        <f t="shared" si="97"/>
        <v>409.49414468269043</v>
      </c>
      <c r="J1237" s="151"/>
      <c r="K1237" s="151">
        <v>315</v>
      </c>
      <c r="L1237" s="151"/>
      <c r="M1237" s="276">
        <f t="shared" si="96"/>
        <v>329.53696848746262</v>
      </c>
      <c r="N1237" s="151">
        <v>490</v>
      </c>
      <c r="O1237" s="151"/>
      <c r="P1237" s="276">
        <f t="shared" si="95"/>
        <v>512.61306209160853</v>
      </c>
      <c r="Q1237" s="85" t="s">
        <v>1639</v>
      </c>
      <c r="R1237" s="84" t="s">
        <v>36</v>
      </c>
      <c r="S1237" s="85" t="s">
        <v>66</v>
      </c>
      <c r="T1237" s="85" t="s">
        <v>67</v>
      </c>
      <c r="U1237" s="135">
        <v>2010</v>
      </c>
      <c r="V1237" s="85"/>
      <c r="W1237" s="85"/>
      <c r="X1237" s="57"/>
      <c r="Y1237" s="95" t="s">
        <v>255</v>
      </c>
      <c r="Z1237" s="137" t="s">
        <v>69</v>
      </c>
      <c r="AA1237" s="95"/>
    </row>
    <row r="1238" spans="1:27" s="51" customFormat="1" ht="15" x14ac:dyDescent="0.25">
      <c r="A1238" s="57" t="s">
        <v>1740</v>
      </c>
      <c r="B1238" s="57" t="s">
        <v>1880</v>
      </c>
      <c r="C1238" s="57" t="s">
        <v>1891</v>
      </c>
      <c r="D1238" s="85"/>
      <c r="E1238" s="151">
        <v>413</v>
      </c>
      <c r="F1238" s="277">
        <v>413</v>
      </c>
      <c r="G1238" s="146"/>
      <c r="H1238" s="273">
        <f>VLOOKUP(U1238,[2]Inflation!$G$16:$H$26,2,FALSE)</f>
        <v>1.0461491063094051</v>
      </c>
      <c r="I1238" s="274">
        <f t="shared" si="97"/>
        <v>432.05958090578429</v>
      </c>
      <c r="J1238" s="151"/>
      <c r="K1238" s="151">
        <v>413</v>
      </c>
      <c r="L1238" s="151"/>
      <c r="M1238" s="276">
        <f t="shared" si="96"/>
        <v>432.05958090578429</v>
      </c>
      <c r="N1238" s="151">
        <v>413</v>
      </c>
      <c r="O1238" s="151"/>
      <c r="P1238" s="276">
        <f t="shared" si="95"/>
        <v>432.05958090578429</v>
      </c>
      <c r="Q1238" s="85" t="s">
        <v>431</v>
      </c>
      <c r="R1238" s="96" t="s">
        <v>83</v>
      </c>
      <c r="S1238" s="85" t="s">
        <v>66</v>
      </c>
      <c r="T1238" s="85" t="s">
        <v>67</v>
      </c>
      <c r="U1238" s="135">
        <v>2010</v>
      </c>
      <c r="V1238" s="85"/>
      <c r="W1238" s="85"/>
      <c r="X1238" s="57"/>
      <c r="Y1238" s="95" t="s">
        <v>267</v>
      </c>
      <c r="Z1238" s="137" t="s">
        <v>69</v>
      </c>
      <c r="AA1238" s="95"/>
    </row>
    <row r="1239" spans="1:27" s="51" customFormat="1" ht="15" x14ac:dyDescent="0.25">
      <c r="A1239" s="57" t="s">
        <v>1740</v>
      </c>
      <c r="B1239" s="57" t="s">
        <v>1880</v>
      </c>
      <c r="C1239" s="57" t="s">
        <v>1892</v>
      </c>
      <c r="D1239" s="85"/>
      <c r="E1239" s="151">
        <v>571.66999999999996</v>
      </c>
      <c r="F1239" s="277">
        <v>571.66999999999996</v>
      </c>
      <c r="G1239" s="146"/>
      <c r="H1239" s="273">
        <f>VLOOKUP(U1239,[2]Inflation!$G$16:$H$26,2,FALSE)</f>
        <v>1.0461491063094051</v>
      </c>
      <c r="I1239" s="274">
        <f t="shared" si="97"/>
        <v>598.05205960389753</v>
      </c>
      <c r="J1239" s="151"/>
      <c r="K1239" s="151">
        <v>435</v>
      </c>
      <c r="L1239" s="151"/>
      <c r="M1239" s="276">
        <f t="shared" si="96"/>
        <v>455.0748612445912</v>
      </c>
      <c r="N1239" s="151">
        <v>650</v>
      </c>
      <c r="O1239" s="151"/>
      <c r="P1239" s="276">
        <f t="shared" si="95"/>
        <v>679.99691910111324</v>
      </c>
      <c r="Q1239" s="85" t="s">
        <v>431</v>
      </c>
      <c r="R1239" s="96" t="s">
        <v>83</v>
      </c>
      <c r="S1239" s="85" t="s">
        <v>66</v>
      </c>
      <c r="T1239" s="85" t="s">
        <v>67</v>
      </c>
      <c r="U1239" s="135">
        <v>2010</v>
      </c>
      <c r="V1239" s="85"/>
      <c r="W1239" s="85"/>
      <c r="X1239" s="57"/>
      <c r="Y1239" s="95" t="s">
        <v>92</v>
      </c>
      <c r="Z1239" s="137" t="s">
        <v>69</v>
      </c>
      <c r="AA1239" s="95"/>
    </row>
    <row r="1240" spans="1:27" s="51" customFormat="1" ht="15" x14ac:dyDescent="0.25">
      <c r="A1240" s="57" t="s">
        <v>1740</v>
      </c>
      <c r="B1240" s="57" t="s">
        <v>1880</v>
      </c>
      <c r="C1240" s="57" t="s">
        <v>1893</v>
      </c>
      <c r="D1240" s="85"/>
      <c r="E1240" s="151">
        <v>514.25</v>
      </c>
      <c r="F1240" s="277">
        <v>514.25</v>
      </c>
      <c r="G1240" s="146"/>
      <c r="H1240" s="273">
        <f>VLOOKUP(U1240,[2]Inflation!$G$16:$H$26,2,FALSE)</f>
        <v>1.0461491063094051</v>
      </c>
      <c r="I1240" s="274">
        <f t="shared" si="97"/>
        <v>537.98217791961156</v>
      </c>
      <c r="J1240" s="151"/>
      <c r="K1240" s="151">
        <v>420</v>
      </c>
      <c r="L1240" s="151"/>
      <c r="M1240" s="276">
        <f t="shared" si="96"/>
        <v>439.38262464995012</v>
      </c>
      <c r="N1240" s="151">
        <v>685</v>
      </c>
      <c r="O1240" s="151"/>
      <c r="P1240" s="276">
        <f t="shared" si="95"/>
        <v>716.6121378219425</v>
      </c>
      <c r="Q1240" s="85" t="s">
        <v>431</v>
      </c>
      <c r="R1240" s="96" t="s">
        <v>83</v>
      </c>
      <c r="S1240" s="85" t="s">
        <v>66</v>
      </c>
      <c r="T1240" s="85" t="s">
        <v>67</v>
      </c>
      <c r="U1240" s="135">
        <v>2010</v>
      </c>
      <c r="V1240" s="85"/>
      <c r="W1240" s="85"/>
      <c r="X1240" s="57"/>
      <c r="Y1240" s="95" t="s">
        <v>92</v>
      </c>
      <c r="Z1240" s="137" t="s">
        <v>69</v>
      </c>
      <c r="AA1240" s="95"/>
    </row>
    <row r="1241" spans="1:27" s="51" customFormat="1" ht="15" x14ac:dyDescent="0.25">
      <c r="A1241" s="57" t="s">
        <v>1740</v>
      </c>
      <c r="B1241" s="57" t="s">
        <v>1880</v>
      </c>
      <c r="C1241" s="57" t="s">
        <v>1894</v>
      </c>
      <c r="D1241" s="85"/>
      <c r="E1241" s="151">
        <v>393.33</v>
      </c>
      <c r="F1241" s="277">
        <v>393.33</v>
      </c>
      <c r="G1241" s="146"/>
      <c r="H1241" s="273">
        <f>VLOOKUP(U1241,[2]Inflation!$G$16:$H$26,2,FALSE)</f>
        <v>1.0461491063094051</v>
      </c>
      <c r="I1241" s="274">
        <f t="shared" si="97"/>
        <v>411.48182798467826</v>
      </c>
      <c r="J1241" s="151"/>
      <c r="K1241" s="151">
        <v>305</v>
      </c>
      <c r="L1241" s="151"/>
      <c r="M1241" s="276">
        <f t="shared" si="96"/>
        <v>319.07547742436856</v>
      </c>
      <c r="N1241" s="151">
        <v>500</v>
      </c>
      <c r="O1241" s="151"/>
      <c r="P1241" s="276">
        <f t="shared" si="95"/>
        <v>523.07455315470247</v>
      </c>
      <c r="Q1241" s="85" t="s">
        <v>431</v>
      </c>
      <c r="R1241" s="96" t="s">
        <v>83</v>
      </c>
      <c r="S1241" s="85" t="s">
        <v>66</v>
      </c>
      <c r="T1241" s="85" t="s">
        <v>67</v>
      </c>
      <c r="U1241" s="135">
        <v>2010</v>
      </c>
      <c r="V1241" s="85"/>
      <c r="W1241" s="85"/>
      <c r="X1241" s="57"/>
      <c r="Y1241" s="95" t="s">
        <v>92</v>
      </c>
      <c r="Z1241" s="137" t="s">
        <v>69</v>
      </c>
      <c r="AA1241" s="95"/>
    </row>
    <row r="1242" spans="1:27" s="51" customFormat="1" ht="15" x14ac:dyDescent="0.25">
      <c r="A1242" s="57" t="s">
        <v>1740</v>
      </c>
      <c r="B1242" s="57" t="s">
        <v>1880</v>
      </c>
      <c r="C1242" s="57" t="s">
        <v>1895</v>
      </c>
      <c r="D1242" s="85"/>
      <c r="E1242" s="151">
        <v>493.06</v>
      </c>
      <c r="F1242" s="277">
        <v>493.06</v>
      </c>
      <c r="G1242" s="146"/>
      <c r="H1242" s="273">
        <f>VLOOKUP(U1242,[2]Inflation!$G$16:$H$26,2,FALSE)</f>
        <v>1.0461491063094051</v>
      </c>
      <c r="I1242" s="274">
        <f t="shared" si="97"/>
        <v>515.81427835691522</v>
      </c>
      <c r="J1242" s="151"/>
      <c r="K1242" s="151">
        <v>345</v>
      </c>
      <c r="L1242" s="151"/>
      <c r="M1242" s="276">
        <f t="shared" si="96"/>
        <v>360.92144167674473</v>
      </c>
      <c r="N1242" s="151">
        <v>725</v>
      </c>
      <c r="O1242" s="151"/>
      <c r="P1242" s="276">
        <f t="shared" si="95"/>
        <v>758.45810207431862</v>
      </c>
      <c r="Q1242" s="85" t="s">
        <v>431</v>
      </c>
      <c r="R1242" s="96" t="s">
        <v>83</v>
      </c>
      <c r="S1242" s="85" t="s">
        <v>66</v>
      </c>
      <c r="T1242" s="85" t="s">
        <v>67</v>
      </c>
      <c r="U1242" s="135">
        <v>2010</v>
      </c>
      <c r="V1242" s="85"/>
      <c r="W1242" s="85"/>
      <c r="X1242" s="57"/>
      <c r="Y1242" s="95" t="s">
        <v>263</v>
      </c>
      <c r="Z1242" s="137" t="s">
        <v>69</v>
      </c>
      <c r="AA1242" s="95"/>
    </row>
    <row r="1243" spans="1:27" s="51" customFormat="1" ht="30" x14ac:dyDescent="0.25">
      <c r="A1243" s="57" t="s">
        <v>1737</v>
      </c>
      <c r="B1243" s="57" t="s">
        <v>1880</v>
      </c>
      <c r="C1243" s="57" t="s">
        <v>1896</v>
      </c>
      <c r="D1243" s="85"/>
      <c r="E1243" s="151">
        <v>575.04</v>
      </c>
      <c r="F1243" s="277">
        <v>575.04</v>
      </c>
      <c r="G1243" s="146"/>
      <c r="H1243" s="273">
        <f>VLOOKUP(U1243,[2]Inflation!$G$16:$H$26,2,FALSE)</f>
        <v>1.0461491063094051</v>
      </c>
      <c r="I1243" s="274">
        <f t="shared" si="97"/>
        <v>601.57758209216024</v>
      </c>
      <c r="J1243" s="151"/>
      <c r="K1243" s="151">
        <v>200</v>
      </c>
      <c r="L1243" s="151"/>
      <c r="M1243" s="276">
        <f t="shared" si="96"/>
        <v>209.229821261881</v>
      </c>
      <c r="N1243" s="151">
        <v>900</v>
      </c>
      <c r="O1243" s="151"/>
      <c r="P1243" s="276">
        <f t="shared" si="95"/>
        <v>941.53419567846458</v>
      </c>
      <c r="Q1243" s="85" t="s">
        <v>1639</v>
      </c>
      <c r="R1243" s="96" t="s">
        <v>291</v>
      </c>
      <c r="S1243" s="85" t="s">
        <v>66</v>
      </c>
      <c r="T1243" s="85" t="s">
        <v>67</v>
      </c>
      <c r="U1243" s="135">
        <v>2010</v>
      </c>
      <c r="V1243" s="85"/>
      <c r="W1243" s="85"/>
      <c r="X1243" s="57"/>
      <c r="Y1243" s="95" t="s">
        <v>444</v>
      </c>
      <c r="Z1243" s="137" t="s">
        <v>69</v>
      </c>
      <c r="AA1243" s="95"/>
    </row>
    <row r="1244" spans="1:27" s="51" customFormat="1" ht="30" x14ac:dyDescent="0.25">
      <c r="A1244" s="57" t="s">
        <v>1740</v>
      </c>
      <c r="B1244" s="57" t="s">
        <v>1880</v>
      </c>
      <c r="C1244" s="57" t="s">
        <v>1897</v>
      </c>
      <c r="D1244" s="85"/>
      <c r="E1244" s="151">
        <v>600.88</v>
      </c>
      <c r="F1244" s="277">
        <v>600.88</v>
      </c>
      <c r="G1244" s="146"/>
      <c r="H1244" s="273">
        <f>VLOOKUP(U1244,[2]Inflation!$G$16:$H$26,2,FALSE)</f>
        <v>1.0461491063094051</v>
      </c>
      <c r="I1244" s="274">
        <f t="shared" si="97"/>
        <v>628.61007499919526</v>
      </c>
      <c r="J1244" s="151"/>
      <c r="K1244" s="151">
        <v>520</v>
      </c>
      <c r="L1244" s="151"/>
      <c r="M1244" s="276">
        <f t="shared" si="96"/>
        <v>543.99753528089059</v>
      </c>
      <c r="N1244" s="151">
        <v>1078.05</v>
      </c>
      <c r="O1244" s="151"/>
      <c r="P1244" s="276">
        <f t="shared" si="95"/>
        <v>1127.8010440568542</v>
      </c>
      <c r="Q1244" s="85" t="s">
        <v>1639</v>
      </c>
      <c r="R1244" s="96" t="s">
        <v>291</v>
      </c>
      <c r="S1244" s="85" t="s">
        <v>66</v>
      </c>
      <c r="T1244" s="85" t="s">
        <v>67</v>
      </c>
      <c r="U1244" s="135">
        <v>2010</v>
      </c>
      <c r="V1244" s="85"/>
      <c r="W1244" s="85"/>
      <c r="X1244" s="57"/>
      <c r="Y1244" s="95" t="s">
        <v>70</v>
      </c>
      <c r="Z1244" s="137" t="s">
        <v>69</v>
      </c>
      <c r="AA1244" s="95"/>
    </row>
    <row r="1245" spans="1:27" s="51" customFormat="1" ht="30" x14ac:dyDescent="0.25">
      <c r="A1245" s="57" t="s">
        <v>1737</v>
      </c>
      <c r="B1245" s="57" t="s">
        <v>1880</v>
      </c>
      <c r="C1245" s="57" t="s">
        <v>1898</v>
      </c>
      <c r="D1245" s="85"/>
      <c r="E1245" s="151">
        <v>606.66999999999996</v>
      </c>
      <c r="F1245" s="277">
        <v>606.66999999999996</v>
      </c>
      <c r="G1245" s="146"/>
      <c r="H1245" s="273">
        <f>VLOOKUP(U1245,[2]Inflation!$G$16:$H$26,2,FALSE)</f>
        <v>1.0461491063094051</v>
      </c>
      <c r="I1245" s="274">
        <f t="shared" si="97"/>
        <v>634.66727832472668</v>
      </c>
      <c r="J1245" s="151"/>
      <c r="K1245" s="151">
        <v>500</v>
      </c>
      <c r="L1245" s="151"/>
      <c r="M1245" s="276">
        <f t="shared" si="96"/>
        <v>523.07455315470247</v>
      </c>
      <c r="N1245" s="151">
        <v>750</v>
      </c>
      <c r="O1245" s="151"/>
      <c r="P1245" s="276">
        <f t="shared" si="95"/>
        <v>784.61182973205382</v>
      </c>
      <c r="Q1245" s="85" t="s">
        <v>1639</v>
      </c>
      <c r="R1245" s="96" t="s">
        <v>291</v>
      </c>
      <c r="S1245" s="85" t="s">
        <v>66</v>
      </c>
      <c r="T1245" s="85" t="s">
        <v>67</v>
      </c>
      <c r="U1245" s="135">
        <v>2010</v>
      </c>
      <c r="V1245" s="85"/>
      <c r="W1245" s="85"/>
      <c r="X1245" s="57"/>
      <c r="Y1245" s="95" t="s">
        <v>92</v>
      </c>
      <c r="Z1245" s="137" t="s">
        <v>69</v>
      </c>
      <c r="AA1245" s="95"/>
    </row>
    <row r="1246" spans="1:27" s="51" customFormat="1" ht="30" x14ac:dyDescent="0.25">
      <c r="A1246" s="57" t="s">
        <v>1737</v>
      </c>
      <c r="B1246" s="57" t="s">
        <v>1880</v>
      </c>
      <c r="C1246" s="57" t="s">
        <v>1899</v>
      </c>
      <c r="D1246" s="85"/>
      <c r="E1246" s="151">
        <v>554.39</v>
      </c>
      <c r="F1246" s="277">
        <v>554.39</v>
      </c>
      <c r="G1246" s="146"/>
      <c r="H1246" s="273">
        <f>VLOOKUP(U1246,[2]Inflation!$G$16:$H$26,2,FALSE)</f>
        <v>1.0461491063094051</v>
      </c>
      <c r="I1246" s="274">
        <f t="shared" si="97"/>
        <v>579.97460304687104</v>
      </c>
      <c r="J1246" s="151"/>
      <c r="K1246" s="151">
        <v>297</v>
      </c>
      <c r="L1246" s="151"/>
      <c r="M1246" s="276">
        <f t="shared" si="96"/>
        <v>310.7062845738933</v>
      </c>
      <c r="N1246" s="151">
        <v>854.69</v>
      </c>
      <c r="O1246" s="151"/>
      <c r="P1246" s="276">
        <f t="shared" si="95"/>
        <v>894.13317967158548</v>
      </c>
      <c r="Q1246" s="85" t="s">
        <v>1639</v>
      </c>
      <c r="R1246" s="96" t="s">
        <v>291</v>
      </c>
      <c r="S1246" s="85" t="s">
        <v>66</v>
      </c>
      <c r="T1246" s="85" t="s">
        <v>67</v>
      </c>
      <c r="U1246" s="135">
        <v>2010</v>
      </c>
      <c r="V1246" s="85"/>
      <c r="W1246" s="85"/>
      <c r="X1246" s="57"/>
      <c r="Y1246" s="95" t="s">
        <v>706</v>
      </c>
      <c r="Z1246" s="137" t="s">
        <v>69</v>
      </c>
      <c r="AA1246" s="95"/>
    </row>
    <row r="1247" spans="1:27" s="51" customFormat="1" ht="15" x14ac:dyDescent="0.25">
      <c r="A1247" s="57" t="s">
        <v>1737</v>
      </c>
      <c r="B1247" s="57" t="s">
        <v>1880</v>
      </c>
      <c r="C1247" s="57" t="s">
        <v>1900</v>
      </c>
      <c r="D1247" s="85"/>
      <c r="E1247" s="151">
        <v>336.5</v>
      </c>
      <c r="F1247" s="277">
        <v>336.5</v>
      </c>
      <c r="G1247" s="146"/>
      <c r="H1247" s="273">
        <f>VLOOKUP(U1247,[2]Inflation!$G$16:$H$26,2,FALSE)</f>
        <v>1.0461491063094051</v>
      </c>
      <c r="I1247" s="274">
        <f t="shared" si="97"/>
        <v>352.02917427311479</v>
      </c>
      <c r="J1247" s="151"/>
      <c r="K1247" s="151">
        <v>56</v>
      </c>
      <c r="L1247" s="151"/>
      <c r="M1247" s="276">
        <f t="shared" ref="M1247:M1260" si="98">H1247*K1247</f>
        <v>58.584349953326679</v>
      </c>
      <c r="N1247" s="151">
        <v>740</v>
      </c>
      <c r="O1247" s="151"/>
      <c r="P1247" s="276">
        <f t="shared" ref="P1247:P1310" si="99">N1247*H1247</f>
        <v>774.15033866895976</v>
      </c>
      <c r="Q1247" s="85" t="s">
        <v>1639</v>
      </c>
      <c r="R1247" s="96" t="s">
        <v>291</v>
      </c>
      <c r="S1247" s="85" t="s">
        <v>66</v>
      </c>
      <c r="T1247" s="85" t="s">
        <v>67</v>
      </c>
      <c r="U1247" s="135">
        <v>2010</v>
      </c>
      <c r="V1247" s="85"/>
      <c r="W1247" s="85"/>
      <c r="X1247" s="57"/>
      <c r="Y1247" s="95" t="s">
        <v>343</v>
      </c>
      <c r="Z1247" s="137" t="s">
        <v>69</v>
      </c>
      <c r="AA1247" s="95"/>
    </row>
    <row r="1248" spans="1:27" s="51" customFormat="1" ht="15" x14ac:dyDescent="0.25">
      <c r="A1248" s="57" t="s">
        <v>1737</v>
      </c>
      <c r="B1248" s="57" t="s">
        <v>1880</v>
      </c>
      <c r="C1248" s="57" t="s">
        <v>1901</v>
      </c>
      <c r="D1248" s="85"/>
      <c r="E1248" s="151">
        <v>516.6</v>
      </c>
      <c r="F1248" s="277">
        <v>516.6</v>
      </c>
      <c r="G1248" s="146"/>
      <c r="H1248" s="273">
        <f>VLOOKUP(U1248,[2]Inflation!$G$16:$H$26,2,FALSE)</f>
        <v>1.0461491063094051</v>
      </c>
      <c r="I1248" s="274">
        <f t="shared" si="97"/>
        <v>540.4406283194387</v>
      </c>
      <c r="J1248" s="151"/>
      <c r="K1248" s="151">
        <v>478</v>
      </c>
      <c r="L1248" s="151"/>
      <c r="M1248" s="276">
        <f t="shared" si="98"/>
        <v>500.05927281589561</v>
      </c>
      <c r="N1248" s="151">
        <v>550</v>
      </c>
      <c r="O1248" s="151"/>
      <c r="P1248" s="276">
        <f t="shared" si="99"/>
        <v>575.38200847017276</v>
      </c>
      <c r="Q1248" s="85" t="s">
        <v>1639</v>
      </c>
      <c r="R1248" s="96" t="s">
        <v>88</v>
      </c>
      <c r="S1248" s="85" t="s">
        <v>66</v>
      </c>
      <c r="T1248" s="85" t="s">
        <v>67</v>
      </c>
      <c r="U1248" s="135">
        <v>2010</v>
      </c>
      <c r="V1248" s="85"/>
      <c r="W1248" s="85"/>
      <c r="X1248" s="57"/>
      <c r="Y1248" s="95" t="s">
        <v>281</v>
      </c>
      <c r="Z1248" s="137" t="s">
        <v>69</v>
      </c>
      <c r="AA1248" s="95"/>
    </row>
    <row r="1249" spans="1:27" s="51" customFormat="1" ht="15" x14ac:dyDescent="0.25">
      <c r="A1249" s="57" t="s">
        <v>1737</v>
      </c>
      <c r="B1249" s="57" t="s">
        <v>1880</v>
      </c>
      <c r="C1249" s="57" t="s">
        <v>1902</v>
      </c>
      <c r="D1249" s="85"/>
      <c r="E1249" s="151">
        <v>499.35</v>
      </c>
      <c r="F1249" s="277">
        <v>499.35</v>
      </c>
      <c r="G1249" s="146"/>
      <c r="H1249" s="273">
        <f>VLOOKUP(U1249,[2]Inflation!$G$16:$H$26,2,FALSE)</f>
        <v>1.0461491063094051</v>
      </c>
      <c r="I1249" s="274">
        <f t="shared" si="97"/>
        <v>522.39455623560139</v>
      </c>
      <c r="J1249" s="151"/>
      <c r="K1249" s="151">
        <v>285</v>
      </c>
      <c r="L1249" s="151"/>
      <c r="M1249" s="276">
        <f t="shared" si="98"/>
        <v>298.15249529818044</v>
      </c>
      <c r="N1249" s="151">
        <v>600</v>
      </c>
      <c r="O1249" s="151"/>
      <c r="P1249" s="276">
        <f t="shared" si="99"/>
        <v>627.68946378564306</v>
      </c>
      <c r="Q1249" s="85" t="s">
        <v>1639</v>
      </c>
      <c r="R1249" s="96" t="s">
        <v>88</v>
      </c>
      <c r="S1249" s="85" t="s">
        <v>66</v>
      </c>
      <c r="T1249" s="85" t="s">
        <v>67</v>
      </c>
      <c r="U1249" s="135">
        <v>2010</v>
      </c>
      <c r="V1249" s="85"/>
      <c r="W1249" s="85"/>
      <c r="X1249" s="57"/>
      <c r="Y1249" s="95" t="s">
        <v>363</v>
      </c>
      <c r="Z1249" s="137" t="s">
        <v>69</v>
      </c>
      <c r="AA1249" s="95"/>
    </row>
    <row r="1250" spans="1:27" s="51" customFormat="1" ht="15" x14ac:dyDescent="0.25">
      <c r="A1250" s="57" t="s">
        <v>1737</v>
      </c>
      <c r="B1250" s="57" t="s">
        <v>1880</v>
      </c>
      <c r="C1250" s="57" t="s">
        <v>1903</v>
      </c>
      <c r="D1250" s="85"/>
      <c r="E1250" s="151">
        <v>548.78</v>
      </c>
      <c r="F1250" s="277">
        <v>548.78</v>
      </c>
      <c r="G1250" s="146"/>
      <c r="H1250" s="273">
        <f>VLOOKUP(U1250,[2]Inflation!$G$16:$H$26,2,FALSE)</f>
        <v>1.0461491063094051</v>
      </c>
      <c r="I1250" s="274">
        <f t="shared" si="97"/>
        <v>574.10570656047526</v>
      </c>
      <c r="J1250" s="151"/>
      <c r="K1250" s="151">
        <v>55</v>
      </c>
      <c r="L1250" s="151"/>
      <c r="M1250" s="276">
        <f t="shared" si="98"/>
        <v>57.538200847017279</v>
      </c>
      <c r="N1250" s="151">
        <v>1550</v>
      </c>
      <c r="O1250" s="151"/>
      <c r="P1250" s="276">
        <f t="shared" si="99"/>
        <v>1621.5311147795778</v>
      </c>
      <c r="Q1250" s="85" t="s">
        <v>1639</v>
      </c>
      <c r="R1250" s="96" t="s">
        <v>88</v>
      </c>
      <c r="S1250" s="85" t="s">
        <v>66</v>
      </c>
      <c r="T1250" s="85" t="s">
        <v>67</v>
      </c>
      <c r="U1250" s="135">
        <v>2010</v>
      </c>
      <c r="V1250" s="85"/>
      <c r="W1250" s="85"/>
      <c r="X1250" s="57"/>
      <c r="Y1250" s="95" t="s">
        <v>1904</v>
      </c>
      <c r="Z1250" s="137" t="s">
        <v>69</v>
      </c>
      <c r="AA1250" s="95"/>
    </row>
    <row r="1251" spans="1:27" s="51" customFormat="1" ht="15" x14ac:dyDescent="0.25">
      <c r="A1251" s="57" t="s">
        <v>1737</v>
      </c>
      <c r="B1251" s="57" t="s">
        <v>1880</v>
      </c>
      <c r="C1251" s="57" t="s">
        <v>1905</v>
      </c>
      <c r="D1251" s="85"/>
      <c r="E1251" s="151">
        <v>600.57000000000005</v>
      </c>
      <c r="F1251" s="277">
        <v>600.57000000000005</v>
      </c>
      <c r="G1251" s="146"/>
      <c r="H1251" s="273">
        <f>VLOOKUP(U1251,[2]Inflation!$G$16:$H$26,2,FALSE)</f>
        <v>1.0461491063094051</v>
      </c>
      <c r="I1251" s="274">
        <f t="shared" si="97"/>
        <v>628.28576877623948</v>
      </c>
      <c r="J1251" s="151"/>
      <c r="K1251" s="151">
        <v>200</v>
      </c>
      <c r="L1251" s="151"/>
      <c r="M1251" s="276">
        <f t="shared" si="98"/>
        <v>209.229821261881</v>
      </c>
      <c r="N1251" s="151">
        <v>1020</v>
      </c>
      <c r="O1251" s="151"/>
      <c r="P1251" s="276">
        <f t="shared" si="99"/>
        <v>1067.0720884355931</v>
      </c>
      <c r="Q1251" s="85" t="s">
        <v>1639</v>
      </c>
      <c r="R1251" s="96" t="s">
        <v>88</v>
      </c>
      <c r="S1251" s="85" t="s">
        <v>66</v>
      </c>
      <c r="T1251" s="85" t="s">
        <v>67</v>
      </c>
      <c r="U1251" s="135">
        <v>2010</v>
      </c>
      <c r="V1251" s="85"/>
      <c r="W1251" s="85"/>
      <c r="X1251" s="57"/>
      <c r="Y1251" s="95" t="s">
        <v>795</v>
      </c>
      <c r="Z1251" s="137" t="s">
        <v>69</v>
      </c>
      <c r="AA1251" s="95"/>
    </row>
    <row r="1252" spans="1:27" s="51" customFormat="1" ht="15" x14ac:dyDescent="0.25">
      <c r="A1252" s="44" t="s">
        <v>1733</v>
      </c>
      <c r="B1252" s="172" t="s">
        <v>1906</v>
      </c>
      <c r="C1252" s="172" t="s">
        <v>1907</v>
      </c>
      <c r="D1252" s="44"/>
      <c r="E1252" s="278">
        <v>625.29999999999995</v>
      </c>
      <c r="F1252" s="279">
        <v>625.29999999999995</v>
      </c>
      <c r="G1252" s="280"/>
      <c r="H1252" s="273">
        <f>VLOOKUP(U1252,[2]Inflation!$G$16:$H$26,2,FALSE)</f>
        <v>1.0292667257822254</v>
      </c>
      <c r="I1252" s="274">
        <f t="shared" si="97"/>
        <v>643.60048363162548</v>
      </c>
      <c r="J1252" s="275" t="s">
        <v>963</v>
      </c>
      <c r="K1252" s="218">
        <v>475</v>
      </c>
      <c r="L1252" s="218"/>
      <c r="M1252" s="276">
        <f t="shared" si="98"/>
        <v>488.9016947465571</v>
      </c>
      <c r="N1252" s="218">
        <v>900</v>
      </c>
      <c r="O1252" s="218"/>
      <c r="P1252" s="276">
        <f t="shared" si="99"/>
        <v>926.34005320400286</v>
      </c>
      <c r="Q1252" s="44" t="s">
        <v>27</v>
      </c>
      <c r="R1252" s="44" t="s">
        <v>208</v>
      </c>
      <c r="S1252" s="44" t="s">
        <v>209</v>
      </c>
      <c r="T1252" s="44">
        <v>2011</v>
      </c>
      <c r="U1252" s="41">
        <v>2011</v>
      </c>
      <c r="V1252" s="44" t="s">
        <v>210</v>
      </c>
      <c r="W1252" s="44" t="s">
        <v>32</v>
      </c>
      <c r="X1252" s="44">
        <v>18</v>
      </c>
      <c r="Y1252" s="44"/>
      <c r="Z1252" s="48" t="s">
        <v>211</v>
      </c>
      <c r="AA1252" s="44"/>
    </row>
    <row r="1253" spans="1:27" s="51" customFormat="1" ht="15" x14ac:dyDescent="0.25">
      <c r="A1253" s="44" t="s">
        <v>1733</v>
      </c>
      <c r="B1253" s="172" t="s">
        <v>1906</v>
      </c>
      <c r="C1253" s="172" t="s">
        <v>1908</v>
      </c>
      <c r="D1253" s="44"/>
      <c r="E1253" s="278">
        <v>540</v>
      </c>
      <c r="F1253" s="279">
        <v>540</v>
      </c>
      <c r="G1253" s="280"/>
      <c r="H1253" s="273">
        <f>VLOOKUP(U1253,[2]Inflation!$G$16:$H$26,2,FALSE)</f>
        <v>1.0292667257822254</v>
      </c>
      <c r="I1253" s="274">
        <f t="shared" si="97"/>
        <v>555.80403192240169</v>
      </c>
      <c r="J1253" s="275" t="s">
        <v>963</v>
      </c>
      <c r="K1253" s="218" t="s">
        <v>963</v>
      </c>
      <c r="L1253" s="218"/>
      <c r="M1253" s="276" t="e">
        <f t="shared" si="98"/>
        <v>#VALUE!</v>
      </c>
      <c r="N1253" s="218" t="s">
        <v>963</v>
      </c>
      <c r="O1253" s="218"/>
      <c r="P1253" s="276" t="e">
        <f t="shared" si="99"/>
        <v>#VALUE!</v>
      </c>
      <c r="Q1253" s="44" t="s">
        <v>27</v>
      </c>
      <c r="R1253" s="44" t="s">
        <v>399</v>
      </c>
      <c r="S1253" s="44" t="s">
        <v>1054</v>
      </c>
      <c r="T1253" s="44">
        <v>2011</v>
      </c>
      <c r="U1253" s="41">
        <v>2011</v>
      </c>
      <c r="V1253" s="44" t="s">
        <v>210</v>
      </c>
      <c r="W1253" s="44" t="s">
        <v>32</v>
      </c>
      <c r="X1253" s="44">
        <v>5</v>
      </c>
      <c r="Y1253" s="44"/>
      <c r="Z1253" s="48" t="s">
        <v>1055</v>
      </c>
      <c r="AA1253" s="44"/>
    </row>
    <row r="1254" spans="1:27" s="125" customFormat="1" ht="15" x14ac:dyDescent="0.25">
      <c r="A1254" s="44" t="s">
        <v>1733</v>
      </c>
      <c r="B1254" s="172" t="s">
        <v>1906</v>
      </c>
      <c r="C1254" s="172" t="s">
        <v>1909</v>
      </c>
      <c r="D1254" s="44"/>
      <c r="E1254" s="278">
        <v>1126.67</v>
      </c>
      <c r="F1254" s="279">
        <v>1126.67</v>
      </c>
      <c r="G1254" s="280"/>
      <c r="H1254" s="273">
        <f>VLOOKUP(U1254,[2]Inflation!$G$16:$H$26,2,FALSE)</f>
        <v>1.0292667257822254</v>
      </c>
      <c r="I1254" s="274">
        <f t="shared" si="97"/>
        <v>1159.6439419370599</v>
      </c>
      <c r="J1254" s="275" t="s">
        <v>963</v>
      </c>
      <c r="K1254" s="218" t="s">
        <v>963</v>
      </c>
      <c r="L1254" s="218"/>
      <c r="M1254" s="276" t="e">
        <f t="shared" si="98"/>
        <v>#VALUE!</v>
      </c>
      <c r="N1254" s="218" t="s">
        <v>963</v>
      </c>
      <c r="O1254" s="218"/>
      <c r="P1254" s="276" t="e">
        <f t="shared" si="99"/>
        <v>#VALUE!</v>
      </c>
      <c r="Q1254" s="44" t="s">
        <v>27</v>
      </c>
      <c r="R1254" s="44" t="s">
        <v>399</v>
      </c>
      <c r="S1254" s="44" t="s">
        <v>1054</v>
      </c>
      <c r="T1254" s="44">
        <v>2011</v>
      </c>
      <c r="U1254" s="41">
        <v>2011</v>
      </c>
      <c r="V1254" s="44" t="s">
        <v>210</v>
      </c>
      <c r="W1254" s="44" t="s">
        <v>32</v>
      </c>
      <c r="X1254" s="44">
        <v>3</v>
      </c>
      <c r="Y1254" s="44"/>
      <c r="Z1254" s="48" t="s">
        <v>1055</v>
      </c>
      <c r="AA1254" s="44"/>
    </row>
    <row r="1255" spans="1:27" s="125" customFormat="1" ht="15" x14ac:dyDescent="0.25">
      <c r="A1255" s="44" t="s">
        <v>1733</v>
      </c>
      <c r="B1255" s="172" t="s">
        <v>1906</v>
      </c>
      <c r="C1255" s="172" t="s">
        <v>1910</v>
      </c>
      <c r="D1255" s="44"/>
      <c r="E1255" s="278">
        <v>600</v>
      </c>
      <c r="F1255" s="279">
        <v>600</v>
      </c>
      <c r="G1255" s="280"/>
      <c r="H1255" s="273">
        <f>VLOOKUP(U1255,[2]Inflation!$G$16:$H$26,2,FALSE)</f>
        <v>1.0292667257822254</v>
      </c>
      <c r="I1255" s="274">
        <f t="shared" si="97"/>
        <v>617.56003546933528</v>
      </c>
      <c r="J1255" s="275" t="s">
        <v>963</v>
      </c>
      <c r="K1255" s="218" t="s">
        <v>963</v>
      </c>
      <c r="L1255" s="218"/>
      <c r="M1255" s="276" t="e">
        <f t="shared" si="98"/>
        <v>#VALUE!</v>
      </c>
      <c r="N1255" s="218" t="s">
        <v>963</v>
      </c>
      <c r="O1255" s="218"/>
      <c r="P1255" s="276" t="e">
        <f t="shared" si="99"/>
        <v>#VALUE!</v>
      </c>
      <c r="Q1255" s="44" t="s">
        <v>27</v>
      </c>
      <c r="R1255" s="44" t="s">
        <v>399</v>
      </c>
      <c r="S1255" s="44" t="s">
        <v>1054</v>
      </c>
      <c r="T1255" s="44">
        <v>2011</v>
      </c>
      <c r="U1255" s="41">
        <v>2011</v>
      </c>
      <c r="V1255" s="44" t="s">
        <v>210</v>
      </c>
      <c r="W1255" s="44" t="s">
        <v>32</v>
      </c>
      <c r="X1255" s="44">
        <v>3</v>
      </c>
      <c r="Y1255" s="44"/>
      <c r="Z1255" s="48" t="s">
        <v>1055</v>
      </c>
      <c r="AA1255" s="44"/>
    </row>
    <row r="1256" spans="1:27" s="125" customFormat="1" ht="15" x14ac:dyDescent="0.25">
      <c r="A1256" s="44" t="s">
        <v>1733</v>
      </c>
      <c r="B1256" s="172" t="s">
        <v>1906</v>
      </c>
      <c r="C1256" s="172" t="s">
        <v>1911</v>
      </c>
      <c r="D1256" s="44"/>
      <c r="E1256" s="270">
        <v>976</v>
      </c>
      <c r="F1256" s="271">
        <v>976</v>
      </c>
      <c r="G1256" s="272"/>
      <c r="H1256" s="273">
        <f>VLOOKUP(U1256,[2]Inflation!$G$16:$H$26,2,FALSE)</f>
        <v>1.0461491063094051</v>
      </c>
      <c r="I1256" s="274">
        <f t="shared" si="97"/>
        <v>1021.0415277579793</v>
      </c>
      <c r="J1256" s="275" t="s">
        <v>963</v>
      </c>
      <c r="K1256" s="218" t="s">
        <v>210</v>
      </c>
      <c r="L1256" s="218"/>
      <c r="M1256" s="276" t="e">
        <f t="shared" si="98"/>
        <v>#VALUE!</v>
      </c>
      <c r="N1256" s="218" t="s">
        <v>210</v>
      </c>
      <c r="O1256" s="218"/>
      <c r="P1256" s="276" t="e">
        <f t="shared" si="99"/>
        <v>#VALUE!</v>
      </c>
      <c r="Q1256" s="44" t="s">
        <v>27</v>
      </c>
      <c r="R1256" s="44" t="s">
        <v>205</v>
      </c>
      <c r="S1256" s="77" t="s">
        <v>1791</v>
      </c>
      <c r="T1256" s="44">
        <v>2010</v>
      </c>
      <c r="U1256" s="41">
        <v>2010</v>
      </c>
      <c r="V1256" s="44" t="s">
        <v>32</v>
      </c>
      <c r="W1256" s="44" t="s">
        <v>32</v>
      </c>
      <c r="X1256" s="44">
        <v>26</v>
      </c>
      <c r="Y1256" s="44"/>
      <c r="Z1256" s="48" t="s">
        <v>207</v>
      </c>
      <c r="AA1256" s="44"/>
    </row>
    <row r="1257" spans="1:27" s="125" customFormat="1" ht="15" x14ac:dyDescent="0.25">
      <c r="A1257" s="111" t="s">
        <v>1740</v>
      </c>
      <c r="B1257" s="111" t="s">
        <v>1912</v>
      </c>
      <c r="C1257" s="111" t="s">
        <v>1913</v>
      </c>
      <c r="D1257" s="142"/>
      <c r="E1257" s="159">
        <v>275.55</v>
      </c>
      <c r="F1257" s="159">
        <v>275.55</v>
      </c>
      <c r="G1257" s="159"/>
      <c r="H1257" s="282">
        <f>VLOOKUP(U1257,[2]Inflation!$G$16:$H$26,2,FALSE)</f>
        <v>1.0461491063094051</v>
      </c>
      <c r="I1257" s="210">
        <f t="shared" si="97"/>
        <v>288.26638624355655</v>
      </c>
      <c r="J1257" s="159"/>
      <c r="K1257" s="159">
        <v>57.2</v>
      </c>
      <c r="L1257" s="159"/>
      <c r="M1257" s="283">
        <f t="shared" si="98"/>
        <v>59.839728880897972</v>
      </c>
      <c r="N1257" s="159">
        <v>750</v>
      </c>
      <c r="O1257" s="159"/>
      <c r="P1257" s="283">
        <f t="shared" si="99"/>
        <v>784.61182973205382</v>
      </c>
      <c r="Q1257" s="142" t="s">
        <v>1067</v>
      </c>
      <c r="R1257" s="160" t="s">
        <v>74</v>
      </c>
      <c r="S1257" s="120" t="s">
        <v>66</v>
      </c>
      <c r="T1257" s="120" t="s">
        <v>67</v>
      </c>
      <c r="U1257" s="120">
        <v>2010</v>
      </c>
      <c r="V1257" s="142"/>
      <c r="W1257" s="142"/>
      <c r="X1257" s="142" t="s">
        <v>1914</v>
      </c>
      <c r="Y1257" s="161" t="s">
        <v>1915</v>
      </c>
      <c r="Z1257" s="123" t="s">
        <v>69</v>
      </c>
      <c r="AA1257" s="161"/>
    </row>
    <row r="1258" spans="1:27" s="125" customFormat="1" ht="15" x14ac:dyDescent="0.25">
      <c r="A1258" s="44" t="s">
        <v>1733</v>
      </c>
      <c r="B1258" s="172" t="s">
        <v>1916</v>
      </c>
      <c r="C1258" s="172" t="s">
        <v>1917</v>
      </c>
      <c r="D1258" s="44"/>
      <c r="E1258" s="270">
        <v>130</v>
      </c>
      <c r="F1258" s="271">
        <v>130</v>
      </c>
      <c r="G1258" s="272"/>
      <c r="H1258" s="273">
        <f>VLOOKUP(U1258,[2]Inflation!$G$16:$H$26,2,FALSE)</f>
        <v>1.0461491063094051</v>
      </c>
      <c r="I1258" s="274">
        <f t="shared" si="97"/>
        <v>135.99938382022265</v>
      </c>
      <c r="J1258" s="275">
        <v>0</v>
      </c>
      <c r="K1258" s="218" t="s">
        <v>210</v>
      </c>
      <c r="L1258" s="218"/>
      <c r="M1258" s="276" t="e">
        <f t="shared" si="98"/>
        <v>#VALUE!</v>
      </c>
      <c r="N1258" s="218" t="s">
        <v>210</v>
      </c>
      <c r="O1258" s="218"/>
      <c r="P1258" s="276" t="e">
        <f t="shared" si="99"/>
        <v>#VALUE!</v>
      </c>
      <c r="Q1258" s="44" t="s">
        <v>27</v>
      </c>
      <c r="R1258" s="44" t="s">
        <v>942</v>
      </c>
      <c r="S1258" s="44" t="s">
        <v>943</v>
      </c>
      <c r="T1258" s="44">
        <v>2010</v>
      </c>
      <c r="U1258" s="41">
        <v>2010</v>
      </c>
      <c r="V1258" s="44" t="s">
        <v>32</v>
      </c>
      <c r="W1258" s="44" t="s">
        <v>32</v>
      </c>
      <c r="X1258" s="44">
        <v>1</v>
      </c>
      <c r="Y1258" s="44"/>
      <c r="Z1258" s="48" t="s">
        <v>944</v>
      </c>
      <c r="AA1258" s="44"/>
    </row>
    <row r="1259" spans="1:27" s="125" customFormat="1" ht="15" x14ac:dyDescent="0.25">
      <c r="A1259" s="44" t="s">
        <v>1733</v>
      </c>
      <c r="B1259" s="172" t="s">
        <v>1916</v>
      </c>
      <c r="C1259" s="172" t="s">
        <v>1918</v>
      </c>
      <c r="D1259" s="44"/>
      <c r="E1259" s="270">
        <v>350</v>
      </c>
      <c r="F1259" s="271">
        <v>350</v>
      </c>
      <c r="G1259" s="272"/>
      <c r="H1259" s="273">
        <f>VLOOKUP(U1259,[2]Inflation!$G$16:$H$26,2,FALSE)</f>
        <v>1.0461491063094051</v>
      </c>
      <c r="I1259" s="274">
        <f t="shared" si="97"/>
        <v>366.15218720829176</v>
      </c>
      <c r="J1259" s="275">
        <v>0</v>
      </c>
      <c r="K1259" s="218" t="s">
        <v>210</v>
      </c>
      <c r="L1259" s="218"/>
      <c r="M1259" s="276" t="e">
        <f t="shared" si="98"/>
        <v>#VALUE!</v>
      </c>
      <c r="N1259" s="218" t="s">
        <v>210</v>
      </c>
      <c r="O1259" s="218"/>
      <c r="P1259" s="276" t="e">
        <f t="shared" si="99"/>
        <v>#VALUE!</v>
      </c>
      <c r="Q1259" s="44" t="s">
        <v>27</v>
      </c>
      <c r="R1259" s="44" t="s">
        <v>942</v>
      </c>
      <c r="S1259" s="44" t="s">
        <v>943</v>
      </c>
      <c r="T1259" s="44">
        <v>2010</v>
      </c>
      <c r="U1259" s="41">
        <v>2010</v>
      </c>
      <c r="V1259" s="44" t="s">
        <v>32</v>
      </c>
      <c r="W1259" s="44" t="s">
        <v>32</v>
      </c>
      <c r="X1259" s="44">
        <v>1</v>
      </c>
      <c r="Y1259" s="44"/>
      <c r="Z1259" s="48" t="s">
        <v>944</v>
      </c>
      <c r="AA1259" s="44"/>
    </row>
    <row r="1260" spans="1:27" s="125" customFormat="1" ht="15" x14ac:dyDescent="0.25">
      <c r="A1260" s="44" t="s">
        <v>1733</v>
      </c>
      <c r="B1260" s="172" t="s">
        <v>1916</v>
      </c>
      <c r="C1260" s="44" t="s">
        <v>1919</v>
      </c>
      <c r="D1260" s="44"/>
      <c r="E1260" s="45">
        <v>144</v>
      </c>
      <c r="F1260" s="40">
        <v>144</v>
      </c>
      <c r="G1260" s="46"/>
      <c r="H1260" s="273">
        <f>VLOOKUP(U1260,[2]Inflation!$G$16:$H$26,2,FALSE)</f>
        <v>1.0461491063094051</v>
      </c>
      <c r="I1260" s="274">
        <f t="shared" si="97"/>
        <v>150.64547130855433</v>
      </c>
      <c r="J1260" s="44"/>
      <c r="K1260" s="44">
        <v>144</v>
      </c>
      <c r="L1260" s="44"/>
      <c r="M1260" s="276">
        <f t="shared" si="98"/>
        <v>150.64547130855433</v>
      </c>
      <c r="N1260" s="44">
        <v>144</v>
      </c>
      <c r="O1260" s="44"/>
      <c r="P1260" s="276">
        <f t="shared" si="99"/>
        <v>150.64547130855433</v>
      </c>
      <c r="Q1260" s="44" t="s">
        <v>27</v>
      </c>
      <c r="R1260" s="44" t="s">
        <v>1882</v>
      </c>
      <c r="S1260" s="44" t="s">
        <v>1920</v>
      </c>
      <c r="T1260" s="44">
        <v>2010</v>
      </c>
      <c r="U1260" s="41">
        <v>2010</v>
      </c>
      <c r="V1260" s="44">
        <v>9</v>
      </c>
      <c r="W1260" s="44" t="s">
        <v>963</v>
      </c>
      <c r="X1260" s="44">
        <v>162</v>
      </c>
      <c r="Y1260" s="44"/>
      <c r="Z1260" s="44" t="s">
        <v>1921</v>
      </c>
      <c r="AA1260" s="44"/>
    </row>
    <row r="1261" spans="1:27" s="51" customFormat="1" ht="30" x14ac:dyDescent="0.25">
      <c r="A1261" s="44" t="s">
        <v>1922</v>
      </c>
      <c r="B1261" s="44" t="s">
        <v>1923</v>
      </c>
      <c r="C1261" s="44" t="s">
        <v>1924</v>
      </c>
      <c r="D1261" s="44"/>
      <c r="E1261" s="45">
        <v>40000</v>
      </c>
      <c r="F1261" s="45"/>
      <c r="G1261" s="45"/>
      <c r="H1261" s="217">
        <f>VLOOKUP(U1261,[1]Inflation!$G$16:$H$26,2,FALSE)</f>
        <v>1.0721304058925818</v>
      </c>
      <c r="I1261" s="45">
        <f t="shared" ref="I1261:I1292" si="100">H1261*E1261</f>
        <v>42885.216235703272</v>
      </c>
      <c r="J1261" s="45"/>
      <c r="K1261" s="45"/>
      <c r="L1261" s="45"/>
      <c r="M1261" s="56">
        <f>K1261*H1261</f>
        <v>0</v>
      </c>
      <c r="N1261" s="45"/>
      <c r="O1261" s="45"/>
      <c r="P1261" s="56">
        <f t="shared" si="99"/>
        <v>0</v>
      </c>
      <c r="Q1261" s="44" t="s">
        <v>27</v>
      </c>
      <c r="R1261" s="44" t="s">
        <v>28</v>
      </c>
      <c r="S1261" s="44" t="s">
        <v>29</v>
      </c>
      <c r="T1261" s="44" t="s">
        <v>30</v>
      </c>
      <c r="U1261" s="41">
        <v>2008</v>
      </c>
      <c r="V1261" s="44" t="s">
        <v>1076</v>
      </c>
      <c r="W1261" s="44" t="s">
        <v>32</v>
      </c>
      <c r="X1261" s="44" t="s">
        <v>32</v>
      </c>
      <c r="Y1261" s="44"/>
      <c r="Z1261" s="48" t="s">
        <v>33</v>
      </c>
      <c r="AA1261" s="44" t="s">
        <v>34</v>
      </c>
    </row>
    <row r="1262" spans="1:27" s="51" customFormat="1" ht="15" x14ac:dyDescent="0.25">
      <c r="A1262" s="57" t="s">
        <v>1922</v>
      </c>
      <c r="B1262" s="195" t="s">
        <v>1923</v>
      </c>
      <c r="C1262" s="195" t="s">
        <v>1924</v>
      </c>
      <c r="D1262" s="195"/>
      <c r="E1262" s="45">
        <v>40000</v>
      </c>
      <c r="F1262" s="45"/>
      <c r="G1262" s="45"/>
      <c r="H1262" s="217">
        <f>VLOOKUP(U1262,[1]Inflation!$G$16:$H$26,2,FALSE)</f>
        <v>1.0733291816457666</v>
      </c>
      <c r="I1262" s="45">
        <f t="shared" si="100"/>
        <v>42933.167265830663</v>
      </c>
      <c r="J1262" s="45"/>
      <c r="K1262" s="45"/>
      <c r="L1262" s="45"/>
      <c r="M1262" s="56"/>
      <c r="N1262" s="45"/>
      <c r="O1262" s="45"/>
      <c r="P1262" s="56">
        <f t="shared" si="99"/>
        <v>0</v>
      </c>
      <c r="Q1262" s="44" t="s">
        <v>27</v>
      </c>
      <c r="R1262" s="195" t="s">
        <v>28</v>
      </c>
      <c r="S1262" s="195" t="s">
        <v>137</v>
      </c>
      <c r="T1262" s="195">
        <v>2009</v>
      </c>
      <c r="U1262" s="296">
        <v>2009</v>
      </c>
      <c r="V1262" s="297" t="s">
        <v>1925</v>
      </c>
      <c r="W1262" s="195" t="s">
        <v>32</v>
      </c>
      <c r="X1262" s="195">
        <v>2</v>
      </c>
      <c r="Y1262" s="195"/>
      <c r="Z1262" s="72" t="s">
        <v>139</v>
      </c>
      <c r="AA1262" s="195"/>
    </row>
    <row r="1263" spans="1:27" s="51" customFormat="1" ht="30" x14ac:dyDescent="0.25">
      <c r="A1263" s="44" t="s">
        <v>1922</v>
      </c>
      <c r="B1263" s="44" t="s">
        <v>1926</v>
      </c>
      <c r="C1263" s="44" t="s">
        <v>1927</v>
      </c>
      <c r="D1263" s="44"/>
      <c r="E1263" s="45"/>
      <c r="F1263" s="45"/>
      <c r="G1263" s="45"/>
      <c r="H1263" s="217">
        <f>VLOOKUP(U1263,[1]Inflation!$G$16:$H$26,2,FALSE)</f>
        <v>1.0721304058925818</v>
      </c>
      <c r="I1263" s="45">
        <f t="shared" si="100"/>
        <v>0</v>
      </c>
      <c r="J1263" s="45"/>
      <c r="K1263" s="45">
        <v>1000</v>
      </c>
      <c r="L1263" s="45"/>
      <c r="M1263" s="56">
        <f t="shared" ref="M1263:M1294" si="101">K1263*H1263</f>
        <v>1072.1304058925818</v>
      </c>
      <c r="N1263" s="45">
        <v>2500</v>
      </c>
      <c r="O1263" s="45"/>
      <c r="P1263" s="56">
        <f t="shared" si="99"/>
        <v>2680.3260147314545</v>
      </c>
      <c r="Q1263" s="44" t="s">
        <v>27</v>
      </c>
      <c r="R1263" s="44" t="s">
        <v>28</v>
      </c>
      <c r="S1263" s="44" t="s">
        <v>29</v>
      </c>
      <c r="T1263" s="44" t="s">
        <v>30</v>
      </c>
      <c r="U1263" s="41">
        <v>2008</v>
      </c>
      <c r="V1263" s="44" t="s">
        <v>1629</v>
      </c>
      <c r="W1263" s="44" t="s">
        <v>32</v>
      </c>
      <c r="X1263" s="44" t="s">
        <v>32</v>
      </c>
      <c r="Y1263" s="44"/>
      <c r="Z1263" s="48" t="s">
        <v>33</v>
      </c>
      <c r="AA1263" s="44" t="s">
        <v>34</v>
      </c>
    </row>
    <row r="1264" spans="1:27" s="51" customFormat="1" ht="30" x14ac:dyDescent="0.25">
      <c r="A1264" s="44" t="s">
        <v>1922</v>
      </c>
      <c r="B1264" s="44" t="s">
        <v>1926</v>
      </c>
      <c r="C1264" s="44" t="s">
        <v>1928</v>
      </c>
      <c r="D1264" s="44"/>
      <c r="E1264" s="45">
        <v>1500</v>
      </c>
      <c r="F1264" s="45"/>
      <c r="G1264" s="45"/>
      <c r="H1264" s="217">
        <f>VLOOKUP(U1264,[1]Inflation!$G$16:$H$26,2,FALSE)</f>
        <v>1.280275745638717</v>
      </c>
      <c r="I1264" s="45">
        <f t="shared" si="100"/>
        <v>1920.4136184580755</v>
      </c>
      <c r="J1264" s="45"/>
      <c r="K1264" s="45"/>
      <c r="L1264" s="45"/>
      <c r="M1264" s="56">
        <f t="shared" si="101"/>
        <v>0</v>
      </c>
      <c r="N1264" s="45"/>
      <c r="O1264" s="45"/>
      <c r="P1264" s="56">
        <f t="shared" si="99"/>
        <v>0</v>
      </c>
      <c r="Q1264" s="44" t="s">
        <v>27</v>
      </c>
      <c r="R1264" s="44" t="s">
        <v>36</v>
      </c>
      <c r="S1264" s="44" t="s">
        <v>37</v>
      </c>
      <c r="T1264" s="44" t="s">
        <v>38</v>
      </c>
      <c r="U1264" s="41">
        <v>2002</v>
      </c>
      <c r="V1264" s="44">
        <v>12</v>
      </c>
      <c r="W1264" s="44" t="s">
        <v>32</v>
      </c>
      <c r="X1264" s="44" t="s">
        <v>32</v>
      </c>
      <c r="Y1264" s="44"/>
      <c r="Z1264" s="48" t="s">
        <v>39</v>
      </c>
      <c r="AA1264" s="44"/>
    </row>
    <row r="1265" spans="1:27" s="51" customFormat="1" ht="45" x14ac:dyDescent="0.25">
      <c r="A1265" s="44" t="s">
        <v>1922</v>
      </c>
      <c r="B1265" s="44" t="s">
        <v>1929</v>
      </c>
      <c r="C1265" s="44"/>
      <c r="D1265" s="44"/>
      <c r="E1265" s="45"/>
      <c r="F1265" s="45"/>
      <c r="G1265" s="45"/>
      <c r="H1265" s="217">
        <f>VLOOKUP(U1265,[1]Inflation!$G$16:$H$26,2,FALSE)</f>
        <v>1.0292667257822254</v>
      </c>
      <c r="I1265" s="45">
        <f t="shared" si="100"/>
        <v>0</v>
      </c>
      <c r="J1265" s="45"/>
      <c r="K1265" s="45">
        <v>10000</v>
      </c>
      <c r="L1265" s="45"/>
      <c r="M1265" s="56">
        <f t="shared" si="101"/>
        <v>10292.667257822255</v>
      </c>
      <c r="N1265" s="45">
        <v>70000</v>
      </c>
      <c r="O1265" s="45"/>
      <c r="P1265" s="56">
        <f t="shared" si="99"/>
        <v>72048.670804755777</v>
      </c>
      <c r="Q1265" s="44" t="s">
        <v>353</v>
      </c>
      <c r="R1265" s="44" t="s">
        <v>32</v>
      </c>
      <c r="S1265" s="44" t="s">
        <v>1930</v>
      </c>
      <c r="T1265" s="44">
        <v>2011</v>
      </c>
      <c r="U1265" s="41">
        <v>2011</v>
      </c>
      <c r="V1265" s="44">
        <v>11</v>
      </c>
      <c r="W1265" s="44" t="s">
        <v>32</v>
      </c>
      <c r="X1265" s="44" t="s">
        <v>32</v>
      </c>
      <c r="Y1265" s="44"/>
      <c r="Z1265" s="72" t="s">
        <v>1931</v>
      </c>
      <c r="AA1265" s="44"/>
    </row>
    <row r="1266" spans="1:27" s="51" customFormat="1" ht="15" x14ac:dyDescent="0.25">
      <c r="A1266" s="44" t="s">
        <v>1922</v>
      </c>
      <c r="B1266" s="44" t="s">
        <v>1929</v>
      </c>
      <c r="C1266" s="44" t="s">
        <v>1932</v>
      </c>
      <c r="D1266" s="44"/>
      <c r="E1266" s="45"/>
      <c r="F1266" s="45"/>
      <c r="G1266" s="45"/>
      <c r="H1266" s="217">
        <f>VLOOKUP(U1266,[1]Inflation!$G$16:$H$26,2,FALSE)</f>
        <v>1.0721304058925818</v>
      </c>
      <c r="I1266" s="45">
        <f t="shared" si="100"/>
        <v>0</v>
      </c>
      <c r="J1266" s="45"/>
      <c r="K1266" s="45">
        <v>15000</v>
      </c>
      <c r="L1266" s="45"/>
      <c r="M1266" s="56">
        <f t="shared" si="101"/>
        <v>16081.956088388726</v>
      </c>
      <c r="N1266" s="45">
        <v>20000</v>
      </c>
      <c r="O1266" s="45"/>
      <c r="P1266" s="56">
        <f t="shared" si="99"/>
        <v>21442.608117851636</v>
      </c>
      <c r="Q1266" s="44" t="s">
        <v>27</v>
      </c>
      <c r="R1266" s="44" t="s">
        <v>32</v>
      </c>
      <c r="S1266" s="44" t="s">
        <v>1933</v>
      </c>
      <c r="T1266" s="44">
        <v>2008</v>
      </c>
      <c r="U1266" s="41">
        <v>2008</v>
      </c>
      <c r="V1266" s="44" t="s">
        <v>32</v>
      </c>
      <c r="W1266" s="44" t="s">
        <v>32</v>
      </c>
      <c r="X1266" s="44" t="s">
        <v>32</v>
      </c>
      <c r="Y1266" s="44"/>
      <c r="Z1266" s="48" t="s">
        <v>1934</v>
      </c>
      <c r="AA1266" s="44"/>
    </row>
    <row r="1267" spans="1:27" s="51" customFormat="1" ht="30" x14ac:dyDescent="0.25">
      <c r="A1267" s="44" t="s">
        <v>1922</v>
      </c>
      <c r="B1267" s="44" t="s">
        <v>1929</v>
      </c>
      <c r="C1267" s="44" t="s">
        <v>1935</v>
      </c>
      <c r="D1267" s="44"/>
      <c r="E1267" s="45">
        <v>800</v>
      </c>
      <c r="F1267" s="45"/>
      <c r="G1267" s="45"/>
      <c r="H1267" s="217">
        <f>VLOOKUP(U1267,[1]Inflation!$G$16:$H$26,2,FALSE)</f>
        <v>1.0721304058925818</v>
      </c>
      <c r="I1267" s="45">
        <f t="shared" si="100"/>
        <v>857.70432471406548</v>
      </c>
      <c r="J1267" s="45"/>
      <c r="K1267" s="45"/>
      <c r="L1267" s="45"/>
      <c r="M1267" s="56">
        <f t="shared" si="101"/>
        <v>0</v>
      </c>
      <c r="N1267" s="45"/>
      <c r="O1267" s="45"/>
      <c r="P1267" s="56">
        <f t="shared" si="99"/>
        <v>0</v>
      </c>
      <c r="Q1267" s="44" t="s">
        <v>27</v>
      </c>
      <c r="R1267" s="44" t="s">
        <v>28</v>
      </c>
      <c r="S1267" s="44" t="s">
        <v>29</v>
      </c>
      <c r="T1267" s="44" t="s">
        <v>30</v>
      </c>
      <c r="U1267" s="41">
        <v>2008</v>
      </c>
      <c r="V1267" s="44" t="s">
        <v>1076</v>
      </c>
      <c r="W1267" s="44" t="s">
        <v>32</v>
      </c>
      <c r="X1267" s="44" t="s">
        <v>32</v>
      </c>
      <c r="Y1267" s="44"/>
      <c r="Z1267" s="72" t="s">
        <v>33</v>
      </c>
      <c r="AA1267" s="44" t="s">
        <v>34</v>
      </c>
    </row>
    <row r="1268" spans="1:27" s="51" customFormat="1" ht="15" x14ac:dyDescent="0.25">
      <c r="A1268" s="44" t="s">
        <v>1922</v>
      </c>
      <c r="B1268" s="44" t="s">
        <v>1929</v>
      </c>
      <c r="C1268" s="44"/>
      <c r="D1268" s="44"/>
      <c r="E1268" s="45">
        <v>169.12</v>
      </c>
      <c r="F1268" s="45"/>
      <c r="G1268" s="45"/>
      <c r="H1268" s="217">
        <f>VLOOKUP(U1268,[1]Inflation!$G$16:$H$26,2,FALSE)</f>
        <v>1.0461491063094051</v>
      </c>
      <c r="I1268" s="45">
        <f t="shared" si="100"/>
        <v>176.92473685904659</v>
      </c>
      <c r="J1268" s="45"/>
      <c r="K1268" s="45"/>
      <c r="L1268" s="45"/>
      <c r="M1268" s="56">
        <f t="shared" si="101"/>
        <v>0</v>
      </c>
      <c r="N1268" s="45"/>
      <c r="O1268" s="45"/>
      <c r="P1268" s="56">
        <f t="shared" si="99"/>
        <v>0</v>
      </c>
      <c r="Q1268" s="44" t="s">
        <v>27</v>
      </c>
      <c r="R1268" s="44" t="s">
        <v>205</v>
      </c>
      <c r="S1268" s="77" t="s">
        <v>1791</v>
      </c>
      <c r="T1268" s="44">
        <v>2010</v>
      </c>
      <c r="U1268" s="41">
        <v>2010</v>
      </c>
      <c r="V1268" s="44" t="s">
        <v>32</v>
      </c>
      <c r="W1268" s="44" t="s">
        <v>32</v>
      </c>
      <c r="X1268" s="44">
        <v>34</v>
      </c>
      <c r="Y1268" s="44"/>
      <c r="Z1268" s="48" t="s">
        <v>207</v>
      </c>
      <c r="AA1268" s="44"/>
    </row>
    <row r="1269" spans="1:27" s="51" customFormat="1" ht="15" x14ac:dyDescent="0.25">
      <c r="A1269" s="44" t="s">
        <v>1922</v>
      </c>
      <c r="B1269" s="44" t="s">
        <v>1929</v>
      </c>
      <c r="C1269" s="172" t="s">
        <v>1936</v>
      </c>
      <c r="D1269" s="44"/>
      <c r="E1269" s="45">
        <v>140.19</v>
      </c>
      <c r="F1269" s="45"/>
      <c r="G1269" s="45"/>
      <c r="H1269" s="217">
        <f>VLOOKUP(U1269,[1]Inflation!$G$16:$H$26,2,FALSE)</f>
        <v>1.0292667257822254</v>
      </c>
      <c r="I1269" s="45">
        <f t="shared" si="100"/>
        <v>144.29290228741019</v>
      </c>
      <c r="J1269" s="45"/>
      <c r="K1269" s="45"/>
      <c r="L1269" s="45"/>
      <c r="M1269" s="56">
        <f t="shared" si="101"/>
        <v>0</v>
      </c>
      <c r="N1269" s="45"/>
      <c r="O1269" s="45"/>
      <c r="P1269" s="56">
        <f t="shared" si="99"/>
        <v>0</v>
      </c>
      <c r="Q1269" s="44" t="s">
        <v>27</v>
      </c>
      <c r="R1269" s="44" t="s">
        <v>74</v>
      </c>
      <c r="S1269" s="44" t="s">
        <v>1084</v>
      </c>
      <c r="T1269" s="44" t="s">
        <v>1085</v>
      </c>
      <c r="U1269" s="41">
        <v>2011</v>
      </c>
      <c r="V1269" s="44" t="s">
        <v>32</v>
      </c>
      <c r="W1269" s="44" t="s">
        <v>32</v>
      </c>
      <c r="X1269" s="44">
        <v>757</v>
      </c>
      <c r="Y1269" s="44"/>
      <c r="Z1269" s="48" t="s">
        <v>1086</v>
      </c>
      <c r="AA1269" s="44"/>
    </row>
    <row r="1270" spans="1:27" s="51" customFormat="1" ht="15" x14ac:dyDescent="0.25">
      <c r="A1270" s="44" t="s">
        <v>1922</v>
      </c>
      <c r="B1270" s="44" t="s">
        <v>1929</v>
      </c>
      <c r="C1270" s="172" t="s">
        <v>1937</v>
      </c>
      <c r="D1270" s="44"/>
      <c r="E1270" s="45">
        <v>241.92</v>
      </c>
      <c r="F1270" s="45"/>
      <c r="G1270" s="45"/>
      <c r="H1270" s="217">
        <f>VLOOKUP(U1270,[1]Inflation!$G$16:$H$26,2,FALSE)</f>
        <v>1.0292667257822254</v>
      </c>
      <c r="I1270" s="45">
        <f t="shared" si="100"/>
        <v>249.00020630123598</v>
      </c>
      <c r="J1270" s="45"/>
      <c r="K1270" s="45"/>
      <c r="L1270" s="45"/>
      <c r="M1270" s="56">
        <f t="shared" si="101"/>
        <v>0</v>
      </c>
      <c r="N1270" s="45"/>
      <c r="O1270" s="45"/>
      <c r="P1270" s="56">
        <f t="shared" si="99"/>
        <v>0</v>
      </c>
      <c r="Q1270" s="44" t="s">
        <v>27</v>
      </c>
      <c r="R1270" s="44" t="s">
        <v>74</v>
      </c>
      <c r="S1270" s="44" t="s">
        <v>1084</v>
      </c>
      <c r="T1270" s="44" t="s">
        <v>1085</v>
      </c>
      <c r="U1270" s="41">
        <v>2011</v>
      </c>
      <c r="V1270" s="44" t="s">
        <v>32</v>
      </c>
      <c r="W1270" s="44" t="s">
        <v>32</v>
      </c>
      <c r="X1270" s="44">
        <v>46</v>
      </c>
      <c r="Y1270" s="44"/>
      <c r="Z1270" s="48" t="s">
        <v>1086</v>
      </c>
      <c r="AA1270" s="44"/>
    </row>
    <row r="1271" spans="1:27" s="51" customFormat="1" ht="15" x14ac:dyDescent="0.25">
      <c r="A1271" s="44" t="s">
        <v>1922</v>
      </c>
      <c r="B1271" s="44" t="s">
        <v>1929</v>
      </c>
      <c r="C1271" s="172" t="s">
        <v>1938</v>
      </c>
      <c r="D1271" s="44"/>
      <c r="E1271" s="45">
        <v>133.81</v>
      </c>
      <c r="F1271" s="45"/>
      <c r="G1271" s="45"/>
      <c r="H1271" s="217">
        <f>VLOOKUP(U1271,[1]Inflation!$G$16:$H$26,2,FALSE)</f>
        <v>1.0292667257822254</v>
      </c>
      <c r="I1271" s="45">
        <f t="shared" si="100"/>
        <v>137.7261805769196</v>
      </c>
      <c r="J1271" s="45"/>
      <c r="K1271" s="45"/>
      <c r="L1271" s="45"/>
      <c r="M1271" s="56">
        <f t="shared" si="101"/>
        <v>0</v>
      </c>
      <c r="N1271" s="45"/>
      <c r="O1271" s="45"/>
      <c r="P1271" s="56">
        <f t="shared" si="99"/>
        <v>0</v>
      </c>
      <c r="Q1271" s="44" t="s">
        <v>27</v>
      </c>
      <c r="R1271" s="44" t="s">
        <v>74</v>
      </c>
      <c r="S1271" s="44" t="s">
        <v>1084</v>
      </c>
      <c r="T1271" s="44" t="s">
        <v>1085</v>
      </c>
      <c r="U1271" s="41">
        <v>2011</v>
      </c>
      <c r="V1271" s="44" t="s">
        <v>32</v>
      </c>
      <c r="W1271" s="44" t="s">
        <v>32</v>
      </c>
      <c r="X1271" s="44">
        <v>361</v>
      </c>
      <c r="Y1271" s="44"/>
      <c r="Z1271" s="48" t="s">
        <v>1086</v>
      </c>
      <c r="AA1271" s="44"/>
    </row>
    <row r="1272" spans="1:27" s="51" customFormat="1" ht="15" x14ac:dyDescent="0.25">
      <c r="A1272" s="44" t="s">
        <v>1922</v>
      </c>
      <c r="B1272" s="44" t="s">
        <v>1929</v>
      </c>
      <c r="C1272" s="172" t="s">
        <v>1939</v>
      </c>
      <c r="D1272" s="44"/>
      <c r="E1272" s="45">
        <v>1289.0999999999999</v>
      </c>
      <c r="F1272" s="45"/>
      <c r="G1272" s="45"/>
      <c r="H1272" s="217">
        <f>VLOOKUP(U1272,[1]Inflation!$G$16:$H$26,2,FALSE)</f>
        <v>1.0292667257822254</v>
      </c>
      <c r="I1272" s="45">
        <f t="shared" si="100"/>
        <v>1326.8277362058668</v>
      </c>
      <c r="J1272" s="45"/>
      <c r="K1272" s="45"/>
      <c r="L1272" s="45"/>
      <c r="M1272" s="56">
        <f t="shared" si="101"/>
        <v>0</v>
      </c>
      <c r="N1272" s="45"/>
      <c r="O1272" s="45"/>
      <c r="P1272" s="56">
        <f t="shared" si="99"/>
        <v>0</v>
      </c>
      <c r="Q1272" s="44" t="s">
        <v>27</v>
      </c>
      <c r="R1272" s="44" t="s">
        <v>74</v>
      </c>
      <c r="S1272" s="44" t="s">
        <v>1084</v>
      </c>
      <c r="T1272" s="44" t="s">
        <v>1085</v>
      </c>
      <c r="U1272" s="41">
        <v>2011</v>
      </c>
      <c r="V1272" s="44" t="s">
        <v>32</v>
      </c>
      <c r="W1272" s="44" t="s">
        <v>32</v>
      </c>
      <c r="X1272" s="44">
        <v>77</v>
      </c>
      <c r="Y1272" s="44"/>
      <c r="Z1272" s="48" t="s">
        <v>1086</v>
      </c>
      <c r="AA1272" s="44"/>
    </row>
    <row r="1273" spans="1:27" s="51" customFormat="1" ht="30" x14ac:dyDescent="0.25">
      <c r="A1273" s="44" t="s">
        <v>1922</v>
      </c>
      <c r="B1273" s="44" t="s">
        <v>1929</v>
      </c>
      <c r="C1273" s="172" t="s">
        <v>1940</v>
      </c>
      <c r="D1273" s="44"/>
      <c r="E1273" s="45">
        <v>1000</v>
      </c>
      <c r="F1273" s="45"/>
      <c r="G1273" s="45"/>
      <c r="H1273" s="217">
        <f>VLOOKUP(U1273,[1]Inflation!$G$16:$H$26,2,FALSE)</f>
        <v>1.0292667257822254</v>
      </c>
      <c r="I1273" s="45">
        <f t="shared" si="100"/>
        <v>1029.2667257822254</v>
      </c>
      <c r="J1273" s="45"/>
      <c r="K1273" s="45">
        <v>1000</v>
      </c>
      <c r="L1273" s="45"/>
      <c r="M1273" s="56">
        <f t="shared" si="101"/>
        <v>1029.2667257822254</v>
      </c>
      <c r="N1273" s="45">
        <v>1000</v>
      </c>
      <c r="O1273" s="45"/>
      <c r="P1273" s="56">
        <f t="shared" si="99"/>
        <v>1029.2667257822254</v>
      </c>
      <c r="Q1273" s="44" t="s">
        <v>27</v>
      </c>
      <c r="R1273" s="44" t="s">
        <v>129</v>
      </c>
      <c r="S1273" s="44" t="s">
        <v>220</v>
      </c>
      <c r="T1273" s="44" t="s">
        <v>214</v>
      </c>
      <c r="U1273" s="41">
        <v>2011</v>
      </c>
      <c r="V1273" s="44" t="s">
        <v>210</v>
      </c>
      <c r="W1273" s="44" t="s">
        <v>32</v>
      </c>
      <c r="X1273" s="44">
        <v>2</v>
      </c>
      <c r="Y1273" s="44"/>
      <c r="Z1273" s="48" t="s">
        <v>221</v>
      </c>
      <c r="AA1273" s="44"/>
    </row>
    <row r="1274" spans="1:27" s="51" customFormat="1" ht="15" x14ac:dyDescent="0.25">
      <c r="A1274" s="44" t="s">
        <v>1922</v>
      </c>
      <c r="B1274" s="44" t="s">
        <v>1929</v>
      </c>
      <c r="C1274" s="172" t="s">
        <v>1941</v>
      </c>
      <c r="D1274" s="44"/>
      <c r="E1274" s="45">
        <v>270.55</v>
      </c>
      <c r="F1274" s="45"/>
      <c r="G1274" s="45"/>
      <c r="H1274" s="217">
        <f>VLOOKUP(U1274,[1]Inflation!$G$16:$H$26,2,FALSE)</f>
        <v>1.0292667257822254</v>
      </c>
      <c r="I1274" s="45">
        <f t="shared" si="100"/>
        <v>278.46811266038111</v>
      </c>
      <c r="J1274" s="45"/>
      <c r="K1274" s="45"/>
      <c r="L1274" s="45"/>
      <c r="M1274" s="56">
        <f t="shared" si="101"/>
        <v>0</v>
      </c>
      <c r="N1274" s="45"/>
      <c r="O1274" s="45"/>
      <c r="P1274" s="56">
        <f t="shared" si="99"/>
        <v>0</v>
      </c>
      <c r="Q1274" s="44" t="s">
        <v>27</v>
      </c>
      <c r="R1274" s="44" t="s">
        <v>399</v>
      </c>
      <c r="S1274" s="44" t="s">
        <v>1054</v>
      </c>
      <c r="T1274" s="44">
        <v>2011</v>
      </c>
      <c r="U1274" s="41">
        <v>2011</v>
      </c>
      <c r="V1274" s="44" t="s">
        <v>210</v>
      </c>
      <c r="W1274" s="44" t="s">
        <v>32</v>
      </c>
      <c r="X1274" s="44">
        <v>11</v>
      </c>
      <c r="Y1274" s="44"/>
      <c r="Z1274" s="48" t="s">
        <v>1055</v>
      </c>
      <c r="AA1274" s="44"/>
    </row>
    <row r="1275" spans="1:27" s="51" customFormat="1" ht="30" x14ac:dyDescent="0.25">
      <c r="A1275" s="57" t="s">
        <v>1922</v>
      </c>
      <c r="B1275" s="44" t="s">
        <v>1929</v>
      </c>
      <c r="C1275" s="57" t="s">
        <v>1942</v>
      </c>
      <c r="D1275" s="90"/>
      <c r="E1275" s="91">
        <v>132.24</v>
      </c>
      <c r="F1275" s="91"/>
      <c r="G1275" s="91"/>
      <c r="H1275" s="217">
        <f>VLOOKUP(U1275,[1]Inflation!$G$16:$H$26,2,FALSE)</f>
        <v>1.0461491063094051</v>
      </c>
      <c r="I1275" s="45">
        <f t="shared" si="100"/>
        <v>138.34275781835572</v>
      </c>
      <c r="J1275" s="91"/>
      <c r="K1275" s="91">
        <v>65</v>
      </c>
      <c r="L1275" s="91"/>
      <c r="M1275" s="56">
        <f t="shared" si="101"/>
        <v>67.999691910111324</v>
      </c>
      <c r="N1275" s="91">
        <v>450</v>
      </c>
      <c r="O1275" s="91"/>
      <c r="P1275" s="56">
        <f t="shared" si="99"/>
        <v>470.76709783923229</v>
      </c>
      <c r="Q1275" s="44" t="s">
        <v>27</v>
      </c>
      <c r="R1275" s="84" t="s">
        <v>74</v>
      </c>
      <c r="S1275" s="85" t="s">
        <v>66</v>
      </c>
      <c r="T1275" s="85" t="s">
        <v>67</v>
      </c>
      <c r="U1275" s="135">
        <v>2010</v>
      </c>
      <c r="V1275" s="90"/>
      <c r="W1275" s="90"/>
      <c r="X1275" s="90" t="s">
        <v>1943</v>
      </c>
      <c r="Y1275" s="92" t="s">
        <v>1944</v>
      </c>
      <c r="Z1275" s="137" t="s">
        <v>69</v>
      </c>
      <c r="AA1275" s="92"/>
    </row>
    <row r="1276" spans="1:27" s="51" customFormat="1" ht="15" x14ac:dyDescent="0.25">
      <c r="A1276" s="57" t="s">
        <v>1922</v>
      </c>
      <c r="B1276" s="44" t="s">
        <v>1929</v>
      </c>
      <c r="C1276" s="57" t="s">
        <v>1945</v>
      </c>
      <c r="D1276" s="90"/>
      <c r="E1276" s="91">
        <v>273.08999999999997</v>
      </c>
      <c r="F1276" s="91"/>
      <c r="G1276" s="91"/>
      <c r="H1276" s="217">
        <f>VLOOKUP(U1276,[1]Inflation!$G$16:$H$26,2,FALSE)</f>
        <v>1.0461491063094051</v>
      </c>
      <c r="I1276" s="45">
        <f t="shared" si="100"/>
        <v>285.6928594420354</v>
      </c>
      <c r="J1276" s="91"/>
      <c r="K1276" s="91">
        <v>107</v>
      </c>
      <c r="L1276" s="91"/>
      <c r="M1276" s="56">
        <f t="shared" si="101"/>
        <v>111.93795437510634</v>
      </c>
      <c r="N1276" s="91">
        <v>975</v>
      </c>
      <c r="O1276" s="91"/>
      <c r="P1276" s="56">
        <f t="shared" si="99"/>
        <v>1019.99537865167</v>
      </c>
      <c r="Q1276" s="44" t="s">
        <v>27</v>
      </c>
      <c r="R1276" s="84" t="s">
        <v>74</v>
      </c>
      <c r="S1276" s="85" t="s">
        <v>66</v>
      </c>
      <c r="T1276" s="85" t="s">
        <v>67</v>
      </c>
      <c r="U1276" s="135">
        <v>2010</v>
      </c>
      <c r="V1276" s="90"/>
      <c r="W1276" s="90"/>
      <c r="X1276" s="90" t="s">
        <v>1946</v>
      </c>
      <c r="Y1276" s="92" t="s">
        <v>1947</v>
      </c>
      <c r="Z1276" s="137" t="s">
        <v>69</v>
      </c>
      <c r="AA1276" s="92"/>
    </row>
    <row r="1277" spans="1:27" s="51" customFormat="1" ht="15" x14ac:dyDescent="0.25">
      <c r="A1277" s="57" t="s">
        <v>1922</v>
      </c>
      <c r="B1277" s="44" t="s">
        <v>1929</v>
      </c>
      <c r="C1277" s="57" t="s">
        <v>1948</v>
      </c>
      <c r="D1277" s="90"/>
      <c r="E1277" s="91">
        <v>150.54</v>
      </c>
      <c r="F1277" s="91"/>
      <c r="G1277" s="91"/>
      <c r="H1277" s="217">
        <f>VLOOKUP(U1277,[1]Inflation!$G$16:$H$26,2,FALSE)</f>
        <v>1.0461491063094051</v>
      </c>
      <c r="I1277" s="45">
        <f t="shared" si="100"/>
        <v>157.48728646381784</v>
      </c>
      <c r="J1277" s="91"/>
      <c r="K1277" s="91">
        <v>77.459999999999994</v>
      </c>
      <c r="L1277" s="91"/>
      <c r="M1277" s="56">
        <f t="shared" si="101"/>
        <v>81.034709774726508</v>
      </c>
      <c r="N1277" s="91">
        <v>1000</v>
      </c>
      <c r="O1277" s="91"/>
      <c r="P1277" s="56">
        <f t="shared" si="99"/>
        <v>1046.1491063094049</v>
      </c>
      <c r="Q1277" s="44" t="s">
        <v>27</v>
      </c>
      <c r="R1277" s="84" t="s">
        <v>74</v>
      </c>
      <c r="S1277" s="85" t="s">
        <v>66</v>
      </c>
      <c r="T1277" s="85" t="s">
        <v>67</v>
      </c>
      <c r="U1277" s="135">
        <v>2010</v>
      </c>
      <c r="V1277" s="90"/>
      <c r="W1277" s="90"/>
      <c r="X1277" s="90" t="s">
        <v>1949</v>
      </c>
      <c r="Y1277" s="92" t="s">
        <v>1950</v>
      </c>
      <c r="Z1277" s="137" t="s">
        <v>69</v>
      </c>
      <c r="AA1277" s="92"/>
    </row>
    <row r="1278" spans="1:27" s="51" customFormat="1" ht="15" x14ac:dyDescent="0.25">
      <c r="A1278" s="57" t="s">
        <v>1922</v>
      </c>
      <c r="B1278" s="44" t="s">
        <v>1929</v>
      </c>
      <c r="C1278" s="57" t="s">
        <v>1951</v>
      </c>
      <c r="D1278" s="90"/>
      <c r="E1278" s="91">
        <v>76.59</v>
      </c>
      <c r="F1278" s="91"/>
      <c r="G1278" s="91"/>
      <c r="H1278" s="217">
        <f>VLOOKUP(U1278,[1]Inflation!$G$16:$H$26,2,FALSE)</f>
        <v>1.0461491063094051</v>
      </c>
      <c r="I1278" s="45">
        <f t="shared" si="100"/>
        <v>80.124560052237342</v>
      </c>
      <c r="J1278" s="91"/>
      <c r="K1278" s="91">
        <v>29.77</v>
      </c>
      <c r="L1278" s="91"/>
      <c r="M1278" s="56">
        <f t="shared" si="101"/>
        <v>31.143858894830988</v>
      </c>
      <c r="N1278" s="91">
        <v>100</v>
      </c>
      <c r="O1278" s="91"/>
      <c r="P1278" s="56">
        <f t="shared" si="99"/>
        <v>104.6149106309405</v>
      </c>
      <c r="Q1278" s="44" t="s">
        <v>27</v>
      </c>
      <c r="R1278" s="84" t="s">
        <v>74</v>
      </c>
      <c r="S1278" s="85" t="s">
        <v>66</v>
      </c>
      <c r="T1278" s="85" t="s">
        <v>67</v>
      </c>
      <c r="U1278" s="135">
        <v>2010</v>
      </c>
      <c r="V1278" s="90"/>
      <c r="W1278" s="90"/>
      <c r="X1278" s="90" t="s">
        <v>1952</v>
      </c>
      <c r="Y1278" s="92" t="s">
        <v>525</v>
      </c>
      <c r="Z1278" s="137" t="s">
        <v>69</v>
      </c>
      <c r="AA1278" s="92"/>
    </row>
    <row r="1279" spans="1:27" s="51" customFormat="1" ht="15" x14ac:dyDescent="0.25">
      <c r="A1279" s="57" t="s">
        <v>1922</v>
      </c>
      <c r="B1279" s="44" t="s">
        <v>1929</v>
      </c>
      <c r="C1279" s="57" t="s">
        <v>1953</v>
      </c>
      <c r="D1279" s="90"/>
      <c r="E1279" s="91">
        <v>99.33</v>
      </c>
      <c r="F1279" s="91"/>
      <c r="G1279" s="91"/>
      <c r="H1279" s="217">
        <f>VLOOKUP(U1279,[1]Inflation!$G$16:$H$26,2,FALSE)</f>
        <v>1.0461491063094051</v>
      </c>
      <c r="I1279" s="45">
        <f t="shared" si="100"/>
        <v>103.91399072971321</v>
      </c>
      <c r="J1279" s="91"/>
      <c r="K1279" s="91">
        <v>45</v>
      </c>
      <c r="L1279" s="91"/>
      <c r="M1279" s="56">
        <f t="shared" si="101"/>
        <v>47.076709783923228</v>
      </c>
      <c r="N1279" s="91">
        <v>208</v>
      </c>
      <c r="O1279" s="91"/>
      <c r="P1279" s="56">
        <f t="shared" si="99"/>
        <v>217.59901411235626</v>
      </c>
      <c r="Q1279" s="44" t="s">
        <v>27</v>
      </c>
      <c r="R1279" s="84" t="s">
        <v>74</v>
      </c>
      <c r="S1279" s="85" t="s">
        <v>66</v>
      </c>
      <c r="T1279" s="85" t="s">
        <v>67</v>
      </c>
      <c r="U1279" s="135">
        <v>2010</v>
      </c>
      <c r="V1279" s="90"/>
      <c r="W1279" s="90"/>
      <c r="X1279" s="90" t="s">
        <v>1954</v>
      </c>
      <c r="Y1279" s="92" t="s">
        <v>525</v>
      </c>
      <c r="Z1279" s="137" t="s">
        <v>69</v>
      </c>
      <c r="AA1279" s="92"/>
    </row>
    <row r="1280" spans="1:27" s="51" customFormat="1" ht="30" x14ac:dyDescent="0.25">
      <c r="A1280" s="57" t="s">
        <v>1922</v>
      </c>
      <c r="B1280" s="44" t="s">
        <v>1929</v>
      </c>
      <c r="C1280" s="57" t="s">
        <v>1955</v>
      </c>
      <c r="D1280" s="90"/>
      <c r="E1280" s="91">
        <v>117.86</v>
      </c>
      <c r="F1280" s="91"/>
      <c r="G1280" s="91"/>
      <c r="H1280" s="217">
        <f>VLOOKUP(U1280,[1]Inflation!$G$16:$H$26,2,FALSE)</f>
        <v>1.0461491063094051</v>
      </c>
      <c r="I1280" s="45">
        <f t="shared" si="100"/>
        <v>123.29913366962649</v>
      </c>
      <c r="J1280" s="91"/>
      <c r="K1280" s="91">
        <v>115</v>
      </c>
      <c r="L1280" s="91"/>
      <c r="M1280" s="56">
        <f t="shared" si="101"/>
        <v>120.30714722558159</v>
      </c>
      <c r="N1280" s="91">
        <v>125</v>
      </c>
      <c r="O1280" s="91"/>
      <c r="P1280" s="56">
        <f t="shared" si="99"/>
        <v>130.76863828867562</v>
      </c>
      <c r="Q1280" s="44" t="s">
        <v>27</v>
      </c>
      <c r="R1280" s="84" t="s">
        <v>74</v>
      </c>
      <c r="S1280" s="85" t="s">
        <v>66</v>
      </c>
      <c r="T1280" s="85" t="s">
        <v>67</v>
      </c>
      <c r="U1280" s="135">
        <v>2010</v>
      </c>
      <c r="V1280" s="90"/>
      <c r="W1280" s="90"/>
      <c r="X1280" s="90" t="s">
        <v>1956</v>
      </c>
      <c r="Y1280" s="92" t="s">
        <v>525</v>
      </c>
      <c r="Z1280" s="137" t="s">
        <v>69</v>
      </c>
      <c r="AA1280" s="92"/>
    </row>
    <row r="1281" spans="1:29" s="51" customFormat="1" ht="15" x14ac:dyDescent="0.25">
      <c r="A1281" s="57" t="s">
        <v>1922</v>
      </c>
      <c r="B1281" s="44" t="s">
        <v>1929</v>
      </c>
      <c r="C1281" s="57"/>
      <c r="D1281" s="85"/>
      <c r="E1281" s="93">
        <v>168.79</v>
      </c>
      <c r="F1281" s="93"/>
      <c r="G1281" s="93"/>
      <c r="H1281" s="217">
        <f>VLOOKUP(U1281,[1]Inflation!$G$16:$H$26,2,FALSE)</f>
        <v>1.0461491063094051</v>
      </c>
      <c r="I1281" s="45">
        <f t="shared" si="100"/>
        <v>176.57950765396447</v>
      </c>
      <c r="J1281" s="93"/>
      <c r="K1281" s="93">
        <v>100</v>
      </c>
      <c r="L1281" s="93"/>
      <c r="M1281" s="56">
        <f t="shared" si="101"/>
        <v>104.6149106309405</v>
      </c>
      <c r="N1281" s="93">
        <v>262.27</v>
      </c>
      <c r="O1281" s="93"/>
      <c r="P1281" s="56">
        <f t="shared" si="99"/>
        <v>274.37352611176766</v>
      </c>
      <c r="Q1281" s="44" t="s">
        <v>27</v>
      </c>
      <c r="R1281" s="84" t="s">
        <v>205</v>
      </c>
      <c r="S1281" s="85" t="s">
        <v>66</v>
      </c>
      <c r="T1281" s="85" t="s">
        <v>67</v>
      </c>
      <c r="U1281" s="135">
        <v>2010</v>
      </c>
      <c r="V1281" s="85"/>
      <c r="W1281" s="85"/>
      <c r="X1281" s="57"/>
      <c r="Y1281" s="95" t="s">
        <v>597</v>
      </c>
      <c r="Z1281" s="137" t="s">
        <v>69</v>
      </c>
      <c r="AA1281" s="95"/>
    </row>
    <row r="1282" spans="1:29" s="51" customFormat="1" ht="30" x14ac:dyDescent="0.25">
      <c r="A1282" s="44" t="s">
        <v>1922</v>
      </c>
      <c r="B1282" s="172" t="s">
        <v>1957</v>
      </c>
      <c r="C1282" s="44"/>
      <c r="D1282" s="44"/>
      <c r="E1282" s="45">
        <v>120.9</v>
      </c>
      <c r="F1282" s="45"/>
      <c r="G1282" s="45"/>
      <c r="H1282" s="217">
        <f>VLOOKUP(U1282,[1]Inflation!$G$16:$H$26,2,FALSE)</f>
        <v>1.0292667257822254</v>
      </c>
      <c r="I1282" s="45">
        <f t="shared" si="100"/>
        <v>124.43834714707106</v>
      </c>
      <c r="J1282" s="45"/>
      <c r="K1282" s="45">
        <v>100</v>
      </c>
      <c r="L1282" s="45"/>
      <c r="M1282" s="56">
        <f t="shared" si="101"/>
        <v>102.92667257822255</v>
      </c>
      <c r="N1282" s="45">
        <v>215.25</v>
      </c>
      <c r="O1282" s="45"/>
      <c r="P1282" s="56">
        <f t="shared" si="99"/>
        <v>221.54966272462403</v>
      </c>
      <c r="Q1282" s="44" t="s">
        <v>27</v>
      </c>
      <c r="R1282" s="44" t="s">
        <v>129</v>
      </c>
      <c r="S1282" s="44" t="s">
        <v>220</v>
      </c>
      <c r="T1282" s="44" t="s">
        <v>214</v>
      </c>
      <c r="U1282" s="41">
        <v>2011</v>
      </c>
      <c r="V1282" s="44" t="s">
        <v>210</v>
      </c>
      <c r="W1282" s="44" t="s">
        <v>32</v>
      </c>
      <c r="X1282" s="44">
        <v>16</v>
      </c>
      <c r="Y1282" s="44"/>
      <c r="Z1282" s="48" t="s">
        <v>221</v>
      </c>
      <c r="AA1282" s="44"/>
    </row>
    <row r="1283" spans="1:29" s="51" customFormat="1" ht="30" x14ac:dyDescent="0.25">
      <c r="A1283" s="44" t="s">
        <v>1922</v>
      </c>
      <c r="B1283" s="172" t="s">
        <v>1957</v>
      </c>
      <c r="C1283" s="44"/>
      <c r="D1283" s="44"/>
      <c r="E1283" s="45">
        <v>175</v>
      </c>
      <c r="F1283" s="45"/>
      <c r="G1283" s="45"/>
      <c r="H1283" s="217">
        <f>VLOOKUP(U1283,[1]Inflation!$G$16:$H$26,2,FALSE)</f>
        <v>1.0292667257822254</v>
      </c>
      <c r="I1283" s="45">
        <f t="shared" si="100"/>
        <v>180.12167701188946</v>
      </c>
      <c r="J1283" s="45"/>
      <c r="K1283" s="45">
        <v>175</v>
      </c>
      <c r="L1283" s="45"/>
      <c r="M1283" s="56">
        <f t="shared" si="101"/>
        <v>180.12167701188946</v>
      </c>
      <c r="N1283" s="45">
        <v>175</v>
      </c>
      <c r="O1283" s="45"/>
      <c r="P1283" s="56">
        <f t="shared" si="99"/>
        <v>180.12167701188946</v>
      </c>
      <c r="Q1283" s="44" t="s">
        <v>27</v>
      </c>
      <c r="R1283" s="44" t="s">
        <v>129</v>
      </c>
      <c r="S1283" s="44" t="s">
        <v>220</v>
      </c>
      <c r="T1283" s="44" t="s">
        <v>214</v>
      </c>
      <c r="U1283" s="41">
        <v>2011</v>
      </c>
      <c r="V1283" s="44" t="s">
        <v>210</v>
      </c>
      <c r="W1283" s="44" t="s">
        <v>32</v>
      </c>
      <c r="X1283" s="44">
        <v>26</v>
      </c>
      <c r="Y1283" s="44"/>
      <c r="Z1283" s="48" t="s">
        <v>221</v>
      </c>
      <c r="AA1283" s="44"/>
    </row>
    <row r="1284" spans="1:29" s="51" customFormat="1" ht="15" x14ac:dyDescent="0.25">
      <c r="A1284" s="44" t="s">
        <v>1922</v>
      </c>
      <c r="B1284" s="172" t="s">
        <v>1957</v>
      </c>
      <c r="C1284" s="44" t="s">
        <v>1958</v>
      </c>
      <c r="D1284" s="44"/>
      <c r="E1284" s="45">
        <v>192.14</v>
      </c>
      <c r="F1284" s="45"/>
      <c r="G1284" s="45"/>
      <c r="H1284" s="217">
        <f>VLOOKUP(U1284,[1]Inflation!$G$16:$H$26,2,FALSE)</f>
        <v>1.0292667257822254</v>
      </c>
      <c r="I1284" s="45">
        <f t="shared" si="100"/>
        <v>197.76330869179679</v>
      </c>
      <c r="J1284" s="45"/>
      <c r="K1284" s="45">
        <v>100</v>
      </c>
      <c r="L1284" s="45"/>
      <c r="M1284" s="56">
        <f t="shared" si="101"/>
        <v>102.92667257822255</v>
      </c>
      <c r="N1284" s="45">
        <v>248</v>
      </c>
      <c r="O1284" s="45"/>
      <c r="P1284" s="56">
        <f t="shared" si="99"/>
        <v>255.25814799399191</v>
      </c>
      <c r="Q1284" s="44" t="s">
        <v>27</v>
      </c>
      <c r="R1284" s="44" t="s">
        <v>208</v>
      </c>
      <c r="S1284" s="44" t="s">
        <v>209</v>
      </c>
      <c r="T1284" s="44">
        <v>2011</v>
      </c>
      <c r="U1284" s="41">
        <v>2011</v>
      </c>
      <c r="V1284" s="44" t="s">
        <v>210</v>
      </c>
      <c r="W1284" s="44" t="s">
        <v>32</v>
      </c>
      <c r="X1284" s="44">
        <v>58</v>
      </c>
      <c r="Y1284" s="44"/>
      <c r="Z1284" s="48" t="s">
        <v>211</v>
      </c>
      <c r="AA1284" s="44"/>
    </row>
    <row r="1285" spans="1:29" s="51" customFormat="1" ht="30" x14ac:dyDescent="0.25">
      <c r="A1285" s="44" t="s">
        <v>1922</v>
      </c>
      <c r="B1285" s="172" t="s">
        <v>1957</v>
      </c>
      <c r="C1285" s="44"/>
      <c r="D1285" s="44"/>
      <c r="E1285" s="45"/>
      <c r="F1285" s="45"/>
      <c r="G1285" s="45"/>
      <c r="H1285" s="217">
        <f>VLOOKUP(U1285,[1]Inflation!$G$16:$H$26,2,FALSE)</f>
        <v>1.0733291816457666</v>
      </c>
      <c r="I1285" s="45">
        <f t="shared" si="100"/>
        <v>0</v>
      </c>
      <c r="J1285" s="45"/>
      <c r="K1285" s="45">
        <v>400</v>
      </c>
      <c r="L1285" s="45"/>
      <c r="M1285" s="56">
        <f t="shared" si="101"/>
        <v>429.33167265830667</v>
      </c>
      <c r="N1285" s="45">
        <v>1000</v>
      </c>
      <c r="O1285" s="45"/>
      <c r="P1285" s="56">
        <f t="shared" si="99"/>
        <v>1073.3291816457665</v>
      </c>
      <c r="Q1285" s="44" t="s">
        <v>27</v>
      </c>
      <c r="R1285" s="44" t="s">
        <v>28</v>
      </c>
      <c r="S1285" s="44" t="s">
        <v>1959</v>
      </c>
      <c r="T1285" s="44">
        <v>2009</v>
      </c>
      <c r="U1285" s="41">
        <v>2009</v>
      </c>
      <c r="V1285" s="44" t="s">
        <v>32</v>
      </c>
      <c r="W1285" s="44" t="s">
        <v>32</v>
      </c>
      <c r="X1285" s="44" t="s">
        <v>32</v>
      </c>
      <c r="Y1285" s="44"/>
      <c r="Z1285" s="72" t="s">
        <v>1960</v>
      </c>
      <c r="AA1285" s="44"/>
    </row>
    <row r="1286" spans="1:29" s="51" customFormat="1" ht="30" x14ac:dyDescent="0.25">
      <c r="A1286" s="44" t="s">
        <v>1922</v>
      </c>
      <c r="B1286" s="172" t="s">
        <v>1957</v>
      </c>
      <c r="C1286" s="44" t="s">
        <v>1961</v>
      </c>
      <c r="D1286" s="44"/>
      <c r="E1286" s="45"/>
      <c r="F1286" s="45"/>
      <c r="G1286" s="45"/>
      <c r="H1286" s="217">
        <f>VLOOKUP(U1286,[1]Inflation!$G$16:$H$26,2,FALSE)</f>
        <v>1.0721304058925818</v>
      </c>
      <c r="I1286" s="45">
        <f t="shared" si="100"/>
        <v>0</v>
      </c>
      <c r="J1286" s="45"/>
      <c r="K1286" s="45">
        <v>600</v>
      </c>
      <c r="L1286" s="45"/>
      <c r="M1286" s="56">
        <f t="shared" si="101"/>
        <v>643.27824353554911</v>
      </c>
      <c r="N1286" s="45">
        <v>1390</v>
      </c>
      <c r="O1286" s="45"/>
      <c r="P1286" s="56">
        <f t="shared" si="99"/>
        <v>1490.2612641906887</v>
      </c>
      <c r="Q1286" s="44" t="s">
        <v>27</v>
      </c>
      <c r="R1286" s="44" t="s">
        <v>28</v>
      </c>
      <c r="S1286" s="44" t="s">
        <v>29</v>
      </c>
      <c r="T1286" s="44" t="s">
        <v>30</v>
      </c>
      <c r="U1286" s="41">
        <v>2008</v>
      </c>
      <c r="V1286" s="44" t="s">
        <v>1962</v>
      </c>
      <c r="W1286" s="44" t="s">
        <v>32</v>
      </c>
      <c r="X1286" s="44" t="s">
        <v>32</v>
      </c>
      <c r="Y1286" s="44"/>
      <c r="Z1286" s="48" t="s">
        <v>33</v>
      </c>
      <c r="AA1286" s="44" t="s">
        <v>34</v>
      </c>
    </row>
    <row r="1287" spans="1:29" s="51" customFormat="1" ht="15" x14ac:dyDescent="0.25">
      <c r="A1287" s="44" t="s">
        <v>1922</v>
      </c>
      <c r="B1287" s="172" t="s">
        <v>1957</v>
      </c>
      <c r="C1287" s="44"/>
      <c r="D1287" s="44"/>
      <c r="E1287" s="45">
        <v>249.25</v>
      </c>
      <c r="F1287" s="45"/>
      <c r="G1287" s="45"/>
      <c r="H1287" s="217">
        <f>VLOOKUP(U1287,[1]Inflation!$G$16:$H$26,2,FALSE)</f>
        <v>1.0461491063094051</v>
      </c>
      <c r="I1287" s="45">
        <f t="shared" si="100"/>
        <v>260.75266474761924</v>
      </c>
      <c r="J1287" s="45"/>
      <c r="K1287" s="45"/>
      <c r="L1287" s="45"/>
      <c r="M1287" s="56">
        <f t="shared" si="101"/>
        <v>0</v>
      </c>
      <c r="N1287" s="45"/>
      <c r="O1287" s="45"/>
      <c r="P1287" s="56">
        <f t="shared" si="99"/>
        <v>0</v>
      </c>
      <c r="Q1287" s="44" t="s">
        <v>27</v>
      </c>
      <c r="R1287" s="44" t="s">
        <v>942</v>
      </c>
      <c r="S1287" s="44" t="s">
        <v>943</v>
      </c>
      <c r="T1287" s="44">
        <v>2010</v>
      </c>
      <c r="U1287" s="41">
        <v>2010</v>
      </c>
      <c r="V1287" s="44" t="s">
        <v>32</v>
      </c>
      <c r="W1287" s="44" t="s">
        <v>32</v>
      </c>
      <c r="X1287" s="44">
        <v>1</v>
      </c>
      <c r="Y1287" s="44"/>
      <c r="Z1287" s="48" t="s">
        <v>944</v>
      </c>
      <c r="AA1287" s="44"/>
    </row>
    <row r="1288" spans="1:29" s="194" customFormat="1" ht="15" x14ac:dyDescent="0.25">
      <c r="A1288" s="44" t="s">
        <v>1922</v>
      </c>
      <c r="B1288" s="172" t="s">
        <v>1957</v>
      </c>
      <c r="C1288" s="44"/>
      <c r="D1288" s="44"/>
      <c r="E1288" s="45"/>
      <c r="F1288" s="45"/>
      <c r="G1288" s="45"/>
      <c r="H1288" s="217">
        <f>VLOOKUP(U1288,[1]Inflation!$G$16:$H$26,2,FALSE)</f>
        <v>1.0461491063094051</v>
      </c>
      <c r="I1288" s="45">
        <f t="shared" si="100"/>
        <v>0</v>
      </c>
      <c r="J1288" s="45"/>
      <c r="K1288" s="45">
        <v>171.77</v>
      </c>
      <c r="L1288" s="45"/>
      <c r="M1288" s="56">
        <f t="shared" si="101"/>
        <v>179.6970319907665</v>
      </c>
      <c r="N1288" s="45">
        <v>216.5</v>
      </c>
      <c r="O1288" s="45"/>
      <c r="P1288" s="56">
        <f t="shared" si="99"/>
        <v>226.4912815159862</v>
      </c>
      <c r="Q1288" s="44" t="s">
        <v>27</v>
      </c>
      <c r="R1288" s="44" t="s">
        <v>83</v>
      </c>
      <c r="S1288" s="44" t="s">
        <v>981</v>
      </c>
      <c r="T1288" s="44">
        <v>2010</v>
      </c>
      <c r="U1288" s="41">
        <v>2010</v>
      </c>
      <c r="V1288" s="44">
        <v>149</v>
      </c>
      <c r="W1288" s="44" t="s">
        <v>32</v>
      </c>
      <c r="X1288" s="44">
        <v>602</v>
      </c>
      <c r="Y1288" s="44"/>
      <c r="Z1288" s="290" t="s">
        <v>982</v>
      </c>
      <c r="AA1288" s="44"/>
      <c r="AB1288" s="232"/>
      <c r="AC1288" s="232"/>
    </row>
    <row r="1289" spans="1:29" s="125" customFormat="1" ht="15" x14ac:dyDescent="0.25">
      <c r="A1289" s="44" t="s">
        <v>1922</v>
      </c>
      <c r="B1289" s="172" t="s">
        <v>1957</v>
      </c>
      <c r="C1289" s="44"/>
      <c r="D1289" s="44"/>
      <c r="E1289" s="45">
        <v>219.97</v>
      </c>
      <c r="F1289" s="45"/>
      <c r="G1289" s="45"/>
      <c r="H1289" s="217">
        <f>VLOOKUP(U1289,[1]Inflation!$G$16:$H$26,2,FALSE)</f>
        <v>1.0292667257822254</v>
      </c>
      <c r="I1289" s="45">
        <f t="shared" si="100"/>
        <v>226.40780167031613</v>
      </c>
      <c r="J1289" s="45"/>
      <c r="K1289" s="45"/>
      <c r="L1289" s="45"/>
      <c r="M1289" s="56">
        <f t="shared" si="101"/>
        <v>0</v>
      </c>
      <c r="N1289" s="45"/>
      <c r="O1289" s="45"/>
      <c r="P1289" s="56">
        <f t="shared" si="99"/>
        <v>0</v>
      </c>
      <c r="Q1289" s="44" t="s">
        <v>27</v>
      </c>
      <c r="R1289" s="44" t="s">
        <v>1963</v>
      </c>
      <c r="S1289" s="44" t="s">
        <v>216</v>
      </c>
      <c r="T1289" s="44">
        <v>2011</v>
      </c>
      <c r="U1289" s="41">
        <v>2011</v>
      </c>
      <c r="V1289" s="44">
        <v>26</v>
      </c>
      <c r="W1289" s="44" t="s">
        <v>32</v>
      </c>
      <c r="X1289" s="44">
        <v>93</v>
      </c>
      <c r="Y1289" s="44"/>
      <c r="Z1289" s="290" t="s">
        <v>217</v>
      </c>
      <c r="AA1289" s="44"/>
      <c r="AB1289" s="51"/>
      <c r="AC1289" s="51"/>
    </row>
    <row r="1290" spans="1:29" s="125" customFormat="1" ht="30" x14ac:dyDescent="0.25">
      <c r="A1290" s="44" t="s">
        <v>1922</v>
      </c>
      <c r="B1290" s="172" t="s">
        <v>1957</v>
      </c>
      <c r="C1290" s="44"/>
      <c r="D1290" s="44"/>
      <c r="E1290" s="45"/>
      <c r="F1290" s="45"/>
      <c r="G1290" s="45"/>
      <c r="H1290" s="217">
        <f>VLOOKUP(U1290,[1]Inflation!$G$16:$H$26,2,FALSE)</f>
        <v>1.0461491063094051</v>
      </c>
      <c r="I1290" s="45">
        <f t="shared" si="100"/>
        <v>0</v>
      </c>
      <c r="J1290" s="45"/>
      <c r="K1290" s="45">
        <v>196.45</v>
      </c>
      <c r="L1290" s="45"/>
      <c r="M1290" s="56">
        <f t="shared" si="101"/>
        <v>205.5159919344826</v>
      </c>
      <c r="N1290" s="45">
        <v>950</v>
      </c>
      <c r="O1290" s="45"/>
      <c r="P1290" s="56">
        <f t="shared" si="99"/>
        <v>993.84165099393476</v>
      </c>
      <c r="Q1290" s="44" t="s">
        <v>27</v>
      </c>
      <c r="R1290" s="44" t="s">
        <v>910</v>
      </c>
      <c r="S1290" s="44" t="s">
        <v>952</v>
      </c>
      <c r="T1290" s="44">
        <v>2010</v>
      </c>
      <c r="U1290" s="41">
        <v>2010</v>
      </c>
      <c r="V1290" s="44">
        <v>160</v>
      </c>
      <c r="W1290" s="44" t="s">
        <v>32</v>
      </c>
      <c r="X1290" s="44">
        <v>187</v>
      </c>
      <c r="Y1290" s="44"/>
      <c r="Z1290" s="48" t="s">
        <v>953</v>
      </c>
      <c r="AA1290" s="44"/>
      <c r="AB1290" s="51"/>
      <c r="AC1290" s="51"/>
    </row>
    <row r="1291" spans="1:29" s="125" customFormat="1" ht="30" x14ac:dyDescent="0.25">
      <c r="A1291" s="44" t="s">
        <v>1922</v>
      </c>
      <c r="B1291" s="172" t="s">
        <v>1957</v>
      </c>
      <c r="C1291" s="44"/>
      <c r="D1291" s="44"/>
      <c r="E1291" s="45">
        <v>546.35</v>
      </c>
      <c r="F1291" s="45"/>
      <c r="G1291" s="45"/>
      <c r="H1291" s="217">
        <f>VLOOKUP(U1291,[1]Inflation!$G$16:$H$26,2,FALSE)</f>
        <v>1.0461491063094051</v>
      </c>
      <c r="I1291" s="45">
        <f t="shared" si="100"/>
        <v>571.56356423214345</v>
      </c>
      <c r="J1291" s="45"/>
      <c r="K1291" s="45"/>
      <c r="L1291" s="45"/>
      <c r="M1291" s="56">
        <f t="shared" si="101"/>
        <v>0</v>
      </c>
      <c r="N1291" s="45"/>
      <c r="O1291" s="45"/>
      <c r="P1291" s="56">
        <f t="shared" si="99"/>
        <v>0</v>
      </c>
      <c r="Q1291" s="44" t="s">
        <v>27</v>
      </c>
      <c r="R1291" s="44" t="s">
        <v>44</v>
      </c>
      <c r="S1291" s="44" t="s">
        <v>123</v>
      </c>
      <c r="T1291" s="44">
        <v>2010</v>
      </c>
      <c r="U1291" s="41">
        <v>2010</v>
      </c>
      <c r="V1291" s="44" t="s">
        <v>1829</v>
      </c>
      <c r="W1291" s="44" t="s">
        <v>32</v>
      </c>
      <c r="X1291" s="44">
        <v>156</v>
      </c>
      <c r="Y1291" s="44"/>
      <c r="Z1291" s="48" t="s">
        <v>1830</v>
      </c>
      <c r="AA1291" s="44"/>
      <c r="AB1291" s="51"/>
      <c r="AC1291" s="51"/>
    </row>
    <row r="1292" spans="1:29" s="125" customFormat="1" ht="15" x14ac:dyDescent="0.25">
      <c r="A1292" s="44" t="s">
        <v>1922</v>
      </c>
      <c r="B1292" s="172" t="s">
        <v>1957</v>
      </c>
      <c r="C1292" s="44"/>
      <c r="D1292" s="44"/>
      <c r="E1292" s="45">
        <v>500.07</v>
      </c>
      <c r="F1292" s="45"/>
      <c r="G1292" s="45"/>
      <c r="H1292" s="217">
        <f>VLOOKUP(U1292,[1]Inflation!$G$16:$H$26,2,FALSE)</f>
        <v>1.0461491063094051</v>
      </c>
      <c r="I1292" s="45">
        <f t="shared" si="100"/>
        <v>523.14778359214415</v>
      </c>
      <c r="J1292" s="45"/>
      <c r="K1292" s="45"/>
      <c r="L1292" s="45"/>
      <c r="M1292" s="56">
        <f t="shared" si="101"/>
        <v>0</v>
      </c>
      <c r="N1292" s="45"/>
      <c r="O1292" s="45"/>
      <c r="P1292" s="56">
        <f t="shared" si="99"/>
        <v>0</v>
      </c>
      <c r="Q1292" s="44" t="s">
        <v>27</v>
      </c>
      <c r="R1292" s="44" t="s">
        <v>196</v>
      </c>
      <c r="S1292" s="44" t="s">
        <v>197</v>
      </c>
      <c r="T1292" s="44">
        <v>2010</v>
      </c>
      <c r="U1292" s="41">
        <v>2010</v>
      </c>
      <c r="V1292" s="44" t="s">
        <v>1736</v>
      </c>
      <c r="W1292" s="44" t="s">
        <v>32</v>
      </c>
      <c r="X1292" s="44">
        <v>60</v>
      </c>
      <c r="Y1292" s="44"/>
      <c r="Z1292" s="201" t="s">
        <v>199</v>
      </c>
      <c r="AA1292" s="44"/>
      <c r="AB1292" s="51"/>
      <c r="AC1292" s="51"/>
    </row>
    <row r="1293" spans="1:29" s="125" customFormat="1" ht="15" x14ac:dyDescent="0.25">
      <c r="A1293" s="44" t="s">
        <v>1922</v>
      </c>
      <c r="B1293" s="172" t="s">
        <v>1957</v>
      </c>
      <c r="C1293" s="44"/>
      <c r="D1293" s="44"/>
      <c r="E1293" s="45">
        <v>61.72</v>
      </c>
      <c r="F1293" s="45"/>
      <c r="G1293" s="45"/>
      <c r="H1293" s="217">
        <f>VLOOKUP(U1293,[1]Inflation!$G$16:$H$26,2,FALSE)</f>
        <v>1.0461491063094051</v>
      </c>
      <c r="I1293" s="45">
        <f t="shared" ref="I1293:I1322" si="102">H1293*E1293</f>
        <v>64.568322841416474</v>
      </c>
      <c r="J1293" s="45"/>
      <c r="K1293" s="45"/>
      <c r="L1293" s="45"/>
      <c r="M1293" s="56">
        <f t="shared" si="101"/>
        <v>0</v>
      </c>
      <c r="N1293" s="45"/>
      <c r="O1293" s="45"/>
      <c r="P1293" s="56">
        <f t="shared" si="99"/>
        <v>0</v>
      </c>
      <c r="Q1293" s="44" t="s">
        <v>27</v>
      </c>
      <c r="R1293" s="44" t="s">
        <v>1745</v>
      </c>
      <c r="S1293" s="44" t="s">
        <v>224</v>
      </c>
      <c r="T1293" s="44">
        <v>2010</v>
      </c>
      <c r="U1293" s="41">
        <v>2010</v>
      </c>
      <c r="V1293" s="44" t="s">
        <v>32</v>
      </c>
      <c r="W1293" s="44" t="s">
        <v>32</v>
      </c>
      <c r="X1293" s="44">
        <v>45</v>
      </c>
      <c r="Y1293" s="44"/>
      <c r="Z1293" s="201" t="s">
        <v>225</v>
      </c>
      <c r="AA1293" s="44"/>
      <c r="AB1293" s="51"/>
      <c r="AC1293" s="51"/>
    </row>
    <row r="1294" spans="1:29" s="125" customFormat="1" ht="15" x14ac:dyDescent="0.25">
      <c r="A1294" s="44" t="s">
        <v>1922</v>
      </c>
      <c r="B1294" s="172" t="s">
        <v>1957</v>
      </c>
      <c r="C1294" s="44" t="s">
        <v>1964</v>
      </c>
      <c r="D1294" s="44"/>
      <c r="E1294" s="45">
        <v>110.2</v>
      </c>
      <c r="F1294" s="45"/>
      <c r="G1294" s="45"/>
      <c r="H1294" s="217">
        <f>VLOOKUP(U1294,[1]Inflation!$G$16:$H$26,2,FALSE)</f>
        <v>1.0461491063094051</v>
      </c>
      <c r="I1294" s="45">
        <f t="shared" si="102"/>
        <v>115.28563151529644</v>
      </c>
      <c r="J1294" s="45"/>
      <c r="K1294" s="45"/>
      <c r="L1294" s="45"/>
      <c r="M1294" s="56">
        <f t="shared" si="101"/>
        <v>0</v>
      </c>
      <c r="N1294" s="45"/>
      <c r="O1294" s="45"/>
      <c r="P1294" s="56">
        <f t="shared" si="99"/>
        <v>0</v>
      </c>
      <c r="Q1294" s="44" t="s">
        <v>27</v>
      </c>
      <c r="R1294" s="44" t="s">
        <v>1745</v>
      </c>
      <c r="S1294" s="44" t="s">
        <v>224</v>
      </c>
      <c r="T1294" s="44">
        <v>2010</v>
      </c>
      <c r="U1294" s="41">
        <v>2010</v>
      </c>
      <c r="V1294" s="44" t="s">
        <v>32</v>
      </c>
      <c r="W1294" s="44" t="s">
        <v>32</v>
      </c>
      <c r="X1294" s="44">
        <v>22</v>
      </c>
      <c r="Y1294" s="44"/>
      <c r="Z1294" s="201" t="s">
        <v>225</v>
      </c>
      <c r="AA1294" s="44"/>
      <c r="AB1294" s="51"/>
      <c r="AC1294" s="51"/>
    </row>
    <row r="1295" spans="1:29" s="125" customFormat="1" ht="15" x14ac:dyDescent="0.25">
      <c r="A1295" s="44" t="s">
        <v>1922</v>
      </c>
      <c r="B1295" s="172" t="s">
        <v>1957</v>
      </c>
      <c r="C1295" s="44"/>
      <c r="D1295" s="44"/>
      <c r="E1295" s="45">
        <v>638</v>
      </c>
      <c r="F1295" s="45"/>
      <c r="G1295" s="45"/>
      <c r="H1295" s="217">
        <f>VLOOKUP(U1295,[1]Inflation!$G$16:$H$26,2,FALSE)</f>
        <v>1.0292667257822254</v>
      </c>
      <c r="I1295" s="45">
        <f t="shared" si="102"/>
        <v>656.67217104905978</v>
      </c>
      <c r="J1295" s="45"/>
      <c r="K1295" s="45">
        <v>25</v>
      </c>
      <c r="L1295" s="45"/>
      <c r="M1295" s="56">
        <f t="shared" ref="M1295:M1322" si="103">K1295*H1295</f>
        <v>25.731668144555638</v>
      </c>
      <c r="N1295" s="45">
        <v>3050</v>
      </c>
      <c r="O1295" s="45"/>
      <c r="P1295" s="56">
        <f t="shared" si="99"/>
        <v>3139.2635136357876</v>
      </c>
      <c r="Q1295" s="44" t="s">
        <v>27</v>
      </c>
      <c r="R1295" s="44" t="s">
        <v>208</v>
      </c>
      <c r="S1295" s="44" t="s">
        <v>209</v>
      </c>
      <c r="T1295" s="44">
        <v>2011</v>
      </c>
      <c r="U1295" s="41">
        <v>2011</v>
      </c>
      <c r="V1295" s="44" t="s">
        <v>210</v>
      </c>
      <c r="W1295" s="44" t="s">
        <v>32</v>
      </c>
      <c r="X1295" s="44">
        <v>405</v>
      </c>
      <c r="Y1295" s="44"/>
      <c r="Z1295" s="48" t="s">
        <v>211</v>
      </c>
      <c r="AA1295" s="44"/>
      <c r="AB1295" s="51"/>
      <c r="AC1295" s="51"/>
    </row>
    <row r="1296" spans="1:29" s="125" customFormat="1" ht="15" x14ac:dyDescent="0.25">
      <c r="A1296" s="96" t="s">
        <v>1922</v>
      </c>
      <c r="B1296" s="172" t="s">
        <v>1957</v>
      </c>
      <c r="C1296" s="82"/>
      <c r="D1296" s="82"/>
      <c r="E1296" s="83">
        <v>192.25</v>
      </c>
      <c r="F1296" s="83"/>
      <c r="G1296" s="83"/>
      <c r="H1296" s="217">
        <f>VLOOKUP(U1296,[1]Inflation!$G$16:$H$26,2,FALSE)</f>
        <v>1.0461491063094051</v>
      </c>
      <c r="I1296" s="45">
        <f t="shared" si="102"/>
        <v>201.12216568798311</v>
      </c>
      <c r="J1296" s="83"/>
      <c r="K1296" s="83">
        <v>88</v>
      </c>
      <c r="L1296" s="83"/>
      <c r="M1296" s="56">
        <f t="shared" si="103"/>
        <v>92.061121355227641</v>
      </c>
      <c r="N1296" s="83">
        <v>500</v>
      </c>
      <c r="O1296" s="83"/>
      <c r="P1296" s="56">
        <f t="shared" si="99"/>
        <v>523.07455315470247</v>
      </c>
      <c r="Q1296" s="44" t="s">
        <v>27</v>
      </c>
      <c r="R1296" s="84" t="s">
        <v>71</v>
      </c>
      <c r="S1296" s="85" t="s">
        <v>66</v>
      </c>
      <c r="T1296" s="85" t="s">
        <v>67</v>
      </c>
      <c r="U1296" s="135">
        <v>2010</v>
      </c>
      <c r="V1296" s="82"/>
      <c r="W1296" s="82"/>
      <c r="X1296" s="82" t="s">
        <v>1965</v>
      </c>
      <c r="Y1296" s="88" t="s">
        <v>1966</v>
      </c>
      <c r="Z1296" s="137" t="s">
        <v>69</v>
      </c>
      <c r="AA1296" s="88"/>
      <c r="AB1296" s="51"/>
      <c r="AC1296" s="51"/>
    </row>
    <row r="1297" spans="1:29" s="125" customFormat="1" ht="15" x14ac:dyDescent="0.25">
      <c r="A1297" s="96" t="s">
        <v>1922</v>
      </c>
      <c r="B1297" s="172" t="s">
        <v>1957</v>
      </c>
      <c r="C1297" s="82" t="s">
        <v>82</v>
      </c>
      <c r="D1297" s="82"/>
      <c r="E1297" s="83">
        <v>965</v>
      </c>
      <c r="F1297" s="83"/>
      <c r="G1297" s="83"/>
      <c r="H1297" s="217">
        <f>VLOOKUP(U1297,[1]Inflation!$G$16:$H$26,2,FALSE)</f>
        <v>1.0461491063094051</v>
      </c>
      <c r="I1297" s="45">
        <f t="shared" si="102"/>
        <v>1009.5338875885759</v>
      </c>
      <c r="J1297" s="83"/>
      <c r="K1297" s="83">
        <v>930</v>
      </c>
      <c r="L1297" s="83"/>
      <c r="M1297" s="56">
        <f t="shared" si="103"/>
        <v>972.91866886774665</v>
      </c>
      <c r="N1297" s="83">
        <v>1000</v>
      </c>
      <c r="O1297" s="83"/>
      <c r="P1297" s="56">
        <f t="shared" si="99"/>
        <v>1046.1491063094049</v>
      </c>
      <c r="Q1297" s="44" t="s">
        <v>27</v>
      </c>
      <c r="R1297" s="84" t="s">
        <v>71</v>
      </c>
      <c r="S1297" s="85" t="s">
        <v>66</v>
      </c>
      <c r="T1297" s="85" t="s">
        <v>67</v>
      </c>
      <c r="U1297" s="135">
        <v>2010</v>
      </c>
      <c r="V1297" s="82"/>
      <c r="W1297" s="82"/>
      <c r="X1297" s="82" t="s">
        <v>1967</v>
      </c>
      <c r="Y1297" s="88" t="s">
        <v>1128</v>
      </c>
      <c r="Z1297" s="137" t="s">
        <v>69</v>
      </c>
      <c r="AA1297" s="88"/>
      <c r="AB1297" s="51"/>
      <c r="AC1297" s="51"/>
    </row>
    <row r="1298" spans="1:29" s="125" customFormat="1" ht="15" x14ac:dyDescent="0.25">
      <c r="A1298" s="57" t="s">
        <v>1922</v>
      </c>
      <c r="B1298" s="57" t="s">
        <v>1957</v>
      </c>
      <c r="C1298" s="57" t="s">
        <v>1968</v>
      </c>
      <c r="D1298" s="85"/>
      <c r="E1298" s="93">
        <v>554.64</v>
      </c>
      <c r="F1298" s="93"/>
      <c r="G1298" s="93"/>
      <c r="H1298" s="217">
        <f>VLOOKUP(U1298,[1]Inflation!$G$16:$H$26,2,FALSE)</f>
        <v>1.0461491063094051</v>
      </c>
      <c r="I1298" s="45">
        <f t="shared" si="102"/>
        <v>580.23614032344835</v>
      </c>
      <c r="J1298" s="93"/>
      <c r="K1298" s="93">
        <v>300</v>
      </c>
      <c r="L1298" s="93"/>
      <c r="M1298" s="56">
        <f t="shared" si="103"/>
        <v>313.84473189282153</v>
      </c>
      <c r="N1298" s="93">
        <v>1000</v>
      </c>
      <c r="O1298" s="93"/>
      <c r="P1298" s="56">
        <f t="shared" si="99"/>
        <v>1046.1491063094049</v>
      </c>
      <c r="Q1298" s="44" t="s">
        <v>27</v>
      </c>
      <c r="R1298" s="84" t="s">
        <v>36</v>
      </c>
      <c r="S1298" s="85" t="s">
        <v>66</v>
      </c>
      <c r="T1298" s="85" t="s">
        <v>67</v>
      </c>
      <c r="U1298" s="135">
        <v>2010</v>
      </c>
      <c r="V1298" s="85"/>
      <c r="W1298" s="85"/>
      <c r="X1298" s="57"/>
      <c r="Y1298" s="95" t="s">
        <v>255</v>
      </c>
      <c r="Z1298" s="137" t="s">
        <v>69</v>
      </c>
      <c r="AA1298" s="95"/>
      <c r="AB1298" s="51"/>
      <c r="AC1298" s="51"/>
    </row>
    <row r="1299" spans="1:29" s="125" customFormat="1" ht="15" x14ac:dyDescent="0.25">
      <c r="A1299" s="57" t="s">
        <v>1922</v>
      </c>
      <c r="B1299" s="57" t="s">
        <v>1957</v>
      </c>
      <c r="C1299" s="57" t="s">
        <v>1969</v>
      </c>
      <c r="D1299" s="85"/>
      <c r="E1299" s="93">
        <v>119.42</v>
      </c>
      <c r="F1299" s="93"/>
      <c r="G1299" s="93"/>
      <c r="H1299" s="217">
        <f>VLOOKUP(U1299,[1]Inflation!$G$16:$H$26,2,FALSE)</f>
        <v>1.0461491063094051</v>
      </c>
      <c r="I1299" s="45">
        <f t="shared" si="102"/>
        <v>124.93112627546915</v>
      </c>
      <c r="J1299" s="93"/>
      <c r="K1299" s="93">
        <v>89</v>
      </c>
      <c r="L1299" s="93"/>
      <c r="M1299" s="56">
        <f t="shared" si="103"/>
        <v>93.107270461537055</v>
      </c>
      <c r="N1299" s="93">
        <v>300</v>
      </c>
      <c r="O1299" s="93"/>
      <c r="P1299" s="56">
        <f t="shared" si="99"/>
        <v>313.84473189282153</v>
      </c>
      <c r="Q1299" s="44" t="s">
        <v>27</v>
      </c>
      <c r="R1299" s="84" t="s">
        <v>36</v>
      </c>
      <c r="S1299" s="85" t="s">
        <v>66</v>
      </c>
      <c r="T1299" s="85" t="s">
        <v>67</v>
      </c>
      <c r="U1299" s="135">
        <v>2010</v>
      </c>
      <c r="V1299" s="85"/>
      <c r="W1299" s="85"/>
      <c r="X1299" s="57"/>
      <c r="Y1299" s="95" t="s">
        <v>155</v>
      </c>
      <c r="Z1299" s="137" t="s">
        <v>69</v>
      </c>
      <c r="AA1299" s="95"/>
      <c r="AB1299" s="51"/>
      <c r="AC1299" s="51"/>
    </row>
    <row r="1300" spans="1:29" s="125" customFormat="1" ht="15" x14ac:dyDescent="0.25">
      <c r="A1300" s="57" t="s">
        <v>1922</v>
      </c>
      <c r="B1300" s="57" t="s">
        <v>1957</v>
      </c>
      <c r="C1300" s="57"/>
      <c r="D1300" s="85"/>
      <c r="E1300" s="93">
        <v>755.99</v>
      </c>
      <c r="F1300" s="93"/>
      <c r="G1300" s="93"/>
      <c r="H1300" s="217">
        <f>VLOOKUP(U1300,[1]Inflation!$G$16:$H$26,2,FALSE)</f>
        <v>1.0461491063094051</v>
      </c>
      <c r="I1300" s="45">
        <f t="shared" si="102"/>
        <v>790.87826287884718</v>
      </c>
      <c r="J1300" s="93"/>
      <c r="K1300" s="93">
        <v>503</v>
      </c>
      <c r="L1300" s="93"/>
      <c r="M1300" s="56">
        <f t="shared" si="103"/>
        <v>526.2130004736307</v>
      </c>
      <c r="N1300" s="93">
        <v>1020</v>
      </c>
      <c r="O1300" s="93"/>
      <c r="P1300" s="56">
        <f t="shared" si="99"/>
        <v>1067.0720884355931</v>
      </c>
      <c r="Q1300" s="44" t="s">
        <v>27</v>
      </c>
      <c r="R1300" s="84" t="s">
        <v>44</v>
      </c>
      <c r="S1300" s="85" t="s">
        <v>66</v>
      </c>
      <c r="T1300" s="85" t="s">
        <v>67</v>
      </c>
      <c r="U1300" s="135">
        <v>2010</v>
      </c>
      <c r="V1300" s="85"/>
      <c r="W1300" s="85"/>
      <c r="X1300" s="57"/>
      <c r="Y1300" s="95" t="s">
        <v>363</v>
      </c>
      <c r="Z1300" s="137" t="s">
        <v>69</v>
      </c>
      <c r="AA1300" s="95"/>
      <c r="AB1300" s="51"/>
      <c r="AC1300" s="51"/>
    </row>
    <row r="1301" spans="1:29" s="125" customFormat="1" ht="15" x14ac:dyDescent="0.25">
      <c r="A1301" s="57" t="s">
        <v>1922</v>
      </c>
      <c r="B1301" s="57" t="s">
        <v>1957</v>
      </c>
      <c r="C1301" s="85"/>
      <c r="D1301" s="85"/>
      <c r="E1301" s="93">
        <v>457.03</v>
      </c>
      <c r="F1301" s="93"/>
      <c r="G1301" s="93"/>
      <c r="H1301" s="217">
        <f>VLOOKUP(U1301,[1]Inflation!$G$16:$H$26,2,FALSE)</f>
        <v>1.0461491063094051</v>
      </c>
      <c r="I1301" s="45">
        <f t="shared" si="102"/>
        <v>478.12152605658736</v>
      </c>
      <c r="J1301" s="93"/>
      <c r="K1301" s="93">
        <v>190</v>
      </c>
      <c r="L1301" s="93"/>
      <c r="M1301" s="56">
        <f t="shared" si="103"/>
        <v>198.76833019878697</v>
      </c>
      <c r="N1301" s="93">
        <v>674.18</v>
      </c>
      <c r="O1301" s="93"/>
      <c r="P1301" s="56">
        <f t="shared" si="99"/>
        <v>705.2928044916747</v>
      </c>
      <c r="Q1301" s="44" t="s">
        <v>27</v>
      </c>
      <c r="R1301" s="84" t="s">
        <v>44</v>
      </c>
      <c r="S1301" s="85" t="s">
        <v>66</v>
      </c>
      <c r="T1301" s="85" t="s">
        <v>67</v>
      </c>
      <c r="U1301" s="135">
        <v>2010</v>
      </c>
      <c r="V1301" s="85"/>
      <c r="W1301" s="85"/>
      <c r="X1301" s="57"/>
      <c r="Y1301" s="95" t="s">
        <v>387</v>
      </c>
      <c r="Z1301" s="137" t="s">
        <v>69</v>
      </c>
      <c r="AA1301" s="95"/>
      <c r="AB1301" s="51"/>
      <c r="AC1301" s="51"/>
    </row>
    <row r="1302" spans="1:29" s="125" customFormat="1" ht="15" x14ac:dyDescent="0.25">
      <c r="A1302" s="57" t="s">
        <v>1922</v>
      </c>
      <c r="B1302" s="57" t="s">
        <v>1957</v>
      </c>
      <c r="C1302" s="85" t="s">
        <v>1964</v>
      </c>
      <c r="D1302" s="85"/>
      <c r="E1302" s="93">
        <v>138.03</v>
      </c>
      <c r="F1302" s="93"/>
      <c r="G1302" s="93"/>
      <c r="H1302" s="217">
        <f>VLOOKUP(U1302,[1]Inflation!$G$16:$H$26,2,FALSE)</f>
        <v>1.0461491063094051</v>
      </c>
      <c r="I1302" s="45">
        <f t="shared" si="102"/>
        <v>144.39996114388717</v>
      </c>
      <c r="J1302" s="93"/>
      <c r="K1302" s="93">
        <v>85</v>
      </c>
      <c r="L1302" s="93"/>
      <c r="M1302" s="56">
        <f t="shared" si="103"/>
        <v>88.922674036299426</v>
      </c>
      <c r="N1302" s="93">
        <v>283.89</v>
      </c>
      <c r="O1302" s="93"/>
      <c r="P1302" s="56">
        <f t="shared" si="99"/>
        <v>296.991269790177</v>
      </c>
      <c r="Q1302" s="44" t="s">
        <v>27</v>
      </c>
      <c r="R1302" s="84" t="s">
        <v>153</v>
      </c>
      <c r="S1302" s="85" t="s">
        <v>66</v>
      </c>
      <c r="T1302" s="85" t="s">
        <v>67</v>
      </c>
      <c r="U1302" s="135">
        <v>2010</v>
      </c>
      <c r="V1302" s="85"/>
      <c r="W1302" s="85"/>
      <c r="X1302" s="57"/>
      <c r="Y1302" s="95" t="s">
        <v>257</v>
      </c>
      <c r="Z1302" s="137" t="s">
        <v>69</v>
      </c>
      <c r="AA1302" s="95"/>
      <c r="AB1302" s="51"/>
      <c r="AC1302" s="51"/>
    </row>
    <row r="1303" spans="1:29" s="125" customFormat="1" ht="15" x14ac:dyDescent="0.25">
      <c r="A1303" s="57" t="s">
        <v>1922</v>
      </c>
      <c r="B1303" s="57" t="s">
        <v>1957</v>
      </c>
      <c r="C1303" s="85"/>
      <c r="D1303" s="85"/>
      <c r="E1303" s="93">
        <v>62.87</v>
      </c>
      <c r="F1303" s="93"/>
      <c r="G1303" s="93"/>
      <c r="H1303" s="217">
        <f>VLOOKUP(U1303,[1]Inflation!$G$16:$H$26,2,FALSE)</f>
        <v>1.0461491063094051</v>
      </c>
      <c r="I1303" s="45">
        <f t="shared" si="102"/>
        <v>65.771394313672289</v>
      </c>
      <c r="J1303" s="93"/>
      <c r="K1303" s="93">
        <v>58</v>
      </c>
      <c r="L1303" s="93"/>
      <c r="M1303" s="56">
        <f t="shared" si="103"/>
        <v>60.676648165945494</v>
      </c>
      <c r="N1303" s="93">
        <v>71</v>
      </c>
      <c r="O1303" s="93"/>
      <c r="P1303" s="56">
        <f t="shared" si="99"/>
        <v>74.276586547967753</v>
      </c>
      <c r="Q1303" s="44" t="s">
        <v>27</v>
      </c>
      <c r="R1303" s="84" t="s">
        <v>153</v>
      </c>
      <c r="S1303" s="85" t="s">
        <v>66</v>
      </c>
      <c r="T1303" s="85" t="s">
        <v>67</v>
      </c>
      <c r="U1303" s="135">
        <v>2010</v>
      </c>
      <c r="V1303" s="85"/>
      <c r="W1303" s="85"/>
      <c r="X1303" s="57"/>
      <c r="Y1303" s="95" t="s">
        <v>281</v>
      </c>
      <c r="Z1303" s="137" t="s">
        <v>69</v>
      </c>
      <c r="AA1303" s="95"/>
      <c r="AB1303" s="51"/>
      <c r="AC1303" s="51"/>
    </row>
    <row r="1304" spans="1:29" s="194" customFormat="1" ht="15" x14ac:dyDescent="0.25">
      <c r="A1304" s="222" t="s">
        <v>1922</v>
      </c>
      <c r="B1304" s="57" t="s">
        <v>1957</v>
      </c>
      <c r="C1304" s="85"/>
      <c r="D1304" s="85"/>
      <c r="E1304" s="93">
        <v>229.14</v>
      </c>
      <c r="F1304" s="93"/>
      <c r="G1304" s="93"/>
      <c r="H1304" s="217">
        <f>VLOOKUP(U1304,[1]Inflation!$G$16:$H$26,2,FALSE)</f>
        <v>1.0461491063094051</v>
      </c>
      <c r="I1304" s="45">
        <f t="shared" si="102"/>
        <v>239.71460621973705</v>
      </c>
      <c r="J1304" s="93"/>
      <c r="K1304" s="93">
        <v>90</v>
      </c>
      <c r="L1304" s="93"/>
      <c r="M1304" s="56">
        <f t="shared" si="103"/>
        <v>94.153419567846456</v>
      </c>
      <c r="N1304" s="93">
        <v>600</v>
      </c>
      <c r="O1304" s="93"/>
      <c r="P1304" s="56">
        <f t="shared" si="99"/>
        <v>627.68946378564306</v>
      </c>
      <c r="Q1304" s="44" t="s">
        <v>27</v>
      </c>
      <c r="R1304" s="84" t="s">
        <v>262</v>
      </c>
      <c r="S1304" s="85" t="s">
        <v>66</v>
      </c>
      <c r="T1304" s="85" t="s">
        <v>67</v>
      </c>
      <c r="U1304" s="135">
        <v>2010</v>
      </c>
      <c r="V1304" s="85"/>
      <c r="W1304" s="85"/>
      <c r="X1304" s="57"/>
      <c r="Y1304" s="95" t="s">
        <v>1844</v>
      </c>
      <c r="Z1304" s="137" t="s">
        <v>69</v>
      </c>
      <c r="AA1304" s="95"/>
      <c r="AB1304" s="232"/>
      <c r="AC1304" s="232"/>
    </row>
    <row r="1305" spans="1:29" s="125" customFormat="1" ht="15" x14ac:dyDescent="0.25">
      <c r="A1305" s="57" t="s">
        <v>1922</v>
      </c>
      <c r="B1305" s="57" t="s">
        <v>1957</v>
      </c>
      <c r="C1305" s="85"/>
      <c r="D1305" s="85"/>
      <c r="E1305" s="93">
        <v>269.92</v>
      </c>
      <c r="F1305" s="93"/>
      <c r="G1305" s="93"/>
      <c r="H1305" s="217">
        <f>VLOOKUP(U1305,[1]Inflation!$G$16:$H$26,2,FALSE)</f>
        <v>1.0461491063094051</v>
      </c>
      <c r="I1305" s="45">
        <f t="shared" si="102"/>
        <v>282.37656677503463</v>
      </c>
      <c r="J1305" s="93"/>
      <c r="K1305" s="93">
        <v>175</v>
      </c>
      <c r="L1305" s="93"/>
      <c r="M1305" s="56">
        <f t="shared" si="103"/>
        <v>183.07609360414588</v>
      </c>
      <c r="N1305" s="93">
        <v>970</v>
      </c>
      <c r="O1305" s="93"/>
      <c r="P1305" s="56">
        <f t="shared" si="99"/>
        <v>1014.7646331201229</v>
      </c>
      <c r="Q1305" s="44" t="s">
        <v>27</v>
      </c>
      <c r="R1305" s="84" t="s">
        <v>196</v>
      </c>
      <c r="S1305" s="85" t="s">
        <v>66</v>
      </c>
      <c r="T1305" s="85" t="s">
        <v>67</v>
      </c>
      <c r="U1305" s="135">
        <v>2010</v>
      </c>
      <c r="V1305" s="85"/>
      <c r="W1305" s="85"/>
      <c r="X1305" s="57"/>
      <c r="Y1305" s="95" t="s">
        <v>1839</v>
      </c>
      <c r="Z1305" s="137" t="s">
        <v>69</v>
      </c>
      <c r="AA1305" s="95"/>
      <c r="AB1305" s="51"/>
      <c r="AC1305" s="51"/>
    </row>
    <row r="1306" spans="1:29" s="125" customFormat="1" ht="15" x14ac:dyDescent="0.25">
      <c r="A1306" s="222" t="s">
        <v>1922</v>
      </c>
      <c r="B1306" s="57" t="s">
        <v>1957</v>
      </c>
      <c r="C1306" s="57" t="s">
        <v>1970</v>
      </c>
      <c r="D1306" s="85"/>
      <c r="E1306" s="93">
        <v>162.11000000000001</v>
      </c>
      <c r="F1306" s="93"/>
      <c r="G1306" s="93"/>
      <c r="H1306" s="217">
        <f>VLOOKUP(U1306,[1]Inflation!$G$16:$H$26,2,FALSE)</f>
        <v>1.0461491063094051</v>
      </c>
      <c r="I1306" s="45">
        <f t="shared" si="102"/>
        <v>169.59123162381766</v>
      </c>
      <c r="J1306" s="93"/>
      <c r="K1306" s="93">
        <v>0</v>
      </c>
      <c r="L1306" s="93"/>
      <c r="M1306" s="56">
        <f t="shared" si="103"/>
        <v>0</v>
      </c>
      <c r="N1306" s="93">
        <v>255.03</v>
      </c>
      <c r="O1306" s="93"/>
      <c r="P1306" s="56">
        <f t="shared" si="99"/>
        <v>266.79940658208756</v>
      </c>
      <c r="Q1306" s="44" t="s">
        <v>27</v>
      </c>
      <c r="R1306" s="96" t="s">
        <v>83</v>
      </c>
      <c r="S1306" s="85" t="s">
        <v>66</v>
      </c>
      <c r="T1306" s="85" t="s">
        <v>67</v>
      </c>
      <c r="U1306" s="135">
        <v>2010</v>
      </c>
      <c r="V1306" s="85"/>
      <c r="W1306" s="85"/>
      <c r="X1306" s="57"/>
      <c r="Y1306" s="95" t="s">
        <v>1841</v>
      </c>
      <c r="Z1306" s="137" t="s">
        <v>69</v>
      </c>
      <c r="AA1306" s="95"/>
      <c r="AB1306" s="51"/>
      <c r="AC1306" s="51"/>
    </row>
    <row r="1307" spans="1:29" s="51" customFormat="1" ht="15" x14ac:dyDescent="0.25">
      <c r="A1307" s="57" t="s">
        <v>1922</v>
      </c>
      <c r="B1307" s="57" t="s">
        <v>1957</v>
      </c>
      <c r="C1307" s="57" t="s">
        <v>1971</v>
      </c>
      <c r="D1307" s="85"/>
      <c r="E1307" s="93">
        <v>217.64</v>
      </c>
      <c r="F1307" s="93"/>
      <c r="G1307" s="93"/>
      <c r="H1307" s="217">
        <f>VLOOKUP(U1307,[1]Inflation!$G$16:$H$26,2,FALSE)</f>
        <v>1.0461491063094051</v>
      </c>
      <c r="I1307" s="45">
        <f t="shared" si="102"/>
        <v>227.68389149717891</v>
      </c>
      <c r="J1307" s="93"/>
      <c r="K1307" s="93">
        <v>80</v>
      </c>
      <c r="L1307" s="93"/>
      <c r="M1307" s="56">
        <f t="shared" si="103"/>
        <v>83.691928504752411</v>
      </c>
      <c r="N1307" s="93">
        <v>926</v>
      </c>
      <c r="O1307" s="93"/>
      <c r="P1307" s="56">
        <f t="shared" si="99"/>
        <v>968.73407244250905</v>
      </c>
      <c r="Q1307" s="44" t="s">
        <v>27</v>
      </c>
      <c r="R1307" s="96" t="s">
        <v>83</v>
      </c>
      <c r="S1307" s="85" t="s">
        <v>66</v>
      </c>
      <c r="T1307" s="85" t="s">
        <v>67</v>
      </c>
      <c r="U1307" s="135">
        <v>2010</v>
      </c>
      <c r="V1307" s="85"/>
      <c r="W1307" s="85"/>
      <c r="X1307" s="57"/>
      <c r="Y1307" s="95" t="s">
        <v>444</v>
      </c>
      <c r="Z1307" s="137" t="s">
        <v>69</v>
      </c>
      <c r="AA1307" s="95"/>
    </row>
    <row r="1308" spans="1:29" s="51" customFormat="1" ht="15" x14ac:dyDescent="0.25">
      <c r="A1308" s="57" t="s">
        <v>1922</v>
      </c>
      <c r="B1308" s="57" t="s">
        <v>1957</v>
      </c>
      <c r="C1308" s="57" t="s">
        <v>1972</v>
      </c>
      <c r="D1308" s="85"/>
      <c r="E1308" s="93">
        <v>222.5</v>
      </c>
      <c r="F1308" s="93"/>
      <c r="G1308" s="93"/>
      <c r="H1308" s="217">
        <f>VLOOKUP(U1308,[1]Inflation!$G$16:$H$26,2,FALSE)</f>
        <v>1.0461491063094051</v>
      </c>
      <c r="I1308" s="45">
        <f t="shared" si="102"/>
        <v>232.76817615384263</v>
      </c>
      <c r="J1308" s="93"/>
      <c r="K1308" s="93">
        <v>175</v>
      </c>
      <c r="L1308" s="93"/>
      <c r="M1308" s="56">
        <f t="shared" si="103"/>
        <v>183.07609360414588</v>
      </c>
      <c r="N1308" s="93">
        <v>270</v>
      </c>
      <c r="O1308" s="93"/>
      <c r="P1308" s="56">
        <f t="shared" si="99"/>
        <v>282.46025870353935</v>
      </c>
      <c r="Q1308" s="44" t="s">
        <v>27</v>
      </c>
      <c r="R1308" s="96" t="s">
        <v>83</v>
      </c>
      <c r="S1308" s="85" t="s">
        <v>66</v>
      </c>
      <c r="T1308" s="85" t="s">
        <v>67</v>
      </c>
      <c r="U1308" s="135">
        <v>2010</v>
      </c>
      <c r="V1308" s="85"/>
      <c r="W1308" s="85"/>
      <c r="X1308" s="57"/>
      <c r="Y1308" s="95" t="s">
        <v>89</v>
      </c>
      <c r="Z1308" s="137" t="s">
        <v>69</v>
      </c>
      <c r="AA1308" s="95"/>
    </row>
    <row r="1309" spans="1:29" s="51" customFormat="1" ht="15" x14ac:dyDescent="0.25">
      <c r="A1309" s="57" t="s">
        <v>1922</v>
      </c>
      <c r="B1309" s="57" t="s">
        <v>1957</v>
      </c>
      <c r="C1309" s="57" t="s">
        <v>1973</v>
      </c>
      <c r="D1309" s="85"/>
      <c r="E1309" s="93">
        <v>300</v>
      </c>
      <c r="F1309" s="93"/>
      <c r="G1309" s="93"/>
      <c r="H1309" s="217">
        <f>VLOOKUP(U1309,[1]Inflation!$G$16:$H$26,2,FALSE)</f>
        <v>1.0461491063094051</v>
      </c>
      <c r="I1309" s="45">
        <f t="shared" si="102"/>
        <v>313.84473189282153</v>
      </c>
      <c r="J1309" s="93"/>
      <c r="K1309" s="93">
        <v>300</v>
      </c>
      <c r="L1309" s="93"/>
      <c r="M1309" s="56">
        <f t="shared" si="103"/>
        <v>313.84473189282153</v>
      </c>
      <c r="N1309" s="93">
        <v>300</v>
      </c>
      <c r="O1309" s="93"/>
      <c r="P1309" s="56">
        <f t="shared" si="99"/>
        <v>313.84473189282153</v>
      </c>
      <c r="Q1309" s="44" t="s">
        <v>27</v>
      </c>
      <c r="R1309" s="96" t="s">
        <v>83</v>
      </c>
      <c r="S1309" s="85" t="s">
        <v>66</v>
      </c>
      <c r="T1309" s="85" t="s">
        <v>67</v>
      </c>
      <c r="U1309" s="135">
        <v>2010</v>
      </c>
      <c r="V1309" s="85"/>
      <c r="W1309" s="85"/>
      <c r="X1309" s="57"/>
      <c r="Y1309" s="95" t="s">
        <v>267</v>
      </c>
      <c r="Z1309" s="137" t="s">
        <v>69</v>
      </c>
      <c r="AA1309" s="95"/>
    </row>
    <row r="1310" spans="1:29" s="51" customFormat="1" ht="15" x14ac:dyDescent="0.25">
      <c r="A1310" s="57" t="s">
        <v>1922</v>
      </c>
      <c r="B1310" s="57" t="s">
        <v>1957</v>
      </c>
      <c r="C1310" s="85"/>
      <c r="D1310" s="85"/>
      <c r="E1310" s="93">
        <v>706.45</v>
      </c>
      <c r="F1310" s="93"/>
      <c r="G1310" s="93"/>
      <c r="H1310" s="217">
        <f>VLOOKUP(U1310,[1]Inflation!$G$16:$H$26,2,FALSE)</f>
        <v>1.0461491063094051</v>
      </c>
      <c r="I1310" s="45">
        <f t="shared" si="102"/>
        <v>739.05203615227924</v>
      </c>
      <c r="J1310" s="93"/>
      <c r="K1310" s="93">
        <v>120</v>
      </c>
      <c r="L1310" s="93"/>
      <c r="M1310" s="56">
        <f t="shared" si="103"/>
        <v>125.5378927571286</v>
      </c>
      <c r="N1310" s="93">
        <v>2400</v>
      </c>
      <c r="O1310" s="93"/>
      <c r="P1310" s="56">
        <f t="shared" si="99"/>
        <v>2510.7578551425722</v>
      </c>
      <c r="Q1310" s="44" t="s">
        <v>27</v>
      </c>
      <c r="R1310" s="96" t="s">
        <v>269</v>
      </c>
      <c r="S1310" s="85" t="s">
        <v>66</v>
      </c>
      <c r="T1310" s="85" t="s">
        <v>67</v>
      </c>
      <c r="U1310" s="135">
        <v>2010</v>
      </c>
      <c r="V1310" s="85"/>
      <c r="W1310" s="85"/>
      <c r="X1310" s="57"/>
      <c r="Y1310" s="95" t="s">
        <v>1974</v>
      </c>
      <c r="Z1310" s="137" t="s">
        <v>69</v>
      </c>
      <c r="AA1310" s="95"/>
    </row>
    <row r="1311" spans="1:29" s="51" customFormat="1" ht="30" x14ac:dyDescent="0.25">
      <c r="A1311" s="57" t="s">
        <v>1922</v>
      </c>
      <c r="B1311" s="57" t="s">
        <v>1957</v>
      </c>
      <c r="C1311" s="57" t="s">
        <v>1975</v>
      </c>
      <c r="D1311" s="85"/>
      <c r="E1311" s="93">
        <v>156.6</v>
      </c>
      <c r="F1311" s="93"/>
      <c r="G1311" s="93"/>
      <c r="H1311" s="217">
        <f>VLOOKUP(U1311,[1]Inflation!$G$16:$H$26,2,FALSE)</f>
        <v>1.0461491063094051</v>
      </c>
      <c r="I1311" s="45">
        <f t="shared" si="102"/>
        <v>163.82695004805282</v>
      </c>
      <c r="J1311" s="93"/>
      <c r="K1311" s="93">
        <v>60</v>
      </c>
      <c r="L1311" s="93"/>
      <c r="M1311" s="56">
        <f t="shared" si="103"/>
        <v>62.768946378564301</v>
      </c>
      <c r="N1311" s="93">
        <v>316.42</v>
      </c>
      <c r="O1311" s="93"/>
      <c r="P1311" s="56">
        <f t="shared" ref="P1311:P1323" si="104">N1311*H1311</f>
        <v>331.02250021842195</v>
      </c>
      <c r="Q1311" s="44" t="s">
        <v>27</v>
      </c>
      <c r="R1311" s="96" t="s">
        <v>291</v>
      </c>
      <c r="S1311" s="85" t="s">
        <v>66</v>
      </c>
      <c r="T1311" s="85" t="s">
        <v>67</v>
      </c>
      <c r="U1311" s="135">
        <v>2010</v>
      </c>
      <c r="V1311" s="85"/>
      <c r="W1311" s="85"/>
      <c r="X1311" s="57"/>
      <c r="Y1311" s="95" t="s">
        <v>1976</v>
      </c>
      <c r="Z1311" s="137" t="s">
        <v>69</v>
      </c>
      <c r="AA1311" s="95"/>
    </row>
    <row r="1312" spans="1:29" s="51" customFormat="1" ht="30" x14ac:dyDescent="0.25">
      <c r="A1312" s="57" t="s">
        <v>1922</v>
      </c>
      <c r="B1312" s="57" t="s">
        <v>1957</v>
      </c>
      <c r="C1312" s="57" t="s">
        <v>1977</v>
      </c>
      <c r="D1312" s="85"/>
      <c r="E1312" s="93">
        <v>204.2</v>
      </c>
      <c r="F1312" s="93"/>
      <c r="G1312" s="93"/>
      <c r="H1312" s="217">
        <f>VLOOKUP(U1312,[1]Inflation!$G$16:$H$26,2,FALSE)</f>
        <v>1.0461491063094051</v>
      </c>
      <c r="I1312" s="45">
        <f t="shared" si="102"/>
        <v>213.62364750838049</v>
      </c>
      <c r="J1312" s="93"/>
      <c r="K1312" s="93">
        <v>91</v>
      </c>
      <c r="L1312" s="93"/>
      <c r="M1312" s="56">
        <f t="shared" si="103"/>
        <v>95.199568674155856</v>
      </c>
      <c r="N1312" s="93">
        <v>350</v>
      </c>
      <c r="O1312" s="93"/>
      <c r="P1312" s="56">
        <f t="shared" si="104"/>
        <v>366.15218720829176</v>
      </c>
      <c r="Q1312" s="44" t="s">
        <v>27</v>
      </c>
      <c r="R1312" s="96" t="s">
        <v>291</v>
      </c>
      <c r="S1312" s="85" t="s">
        <v>66</v>
      </c>
      <c r="T1312" s="85" t="s">
        <v>67</v>
      </c>
      <c r="U1312" s="135">
        <v>2010</v>
      </c>
      <c r="V1312" s="85"/>
      <c r="W1312" s="85"/>
      <c r="X1312" s="57"/>
      <c r="Y1312" s="95" t="s">
        <v>1978</v>
      </c>
      <c r="Z1312" s="137" t="s">
        <v>69</v>
      </c>
      <c r="AA1312" s="95"/>
    </row>
    <row r="1313" spans="1:29" s="51" customFormat="1" ht="30" x14ac:dyDescent="0.25">
      <c r="A1313" s="57" t="s">
        <v>1922</v>
      </c>
      <c r="B1313" s="57" t="s">
        <v>1957</v>
      </c>
      <c r="C1313" s="57" t="s">
        <v>1979</v>
      </c>
      <c r="D1313" s="85"/>
      <c r="E1313" s="93">
        <v>210.29</v>
      </c>
      <c r="F1313" s="93"/>
      <c r="G1313" s="93"/>
      <c r="H1313" s="217">
        <f>VLOOKUP(U1313,[1]Inflation!$G$16:$H$26,2,FALSE)</f>
        <v>1.0461491063094051</v>
      </c>
      <c r="I1313" s="45">
        <f t="shared" si="102"/>
        <v>219.99469556580479</v>
      </c>
      <c r="J1313" s="93"/>
      <c r="K1313" s="93">
        <v>95</v>
      </c>
      <c r="L1313" s="93"/>
      <c r="M1313" s="56">
        <f t="shared" si="103"/>
        <v>99.384165099393485</v>
      </c>
      <c r="N1313" s="93">
        <v>380</v>
      </c>
      <c r="O1313" s="93"/>
      <c r="P1313" s="56">
        <f t="shared" si="104"/>
        <v>397.53666039757394</v>
      </c>
      <c r="Q1313" s="44" t="s">
        <v>27</v>
      </c>
      <c r="R1313" s="96" t="s">
        <v>291</v>
      </c>
      <c r="S1313" s="85" t="s">
        <v>66</v>
      </c>
      <c r="T1313" s="85" t="s">
        <v>67</v>
      </c>
      <c r="U1313" s="135">
        <v>2010</v>
      </c>
      <c r="V1313" s="85"/>
      <c r="W1313" s="85"/>
      <c r="X1313" s="57"/>
      <c r="Y1313" s="95" t="s">
        <v>263</v>
      </c>
      <c r="Z1313" s="137" t="s">
        <v>69</v>
      </c>
      <c r="AA1313" s="95"/>
    </row>
    <row r="1314" spans="1:29" s="51" customFormat="1" ht="30" x14ac:dyDescent="0.25">
      <c r="A1314" s="57" t="s">
        <v>1922</v>
      </c>
      <c r="B1314" s="57" t="s">
        <v>1957</v>
      </c>
      <c r="C1314" s="57" t="s">
        <v>1980</v>
      </c>
      <c r="D1314" s="85"/>
      <c r="E1314" s="93">
        <v>127.5</v>
      </c>
      <c r="F1314" s="93"/>
      <c r="G1314" s="93"/>
      <c r="H1314" s="217">
        <f>VLOOKUP(U1314,[1]Inflation!$G$16:$H$26,2,FALSE)</f>
        <v>1.0461491063094051</v>
      </c>
      <c r="I1314" s="45">
        <f t="shared" si="102"/>
        <v>133.38401105444913</v>
      </c>
      <c r="J1314" s="93"/>
      <c r="K1314" s="93">
        <v>75</v>
      </c>
      <c r="L1314" s="93"/>
      <c r="M1314" s="56">
        <f t="shared" si="103"/>
        <v>78.461182973205382</v>
      </c>
      <c r="N1314" s="93">
        <v>250</v>
      </c>
      <c r="O1314" s="93"/>
      <c r="P1314" s="56">
        <f t="shared" si="104"/>
        <v>261.53727657735124</v>
      </c>
      <c r="Q1314" s="44" t="s">
        <v>27</v>
      </c>
      <c r="R1314" s="96" t="s">
        <v>291</v>
      </c>
      <c r="S1314" s="85" t="s">
        <v>66</v>
      </c>
      <c r="T1314" s="85" t="s">
        <v>67</v>
      </c>
      <c r="U1314" s="135">
        <v>2010</v>
      </c>
      <c r="V1314" s="85"/>
      <c r="W1314" s="85"/>
      <c r="X1314" s="57"/>
      <c r="Y1314" s="95" t="s">
        <v>343</v>
      </c>
      <c r="Z1314" s="137" t="s">
        <v>69</v>
      </c>
      <c r="AA1314" s="95"/>
    </row>
    <row r="1315" spans="1:29" s="51" customFormat="1" ht="15" x14ac:dyDescent="0.25">
      <c r="A1315" s="57" t="s">
        <v>1922</v>
      </c>
      <c r="B1315" s="57" t="s">
        <v>1957</v>
      </c>
      <c r="C1315" s="85" t="s">
        <v>1981</v>
      </c>
      <c r="D1315" s="85"/>
      <c r="E1315" s="93">
        <v>125.25</v>
      </c>
      <c r="F1315" s="93"/>
      <c r="G1315" s="93"/>
      <c r="H1315" s="217">
        <f>VLOOKUP(U1315,[1]Inflation!$G$16:$H$26,2,FALSE)</f>
        <v>1.0461491063094051</v>
      </c>
      <c r="I1315" s="45">
        <f t="shared" si="102"/>
        <v>131.03017556525299</v>
      </c>
      <c r="J1315" s="93"/>
      <c r="K1315" s="93">
        <v>0.1</v>
      </c>
      <c r="L1315" s="93"/>
      <c r="M1315" s="56">
        <f t="shared" si="103"/>
        <v>0.10461491063094051</v>
      </c>
      <c r="N1315" s="93">
        <v>202.5</v>
      </c>
      <c r="O1315" s="93"/>
      <c r="P1315" s="56">
        <f t="shared" si="104"/>
        <v>211.84519402765451</v>
      </c>
      <c r="Q1315" s="44" t="s">
        <v>27</v>
      </c>
      <c r="R1315" s="96" t="s">
        <v>88</v>
      </c>
      <c r="S1315" s="85" t="s">
        <v>66</v>
      </c>
      <c r="T1315" s="85" t="s">
        <v>67</v>
      </c>
      <c r="U1315" s="135">
        <v>2010</v>
      </c>
      <c r="V1315" s="85"/>
      <c r="W1315" s="85"/>
      <c r="X1315" s="57"/>
      <c r="Y1315" s="95" t="s">
        <v>255</v>
      </c>
      <c r="Z1315" s="137" t="s">
        <v>69</v>
      </c>
      <c r="AA1315" s="95"/>
    </row>
    <row r="1316" spans="1:29" s="51" customFormat="1" ht="15" x14ac:dyDescent="0.25">
      <c r="A1316" s="57" t="s">
        <v>1922</v>
      </c>
      <c r="B1316" s="57" t="s">
        <v>1957</v>
      </c>
      <c r="C1316" s="85" t="s">
        <v>1982</v>
      </c>
      <c r="D1316" s="85"/>
      <c r="E1316" s="93">
        <v>177.04</v>
      </c>
      <c r="F1316" s="93"/>
      <c r="G1316" s="93"/>
      <c r="H1316" s="217">
        <f>VLOOKUP(U1316,[1]Inflation!$G$16:$H$26,2,FALSE)</f>
        <v>1.0461491063094051</v>
      </c>
      <c r="I1316" s="45">
        <f t="shared" si="102"/>
        <v>185.21023778101707</v>
      </c>
      <c r="J1316" s="93"/>
      <c r="K1316" s="93">
        <v>10</v>
      </c>
      <c r="L1316" s="93"/>
      <c r="M1316" s="56">
        <f t="shared" si="103"/>
        <v>10.461491063094051</v>
      </c>
      <c r="N1316" s="93">
        <v>1150</v>
      </c>
      <c r="O1316" s="93"/>
      <c r="P1316" s="56">
        <f t="shared" si="104"/>
        <v>1203.0714722558157</v>
      </c>
      <c r="Q1316" s="44" t="s">
        <v>27</v>
      </c>
      <c r="R1316" s="96" t="s">
        <v>88</v>
      </c>
      <c r="S1316" s="85" t="s">
        <v>66</v>
      </c>
      <c r="T1316" s="85" t="s">
        <v>67</v>
      </c>
      <c r="U1316" s="135">
        <v>2010</v>
      </c>
      <c r="V1316" s="85"/>
      <c r="W1316" s="85"/>
      <c r="X1316" s="57"/>
      <c r="Y1316" s="95" t="s">
        <v>1502</v>
      </c>
      <c r="Z1316" s="137" t="s">
        <v>69</v>
      </c>
      <c r="AA1316" s="95"/>
    </row>
    <row r="1317" spans="1:29" s="51" customFormat="1" ht="15" x14ac:dyDescent="0.25">
      <c r="A1317" s="57" t="s">
        <v>1922</v>
      </c>
      <c r="B1317" s="57" t="s">
        <v>1957</v>
      </c>
      <c r="C1317" s="85" t="s">
        <v>1983</v>
      </c>
      <c r="D1317" s="85"/>
      <c r="E1317" s="93">
        <v>316.38</v>
      </c>
      <c r="F1317" s="93"/>
      <c r="G1317" s="93"/>
      <c r="H1317" s="217">
        <f>VLOOKUP(U1317,[1]Inflation!$G$16:$H$26,2,FALSE)</f>
        <v>1.0461491063094051</v>
      </c>
      <c r="I1317" s="45">
        <f t="shared" si="102"/>
        <v>330.98065425416956</v>
      </c>
      <c r="J1317" s="93"/>
      <c r="K1317" s="93">
        <v>93</v>
      </c>
      <c r="L1317" s="93"/>
      <c r="M1317" s="56">
        <f t="shared" si="103"/>
        <v>97.29186688677467</v>
      </c>
      <c r="N1317" s="93">
        <v>1150</v>
      </c>
      <c r="O1317" s="93"/>
      <c r="P1317" s="56">
        <f t="shared" si="104"/>
        <v>1203.0714722558157</v>
      </c>
      <c r="Q1317" s="44" t="s">
        <v>27</v>
      </c>
      <c r="R1317" s="96" t="s">
        <v>88</v>
      </c>
      <c r="S1317" s="85" t="s">
        <v>66</v>
      </c>
      <c r="T1317" s="85" t="s">
        <v>67</v>
      </c>
      <c r="U1317" s="135">
        <v>2010</v>
      </c>
      <c r="V1317" s="85"/>
      <c r="W1317" s="85"/>
      <c r="X1317" s="57"/>
      <c r="Y1317" s="95" t="s">
        <v>263</v>
      </c>
      <c r="Z1317" s="137" t="s">
        <v>69</v>
      </c>
      <c r="AA1317" s="95"/>
    </row>
    <row r="1318" spans="1:29" s="51" customFormat="1" ht="15" x14ac:dyDescent="0.25">
      <c r="A1318" s="57" t="s">
        <v>1922</v>
      </c>
      <c r="B1318" s="57" t="s">
        <v>1957</v>
      </c>
      <c r="C1318" s="85"/>
      <c r="D1318" s="85"/>
      <c r="E1318" s="93">
        <v>211.88</v>
      </c>
      <c r="F1318" s="93"/>
      <c r="G1318" s="93"/>
      <c r="H1318" s="217">
        <f>VLOOKUP(U1318,[1]Inflation!$G$16:$H$26,2,FALSE)</f>
        <v>1.0461491063094051</v>
      </c>
      <c r="I1318" s="45">
        <f t="shared" si="102"/>
        <v>221.65807264483675</v>
      </c>
      <c r="J1318" s="93"/>
      <c r="K1318" s="93">
        <v>135</v>
      </c>
      <c r="L1318" s="93"/>
      <c r="M1318" s="56">
        <f t="shared" si="103"/>
        <v>141.23012935176968</v>
      </c>
      <c r="N1318" s="93">
        <v>307.7</v>
      </c>
      <c r="O1318" s="93"/>
      <c r="P1318" s="56">
        <f t="shared" si="104"/>
        <v>321.90008001140393</v>
      </c>
      <c r="Q1318" s="44" t="s">
        <v>27</v>
      </c>
      <c r="R1318" s="94" t="s">
        <v>2714</v>
      </c>
      <c r="S1318" s="85" t="s">
        <v>66</v>
      </c>
      <c r="T1318" s="85">
        <v>2010</v>
      </c>
      <c r="U1318" s="135">
        <v>2010</v>
      </c>
      <c r="V1318" s="85"/>
      <c r="W1318" s="85"/>
      <c r="X1318" s="57"/>
      <c r="Y1318" s="95" t="s">
        <v>1978</v>
      </c>
      <c r="Z1318" s="137" t="s">
        <v>69</v>
      </c>
      <c r="AA1318" s="95"/>
    </row>
    <row r="1319" spans="1:29" s="125" customFormat="1" ht="15" x14ac:dyDescent="0.25">
      <c r="A1319" s="57" t="s">
        <v>1922</v>
      </c>
      <c r="B1319" s="57" t="s">
        <v>1957</v>
      </c>
      <c r="C1319" s="85"/>
      <c r="D1319" s="85"/>
      <c r="E1319" s="93">
        <v>231.57</v>
      </c>
      <c r="F1319" s="93"/>
      <c r="G1319" s="93"/>
      <c r="H1319" s="217">
        <f>VLOOKUP(U1319,[1]Inflation!$G$16:$H$26,2,FALSE)</f>
        <v>1.0292667257822254</v>
      </c>
      <c r="I1319" s="45">
        <f t="shared" si="102"/>
        <v>238.34729568938994</v>
      </c>
      <c r="J1319" s="93"/>
      <c r="K1319" s="93">
        <v>150</v>
      </c>
      <c r="L1319" s="93"/>
      <c r="M1319" s="56">
        <f t="shared" si="103"/>
        <v>154.39000886733382</v>
      </c>
      <c r="N1319" s="93">
        <v>420</v>
      </c>
      <c r="O1319" s="93"/>
      <c r="P1319" s="56">
        <f t="shared" si="104"/>
        <v>432.29202482853469</v>
      </c>
      <c r="Q1319" s="44" t="s">
        <v>27</v>
      </c>
      <c r="R1319" s="94" t="s">
        <v>2714</v>
      </c>
      <c r="S1319" s="85" t="s">
        <v>66</v>
      </c>
      <c r="T1319" s="85">
        <v>2011</v>
      </c>
      <c r="U1319" s="135">
        <v>2011</v>
      </c>
      <c r="V1319" s="85"/>
      <c r="W1319" s="85"/>
      <c r="X1319" s="57"/>
      <c r="Y1319" s="95" t="s">
        <v>1984</v>
      </c>
      <c r="Z1319" s="137" t="s">
        <v>69</v>
      </c>
      <c r="AA1319" s="95"/>
      <c r="AB1319" s="51"/>
      <c r="AC1319" s="51"/>
    </row>
    <row r="1320" spans="1:29" s="125" customFormat="1" ht="15" x14ac:dyDescent="0.25">
      <c r="A1320" s="96" t="s">
        <v>1922</v>
      </c>
      <c r="B1320" s="96" t="s">
        <v>1985</v>
      </c>
      <c r="C1320" s="82"/>
      <c r="D1320" s="82"/>
      <c r="E1320" s="83">
        <v>30.01</v>
      </c>
      <c r="F1320" s="83"/>
      <c r="G1320" s="83"/>
      <c r="H1320" s="298">
        <f>VLOOKUP(U1320,[1]Inflation!$G$16:$H$26,2,FALSE)</f>
        <v>1.0461491063094051</v>
      </c>
      <c r="I1320" s="200">
        <f t="shared" si="102"/>
        <v>31.394934680345248</v>
      </c>
      <c r="J1320" s="83">
        <f>AVERAGE(I1320:I1321)</f>
        <v>45.214564374692486</v>
      </c>
      <c r="K1320" s="83">
        <v>21</v>
      </c>
      <c r="L1320" s="83"/>
      <c r="M1320" s="200">
        <f t="shared" si="103"/>
        <v>21.969131232497507</v>
      </c>
      <c r="N1320" s="83">
        <v>38</v>
      </c>
      <c r="O1320" s="83"/>
      <c r="P1320" s="200">
        <f t="shared" si="104"/>
        <v>39.753666039757391</v>
      </c>
      <c r="Q1320" s="57" t="s">
        <v>27</v>
      </c>
      <c r="R1320" s="84" t="s">
        <v>71</v>
      </c>
      <c r="S1320" s="85" t="s">
        <v>66</v>
      </c>
      <c r="T1320" s="85" t="s">
        <v>67</v>
      </c>
      <c r="U1320" s="85">
        <v>2010</v>
      </c>
      <c r="V1320" s="166"/>
      <c r="W1320" s="166"/>
      <c r="X1320" s="82" t="s">
        <v>1986</v>
      </c>
      <c r="Y1320" s="88" t="s">
        <v>861</v>
      </c>
      <c r="Z1320" s="137" t="s">
        <v>69</v>
      </c>
      <c r="AA1320" s="88"/>
      <c r="AB1320" s="51"/>
      <c r="AC1320" s="51"/>
    </row>
    <row r="1321" spans="1:29" s="299" customFormat="1" ht="15" x14ac:dyDescent="0.25">
      <c r="A1321" s="57" t="s">
        <v>1922</v>
      </c>
      <c r="B1321" s="57" t="s">
        <v>1985</v>
      </c>
      <c r="C1321" s="85"/>
      <c r="D1321" s="85"/>
      <c r="E1321" s="93">
        <v>56.43</v>
      </c>
      <c r="F1321" s="93"/>
      <c r="G1321" s="93"/>
      <c r="H1321" s="298">
        <f>VLOOKUP(U1321,[1]Inflation!$G$16:$H$26,2,FALSE)</f>
        <v>1.0461491063094051</v>
      </c>
      <c r="I1321" s="200">
        <f t="shared" si="102"/>
        <v>59.034194069039728</v>
      </c>
      <c r="J1321" s="93"/>
      <c r="K1321" s="93">
        <v>25</v>
      </c>
      <c r="L1321" s="93"/>
      <c r="M1321" s="200">
        <f t="shared" si="103"/>
        <v>26.153727657735125</v>
      </c>
      <c r="N1321" s="93">
        <v>87.86</v>
      </c>
      <c r="O1321" s="93"/>
      <c r="P1321" s="200">
        <f t="shared" si="104"/>
        <v>91.914660480344324</v>
      </c>
      <c r="Q1321" s="57" t="s">
        <v>27</v>
      </c>
      <c r="R1321" s="84" t="s">
        <v>153</v>
      </c>
      <c r="S1321" s="85" t="s">
        <v>66</v>
      </c>
      <c r="T1321" s="85" t="s">
        <v>67</v>
      </c>
      <c r="U1321" s="85">
        <v>2010</v>
      </c>
      <c r="V1321" s="85"/>
      <c r="W1321" s="85"/>
      <c r="X1321" s="57"/>
      <c r="Y1321" s="95" t="s">
        <v>89</v>
      </c>
      <c r="Z1321" s="137" t="s">
        <v>69</v>
      </c>
      <c r="AA1321" s="95"/>
    </row>
    <row r="1322" spans="1:29" s="299" customFormat="1" ht="30" x14ac:dyDescent="0.25">
      <c r="A1322" s="57" t="s">
        <v>1922</v>
      </c>
      <c r="B1322" s="195" t="s">
        <v>1987</v>
      </c>
      <c r="C1322" s="195"/>
      <c r="D1322" s="195"/>
      <c r="E1322" s="45">
        <v>90000</v>
      </c>
      <c r="F1322" s="45"/>
      <c r="G1322" s="45"/>
      <c r="H1322" s="217">
        <f>VLOOKUP(U1322,[1]Inflation!$G$16:$H$26,2,FALSE)</f>
        <v>1.0721304058925818</v>
      </c>
      <c r="I1322" s="45">
        <f t="shared" si="102"/>
        <v>96491.73653033236</v>
      </c>
      <c r="J1322" s="45"/>
      <c r="K1322" s="45"/>
      <c r="L1322" s="45"/>
      <c r="M1322" s="56">
        <f t="shared" si="103"/>
        <v>0</v>
      </c>
      <c r="N1322" s="45"/>
      <c r="O1322" s="45"/>
      <c r="P1322" s="56">
        <f t="shared" si="104"/>
        <v>0</v>
      </c>
      <c r="Q1322" s="44" t="s">
        <v>27</v>
      </c>
      <c r="R1322" s="195" t="s">
        <v>28</v>
      </c>
      <c r="S1322" s="195" t="s">
        <v>29</v>
      </c>
      <c r="T1322" s="195" t="s">
        <v>30</v>
      </c>
      <c r="U1322" s="296">
        <v>2008</v>
      </c>
      <c r="V1322" s="195" t="s">
        <v>1988</v>
      </c>
      <c r="W1322" s="195" t="s">
        <v>32</v>
      </c>
      <c r="X1322" s="195" t="s">
        <v>32</v>
      </c>
      <c r="Y1322" s="195"/>
      <c r="Z1322" s="72" t="s">
        <v>33</v>
      </c>
      <c r="AA1322" s="195" t="s">
        <v>34</v>
      </c>
    </row>
    <row r="1323" spans="1:29" s="250" customFormat="1" ht="30" x14ac:dyDescent="0.25">
      <c r="A1323" s="143" t="s">
        <v>1922</v>
      </c>
      <c r="B1323" s="143" t="s">
        <v>1987</v>
      </c>
      <c r="C1323" s="143" t="s">
        <v>1989</v>
      </c>
      <c r="D1323" s="143"/>
      <c r="E1323" s="143"/>
      <c r="F1323" s="143"/>
      <c r="G1323" s="143"/>
      <c r="H1323" s="273">
        <f>VLOOKUP(U1323,[1]Inflation!$G$16:$H$26,2,FALSE)</f>
        <v>1.0721304058925818</v>
      </c>
      <c r="I1323" s="274"/>
      <c r="J1323" s="254">
        <v>4000</v>
      </c>
      <c r="K1323" s="254">
        <v>75000</v>
      </c>
      <c r="L1323" s="254"/>
      <c r="M1323" s="276">
        <f>H1323*K1323</f>
        <v>80409.780441943629</v>
      </c>
      <c r="N1323" s="254">
        <v>100000</v>
      </c>
      <c r="O1323" s="254"/>
      <c r="P1323" s="276">
        <f t="shared" si="104"/>
        <v>107213.04058925818</v>
      </c>
      <c r="Q1323" s="143" t="s">
        <v>353</v>
      </c>
      <c r="R1323" s="143" t="s">
        <v>84</v>
      </c>
      <c r="S1323" s="143" t="s">
        <v>373</v>
      </c>
      <c r="T1323" s="143">
        <v>2008</v>
      </c>
      <c r="U1323" s="41">
        <v>2008</v>
      </c>
      <c r="V1323" s="143">
        <v>37</v>
      </c>
      <c r="W1323" s="143" t="s">
        <v>32</v>
      </c>
      <c r="X1323" s="143" t="s">
        <v>32</v>
      </c>
      <c r="Y1323" s="143"/>
      <c r="Z1323" s="255" t="s">
        <v>375</v>
      </c>
      <c r="AA1323" s="143"/>
    </row>
    <row r="1324" spans="1:29" s="51" customFormat="1" ht="15" x14ac:dyDescent="0.25">
      <c r="A1324" s="44" t="s">
        <v>1990</v>
      </c>
      <c r="B1324" s="44" t="s">
        <v>1991</v>
      </c>
      <c r="C1324" s="44"/>
      <c r="D1324" s="44"/>
      <c r="E1324" s="45">
        <v>110.15</v>
      </c>
      <c r="F1324" s="45">
        <v>110.15</v>
      </c>
      <c r="G1324" s="46"/>
      <c r="H1324" s="47">
        <f>VLOOKUP(U1324,[1]Inflation!$G$16:$H$26,2,FALSE)</f>
        <v>1.0461491063094051</v>
      </c>
      <c r="I1324" s="56">
        <f t="shared" ref="I1324:I1387" si="105">H1324*F1324</f>
        <v>115.23332405998097</v>
      </c>
      <c r="J1324" s="45"/>
      <c r="K1324" s="45"/>
      <c r="L1324" s="46"/>
      <c r="M1324" s="56">
        <f t="shared" ref="M1324:M1377" si="106">K1324*H1324</f>
        <v>0</v>
      </c>
      <c r="N1324" s="45"/>
      <c r="O1324" s="46"/>
      <c r="P1324" s="56">
        <f t="shared" ref="P1324:P1377" si="107">N1324*H1324</f>
        <v>0</v>
      </c>
      <c r="Q1324" s="44" t="s">
        <v>113</v>
      </c>
      <c r="R1324" s="44" t="s">
        <v>205</v>
      </c>
      <c r="S1324" s="77" t="s">
        <v>1791</v>
      </c>
      <c r="T1324" s="44">
        <v>2010</v>
      </c>
      <c r="U1324" s="41">
        <v>2010</v>
      </c>
      <c r="V1324" s="44" t="s">
        <v>32</v>
      </c>
      <c r="W1324" s="44" t="s">
        <v>32</v>
      </c>
      <c r="X1324" s="44">
        <v>3887</v>
      </c>
      <c r="Y1324" s="44"/>
      <c r="Z1324" s="48" t="s">
        <v>207</v>
      </c>
      <c r="AA1324" s="44"/>
    </row>
    <row r="1325" spans="1:29" s="51" customFormat="1" ht="15" x14ac:dyDescent="0.25">
      <c r="A1325" s="44" t="s">
        <v>1990</v>
      </c>
      <c r="B1325" s="44" t="s">
        <v>1991</v>
      </c>
      <c r="C1325" s="44" t="s">
        <v>212</v>
      </c>
      <c r="D1325" s="44"/>
      <c r="E1325" s="45">
        <v>146</v>
      </c>
      <c r="F1325" s="45">
        <v>146</v>
      </c>
      <c r="G1325" s="46"/>
      <c r="H1325" s="47">
        <f>VLOOKUP(U1325,[1]Inflation!$G$16:$H$26,2,FALSE)</f>
        <v>1.0292667257822254</v>
      </c>
      <c r="I1325" s="56">
        <f t="shared" si="105"/>
        <v>150.2729419642049</v>
      </c>
      <c r="J1325" s="45"/>
      <c r="K1325" s="45"/>
      <c r="L1325" s="46"/>
      <c r="M1325" s="56">
        <f t="shared" si="106"/>
        <v>0</v>
      </c>
      <c r="N1325" s="45"/>
      <c r="O1325" s="46"/>
      <c r="P1325" s="56">
        <f t="shared" si="107"/>
        <v>0</v>
      </c>
      <c r="Q1325" s="44" t="s">
        <v>113</v>
      </c>
      <c r="R1325" s="44" t="s">
        <v>71</v>
      </c>
      <c r="S1325" s="77" t="s">
        <v>216</v>
      </c>
      <c r="T1325" s="44">
        <v>2011</v>
      </c>
      <c r="U1325" s="41">
        <v>2011</v>
      </c>
      <c r="V1325" s="44">
        <v>14</v>
      </c>
      <c r="W1325" s="44" t="s">
        <v>32</v>
      </c>
      <c r="X1325" s="44">
        <v>1434</v>
      </c>
      <c r="Y1325" s="44"/>
      <c r="Z1325" s="48" t="s">
        <v>217</v>
      </c>
      <c r="AA1325" s="44"/>
    </row>
    <row r="1326" spans="1:29" s="51" customFormat="1" ht="15" x14ac:dyDescent="0.25">
      <c r="A1326" s="44" t="s">
        <v>1990</v>
      </c>
      <c r="B1326" s="44" t="s">
        <v>1991</v>
      </c>
      <c r="C1326" s="44" t="s">
        <v>1992</v>
      </c>
      <c r="D1326" s="44"/>
      <c r="E1326" s="45">
        <v>155</v>
      </c>
      <c r="F1326" s="45">
        <v>155</v>
      </c>
      <c r="G1326" s="46"/>
      <c r="H1326" s="47">
        <f>VLOOKUP(U1326,[1]Inflation!$G$16:$H$26,2,FALSE)</f>
        <v>1.0292667257822254</v>
      </c>
      <c r="I1326" s="56">
        <f t="shared" si="105"/>
        <v>159.53634249624494</v>
      </c>
      <c r="J1326" s="45"/>
      <c r="K1326" s="45">
        <v>155</v>
      </c>
      <c r="L1326" s="46"/>
      <c r="M1326" s="56">
        <f t="shared" si="106"/>
        <v>159.53634249624494</v>
      </c>
      <c r="N1326" s="45">
        <v>155</v>
      </c>
      <c r="O1326" s="46"/>
      <c r="P1326" s="56">
        <f t="shared" si="107"/>
        <v>159.53634249624494</v>
      </c>
      <c r="Q1326" s="44" t="s">
        <v>113</v>
      </c>
      <c r="R1326" s="44" t="s">
        <v>202</v>
      </c>
      <c r="S1326" s="44" t="s">
        <v>203</v>
      </c>
      <c r="T1326" s="44">
        <v>2011</v>
      </c>
      <c r="U1326" s="41">
        <v>2011</v>
      </c>
      <c r="V1326" s="44" t="s">
        <v>32</v>
      </c>
      <c r="W1326" s="44" t="s">
        <v>32</v>
      </c>
      <c r="X1326" s="44">
        <v>379.4</v>
      </c>
      <c r="Y1326" s="44"/>
      <c r="Z1326" s="48" t="s">
        <v>204</v>
      </c>
      <c r="AA1326" s="44"/>
    </row>
    <row r="1327" spans="1:29" s="51" customFormat="1" ht="15" x14ac:dyDescent="0.25">
      <c r="A1327" s="44" t="s">
        <v>1990</v>
      </c>
      <c r="B1327" s="44" t="s">
        <v>1991</v>
      </c>
      <c r="C1327" s="44" t="s">
        <v>1993</v>
      </c>
      <c r="D1327" s="44"/>
      <c r="E1327" s="45">
        <v>30.15</v>
      </c>
      <c r="F1327" s="45">
        <v>30.15</v>
      </c>
      <c r="G1327" s="46"/>
      <c r="H1327" s="47">
        <f>VLOOKUP(U1327,[1]Inflation!$G$16:$H$26,2,FALSE)</f>
        <v>1.0292667257822254</v>
      </c>
      <c r="I1327" s="56">
        <f t="shared" si="105"/>
        <v>31.032391782334095</v>
      </c>
      <c r="J1327" s="45"/>
      <c r="K1327" s="45"/>
      <c r="L1327" s="46"/>
      <c r="M1327" s="56">
        <f t="shared" si="106"/>
        <v>0</v>
      </c>
      <c r="N1327" s="45"/>
      <c r="O1327" s="46"/>
      <c r="P1327" s="56">
        <f t="shared" si="107"/>
        <v>0</v>
      </c>
      <c r="Q1327" s="44" t="s">
        <v>113</v>
      </c>
      <c r="R1327" s="44" t="s">
        <v>74</v>
      </c>
      <c r="S1327" s="44" t="s">
        <v>1084</v>
      </c>
      <c r="T1327" s="44" t="s">
        <v>1085</v>
      </c>
      <c r="U1327" s="41">
        <v>2011</v>
      </c>
      <c r="V1327" s="44">
        <v>17</v>
      </c>
      <c r="W1327" s="44" t="s">
        <v>32</v>
      </c>
      <c r="X1327" s="44">
        <v>1310</v>
      </c>
      <c r="Y1327" s="44"/>
      <c r="Z1327" s="48" t="s">
        <v>1086</v>
      </c>
      <c r="AA1327" s="44"/>
    </row>
    <row r="1328" spans="1:29" s="51" customFormat="1" ht="15" x14ac:dyDescent="0.25">
      <c r="A1328" s="44" t="s">
        <v>1990</v>
      </c>
      <c r="B1328" s="44" t="s">
        <v>1991</v>
      </c>
      <c r="C1328" s="44" t="s">
        <v>1994</v>
      </c>
      <c r="D1328" s="44"/>
      <c r="E1328" s="45">
        <v>50.11</v>
      </c>
      <c r="F1328" s="45">
        <v>50.11</v>
      </c>
      <c r="G1328" s="46"/>
      <c r="H1328" s="47">
        <f>VLOOKUP(U1328,[1]Inflation!$G$16:$H$26,2,FALSE)</f>
        <v>1.0292667257822254</v>
      </c>
      <c r="I1328" s="56">
        <f t="shared" si="105"/>
        <v>51.576555628947318</v>
      </c>
      <c r="J1328" s="45"/>
      <c r="K1328" s="45"/>
      <c r="L1328" s="46"/>
      <c r="M1328" s="56">
        <f t="shared" si="106"/>
        <v>0</v>
      </c>
      <c r="N1328" s="45"/>
      <c r="O1328" s="46"/>
      <c r="P1328" s="56">
        <f t="shared" si="107"/>
        <v>0</v>
      </c>
      <c r="Q1328" s="44" t="s">
        <v>113</v>
      </c>
      <c r="R1328" s="44" t="s">
        <v>74</v>
      </c>
      <c r="S1328" s="44" t="s">
        <v>1084</v>
      </c>
      <c r="T1328" s="44" t="s">
        <v>1085</v>
      </c>
      <c r="U1328" s="41">
        <v>2011</v>
      </c>
      <c r="V1328" s="44">
        <v>17</v>
      </c>
      <c r="W1328" s="44" t="s">
        <v>32</v>
      </c>
      <c r="X1328" s="44">
        <v>12065</v>
      </c>
      <c r="Y1328" s="44"/>
      <c r="Z1328" s="48" t="s">
        <v>1086</v>
      </c>
      <c r="AA1328" s="44"/>
    </row>
    <row r="1329" spans="1:27" s="51" customFormat="1" ht="15" x14ac:dyDescent="0.25">
      <c r="A1329" s="44" t="s">
        <v>1990</v>
      </c>
      <c r="B1329" s="44" t="s">
        <v>1991</v>
      </c>
      <c r="C1329" s="44" t="s">
        <v>1995</v>
      </c>
      <c r="D1329" s="44"/>
      <c r="E1329" s="45">
        <v>62.22</v>
      </c>
      <c r="F1329" s="45">
        <v>62.22</v>
      </c>
      <c r="G1329" s="46"/>
      <c r="H1329" s="47">
        <f>VLOOKUP(U1329,[1]Inflation!$G$16:$H$26,2,FALSE)</f>
        <v>1.0292667257822254</v>
      </c>
      <c r="I1329" s="56">
        <f t="shared" si="105"/>
        <v>64.040975678170071</v>
      </c>
      <c r="J1329" s="45"/>
      <c r="K1329" s="45"/>
      <c r="L1329" s="46"/>
      <c r="M1329" s="56">
        <f t="shared" si="106"/>
        <v>0</v>
      </c>
      <c r="N1329" s="45"/>
      <c r="O1329" s="46"/>
      <c r="P1329" s="56">
        <f t="shared" si="107"/>
        <v>0</v>
      </c>
      <c r="Q1329" s="44" t="s">
        <v>113</v>
      </c>
      <c r="R1329" s="44" t="s">
        <v>74</v>
      </c>
      <c r="S1329" s="44" t="s">
        <v>1084</v>
      </c>
      <c r="T1329" s="44" t="s">
        <v>1085</v>
      </c>
      <c r="U1329" s="41">
        <v>2011</v>
      </c>
      <c r="V1329" s="44">
        <v>17</v>
      </c>
      <c r="W1329" s="44" t="s">
        <v>32</v>
      </c>
      <c r="X1329" s="44">
        <v>1411</v>
      </c>
      <c r="Y1329" s="44"/>
      <c r="Z1329" s="48" t="s">
        <v>1086</v>
      </c>
      <c r="AA1329" s="44"/>
    </row>
    <row r="1330" spans="1:27" s="51" customFormat="1" ht="15" x14ac:dyDescent="0.25">
      <c r="A1330" s="44" t="s">
        <v>1990</v>
      </c>
      <c r="B1330" s="44" t="s">
        <v>1991</v>
      </c>
      <c r="C1330" s="44" t="s">
        <v>1996</v>
      </c>
      <c r="D1330" s="44"/>
      <c r="E1330" s="45">
        <v>33.4</v>
      </c>
      <c r="F1330" s="45">
        <v>33.4</v>
      </c>
      <c r="G1330" s="46"/>
      <c r="H1330" s="47">
        <f>VLOOKUP(U1330,[1]Inflation!$G$16:$H$26,2,FALSE)</f>
        <v>1.0292667257822254</v>
      </c>
      <c r="I1330" s="56">
        <f t="shared" si="105"/>
        <v>34.377508641126326</v>
      </c>
      <c r="J1330" s="45"/>
      <c r="K1330" s="45"/>
      <c r="L1330" s="46"/>
      <c r="M1330" s="56">
        <f t="shared" si="106"/>
        <v>0</v>
      </c>
      <c r="N1330" s="45"/>
      <c r="O1330" s="46"/>
      <c r="P1330" s="56">
        <f t="shared" si="107"/>
        <v>0</v>
      </c>
      <c r="Q1330" s="44" t="s">
        <v>113</v>
      </c>
      <c r="R1330" s="44" t="s">
        <v>74</v>
      </c>
      <c r="S1330" s="44" t="s">
        <v>1084</v>
      </c>
      <c r="T1330" s="44" t="s">
        <v>1085</v>
      </c>
      <c r="U1330" s="41">
        <v>2011</v>
      </c>
      <c r="V1330" s="44">
        <v>17</v>
      </c>
      <c r="W1330" s="44" t="s">
        <v>32</v>
      </c>
      <c r="X1330" s="44">
        <v>12620</v>
      </c>
      <c r="Y1330" s="44"/>
      <c r="Z1330" s="48" t="s">
        <v>1086</v>
      </c>
      <c r="AA1330" s="44"/>
    </row>
    <row r="1331" spans="1:27" s="51" customFormat="1" ht="15" x14ac:dyDescent="0.25">
      <c r="A1331" s="44" t="s">
        <v>1990</v>
      </c>
      <c r="B1331" s="44" t="s">
        <v>1991</v>
      </c>
      <c r="C1331" s="44" t="s">
        <v>1997</v>
      </c>
      <c r="D1331" s="44"/>
      <c r="E1331" s="45">
        <v>53.14</v>
      </c>
      <c r="F1331" s="45">
        <v>53.14</v>
      </c>
      <c r="G1331" s="46"/>
      <c r="H1331" s="47">
        <f>VLOOKUP(U1331,[1]Inflation!$G$16:$H$26,2,FALSE)</f>
        <v>1.0292667257822254</v>
      </c>
      <c r="I1331" s="56">
        <f t="shared" si="105"/>
        <v>54.695233808067464</v>
      </c>
      <c r="J1331" s="45"/>
      <c r="K1331" s="45"/>
      <c r="L1331" s="46"/>
      <c r="M1331" s="56">
        <f t="shared" si="106"/>
        <v>0</v>
      </c>
      <c r="N1331" s="45"/>
      <c r="O1331" s="46"/>
      <c r="P1331" s="56">
        <f t="shared" si="107"/>
        <v>0</v>
      </c>
      <c r="Q1331" s="44" t="s">
        <v>113</v>
      </c>
      <c r="R1331" s="44" t="s">
        <v>74</v>
      </c>
      <c r="S1331" s="44" t="s">
        <v>1084</v>
      </c>
      <c r="T1331" s="44" t="s">
        <v>1085</v>
      </c>
      <c r="U1331" s="41">
        <v>2011</v>
      </c>
      <c r="V1331" s="44">
        <v>17</v>
      </c>
      <c r="W1331" s="44" t="s">
        <v>32</v>
      </c>
      <c r="X1331" s="44">
        <v>1835</v>
      </c>
      <c r="Y1331" s="44"/>
      <c r="Z1331" s="48" t="s">
        <v>1086</v>
      </c>
      <c r="AA1331" s="44"/>
    </row>
    <row r="1332" spans="1:27" s="51" customFormat="1" ht="15" x14ac:dyDescent="0.25">
      <c r="A1332" s="44" t="s">
        <v>1990</v>
      </c>
      <c r="B1332" s="44" t="s">
        <v>1991</v>
      </c>
      <c r="C1332" s="44" t="s">
        <v>1998</v>
      </c>
      <c r="D1332" s="44"/>
      <c r="E1332" s="45">
        <v>103</v>
      </c>
      <c r="F1332" s="45">
        <v>103</v>
      </c>
      <c r="G1332" s="46"/>
      <c r="H1332" s="47">
        <f>VLOOKUP(U1332,[1]Inflation!$G$16:$H$26,2,FALSE)</f>
        <v>1.0292667257822254</v>
      </c>
      <c r="I1332" s="56">
        <f t="shared" si="105"/>
        <v>106.01447275556922</v>
      </c>
      <c r="J1332" s="45"/>
      <c r="K1332" s="45"/>
      <c r="L1332" s="46"/>
      <c r="M1332" s="56">
        <f t="shared" si="106"/>
        <v>0</v>
      </c>
      <c r="N1332" s="45"/>
      <c r="O1332" s="46"/>
      <c r="P1332" s="56">
        <f t="shared" si="107"/>
        <v>0</v>
      </c>
      <c r="Q1332" s="44" t="s">
        <v>113</v>
      </c>
      <c r="R1332" s="44" t="s">
        <v>74</v>
      </c>
      <c r="S1332" s="44" t="s">
        <v>1084</v>
      </c>
      <c r="T1332" s="44" t="s">
        <v>1085</v>
      </c>
      <c r="U1332" s="41">
        <v>2011</v>
      </c>
      <c r="V1332" s="44">
        <v>17</v>
      </c>
      <c r="W1332" s="44" t="s">
        <v>32</v>
      </c>
      <c r="X1332" s="44">
        <v>586</v>
      </c>
      <c r="Y1332" s="44"/>
      <c r="Z1332" s="48" t="s">
        <v>1086</v>
      </c>
      <c r="AA1332" s="44"/>
    </row>
    <row r="1333" spans="1:27" s="51" customFormat="1" ht="15" x14ac:dyDescent="0.25">
      <c r="A1333" s="44" t="s">
        <v>1990</v>
      </c>
      <c r="B1333" s="44" t="s">
        <v>1991</v>
      </c>
      <c r="C1333" s="44" t="s">
        <v>1999</v>
      </c>
      <c r="D1333" s="44"/>
      <c r="E1333" s="45">
        <v>33</v>
      </c>
      <c r="F1333" s="45">
        <v>33</v>
      </c>
      <c r="G1333" s="46"/>
      <c r="H1333" s="47">
        <f>VLOOKUP(U1333,[1]Inflation!$G$16:$H$26,2,FALSE)</f>
        <v>1.0292667257822254</v>
      </c>
      <c r="I1333" s="56">
        <f t="shared" si="105"/>
        <v>33.965801950813443</v>
      </c>
      <c r="J1333" s="45"/>
      <c r="K1333" s="45"/>
      <c r="L1333" s="46"/>
      <c r="M1333" s="56">
        <f t="shared" si="106"/>
        <v>0</v>
      </c>
      <c r="N1333" s="45"/>
      <c r="O1333" s="46"/>
      <c r="P1333" s="56">
        <f t="shared" si="107"/>
        <v>0</v>
      </c>
      <c r="Q1333" s="44" t="s">
        <v>113</v>
      </c>
      <c r="R1333" s="44" t="s">
        <v>74</v>
      </c>
      <c r="S1333" s="44" t="s">
        <v>1084</v>
      </c>
      <c r="T1333" s="44" t="s">
        <v>1085</v>
      </c>
      <c r="U1333" s="41">
        <v>2011</v>
      </c>
      <c r="V1333" s="44">
        <v>17</v>
      </c>
      <c r="W1333" s="44" t="s">
        <v>32</v>
      </c>
      <c r="X1333" s="44">
        <v>718</v>
      </c>
      <c r="Y1333" s="44"/>
      <c r="Z1333" s="48" t="s">
        <v>1086</v>
      </c>
      <c r="AA1333" s="44"/>
    </row>
    <row r="1334" spans="1:27" s="51" customFormat="1" ht="15" x14ac:dyDescent="0.25">
      <c r="A1334" s="44" t="s">
        <v>1990</v>
      </c>
      <c r="B1334" s="44" t="s">
        <v>1991</v>
      </c>
      <c r="C1334" s="44"/>
      <c r="D1334" s="44"/>
      <c r="E1334" s="45">
        <v>61.61</v>
      </c>
      <c r="F1334" s="45">
        <v>61.61</v>
      </c>
      <c r="G1334" s="46"/>
      <c r="H1334" s="47">
        <f>VLOOKUP(U1334,[1]Inflation!$G$16:$H$26,2,FALSE)</f>
        <v>1.0461491063094051</v>
      </c>
      <c r="I1334" s="56">
        <f t="shared" si="105"/>
        <v>64.453246439722449</v>
      </c>
      <c r="J1334" s="45"/>
      <c r="K1334" s="45"/>
      <c r="L1334" s="46"/>
      <c r="M1334" s="56">
        <f t="shared" si="106"/>
        <v>0</v>
      </c>
      <c r="N1334" s="45"/>
      <c r="O1334" s="46"/>
      <c r="P1334" s="56">
        <f t="shared" si="107"/>
        <v>0</v>
      </c>
      <c r="Q1334" s="44" t="s">
        <v>113</v>
      </c>
      <c r="R1334" s="44" t="s">
        <v>942</v>
      </c>
      <c r="S1334" s="44" t="s">
        <v>943</v>
      </c>
      <c r="T1334" s="44">
        <v>2010</v>
      </c>
      <c r="U1334" s="41">
        <v>2010</v>
      </c>
      <c r="V1334" s="44" t="s">
        <v>32</v>
      </c>
      <c r="W1334" s="44" t="s">
        <v>32</v>
      </c>
      <c r="X1334" s="44">
        <v>1</v>
      </c>
      <c r="Y1334" s="44"/>
      <c r="Z1334" s="48" t="s">
        <v>944</v>
      </c>
      <c r="AA1334" s="44"/>
    </row>
    <row r="1335" spans="1:27" s="51" customFormat="1" ht="15" x14ac:dyDescent="0.25">
      <c r="A1335" s="44" t="s">
        <v>1990</v>
      </c>
      <c r="B1335" s="44" t="s">
        <v>1991</v>
      </c>
      <c r="C1335" s="44" t="s">
        <v>2000</v>
      </c>
      <c r="D1335" s="44"/>
      <c r="E1335" s="45">
        <v>109.73</v>
      </c>
      <c r="F1335" s="45">
        <v>109.73</v>
      </c>
      <c r="G1335" s="46"/>
      <c r="H1335" s="47">
        <f>VLOOKUP(U1335,[1]Inflation!$G$16:$H$26,2,FALSE)</f>
        <v>1.0461491063094051</v>
      </c>
      <c r="I1335" s="56">
        <f t="shared" si="105"/>
        <v>114.79394143533102</v>
      </c>
      <c r="J1335" s="45"/>
      <c r="K1335" s="45"/>
      <c r="L1335" s="46"/>
      <c r="M1335" s="56">
        <f t="shared" si="106"/>
        <v>0</v>
      </c>
      <c r="N1335" s="45"/>
      <c r="O1335" s="46"/>
      <c r="P1335" s="56">
        <f t="shared" si="107"/>
        <v>0</v>
      </c>
      <c r="Q1335" s="44" t="s">
        <v>113</v>
      </c>
      <c r="R1335" s="44" t="s">
        <v>942</v>
      </c>
      <c r="S1335" s="44" t="s">
        <v>943</v>
      </c>
      <c r="T1335" s="44">
        <v>2010</v>
      </c>
      <c r="U1335" s="41">
        <v>2010</v>
      </c>
      <c r="V1335" s="44" t="s">
        <v>32</v>
      </c>
      <c r="W1335" s="44" t="s">
        <v>32</v>
      </c>
      <c r="X1335" s="44">
        <v>1</v>
      </c>
      <c r="Y1335" s="44"/>
      <c r="Z1335" s="48" t="s">
        <v>944</v>
      </c>
      <c r="AA1335" s="44"/>
    </row>
    <row r="1336" spans="1:27" s="51" customFormat="1" ht="15" x14ac:dyDescent="0.25">
      <c r="A1336" s="44" t="s">
        <v>1990</v>
      </c>
      <c r="B1336" s="44" t="s">
        <v>1991</v>
      </c>
      <c r="C1336" s="44"/>
      <c r="D1336" s="44"/>
      <c r="E1336" s="45">
        <v>117.1</v>
      </c>
      <c r="F1336" s="45">
        <v>117.1</v>
      </c>
      <c r="G1336" s="46"/>
      <c r="H1336" s="47">
        <f>VLOOKUP(U1336,[1]Inflation!$G$16:$H$26,2,FALSE)</f>
        <v>1.0461491063094051</v>
      </c>
      <c r="I1336" s="56">
        <f t="shared" si="105"/>
        <v>122.50406034883133</v>
      </c>
      <c r="J1336" s="45"/>
      <c r="K1336" s="45"/>
      <c r="L1336" s="46"/>
      <c r="M1336" s="56">
        <f t="shared" si="106"/>
        <v>0</v>
      </c>
      <c r="N1336" s="45"/>
      <c r="O1336" s="46"/>
      <c r="P1336" s="56">
        <f t="shared" si="107"/>
        <v>0</v>
      </c>
      <c r="Q1336" s="44" t="s">
        <v>113</v>
      </c>
      <c r="R1336" s="44" t="s">
        <v>942</v>
      </c>
      <c r="S1336" s="44" t="s">
        <v>943</v>
      </c>
      <c r="T1336" s="44">
        <v>2010</v>
      </c>
      <c r="U1336" s="41">
        <v>2010</v>
      </c>
      <c r="V1336" s="44" t="s">
        <v>32</v>
      </c>
      <c r="W1336" s="44" t="s">
        <v>32</v>
      </c>
      <c r="X1336" s="44">
        <v>1</v>
      </c>
      <c r="Y1336" s="44"/>
      <c r="Z1336" s="48" t="s">
        <v>944</v>
      </c>
      <c r="AA1336" s="44"/>
    </row>
    <row r="1337" spans="1:27" s="51" customFormat="1" ht="15" x14ac:dyDescent="0.25">
      <c r="A1337" s="44" t="s">
        <v>1990</v>
      </c>
      <c r="B1337" s="44" t="s">
        <v>1991</v>
      </c>
      <c r="C1337" s="44"/>
      <c r="D1337" s="44"/>
      <c r="E1337" s="45">
        <v>116.9</v>
      </c>
      <c r="F1337" s="45">
        <v>116.9</v>
      </c>
      <c r="G1337" s="46"/>
      <c r="H1337" s="47">
        <f>VLOOKUP(U1337,[1]Inflation!$G$16:$H$26,2,FALSE)</f>
        <v>1.0292667257822254</v>
      </c>
      <c r="I1337" s="56">
        <f t="shared" si="105"/>
        <v>120.32128024394216</v>
      </c>
      <c r="J1337" s="45"/>
      <c r="K1337" s="45"/>
      <c r="L1337" s="46"/>
      <c r="M1337" s="56">
        <f t="shared" si="106"/>
        <v>0</v>
      </c>
      <c r="N1337" s="45"/>
      <c r="O1337" s="46"/>
      <c r="P1337" s="56">
        <f t="shared" si="107"/>
        <v>0</v>
      </c>
      <c r="Q1337" s="44" t="s">
        <v>113</v>
      </c>
      <c r="R1337" s="44" t="s">
        <v>946</v>
      </c>
      <c r="S1337" s="44" t="s">
        <v>947</v>
      </c>
      <c r="T1337" s="44">
        <v>2011</v>
      </c>
      <c r="U1337" s="41">
        <v>2011</v>
      </c>
      <c r="V1337" s="44" t="s">
        <v>1050</v>
      </c>
      <c r="W1337" s="44" t="s">
        <v>32</v>
      </c>
      <c r="X1337" s="44">
        <v>1</v>
      </c>
      <c r="Y1337" s="44"/>
      <c r="Z1337" s="48" t="s">
        <v>949</v>
      </c>
      <c r="AA1337" s="44"/>
    </row>
    <row r="1338" spans="1:27" s="51" customFormat="1" ht="15" x14ac:dyDescent="0.25">
      <c r="A1338" s="44" t="s">
        <v>1990</v>
      </c>
      <c r="B1338" s="44" t="s">
        <v>1991</v>
      </c>
      <c r="C1338" s="44"/>
      <c r="D1338" s="44"/>
      <c r="E1338" s="45"/>
      <c r="F1338" s="45"/>
      <c r="G1338" s="46"/>
      <c r="H1338" s="47">
        <f>VLOOKUP(U1338,[1]Inflation!$G$16:$H$26,2,FALSE)</f>
        <v>1.0461491063094051</v>
      </c>
      <c r="I1338" s="56">
        <f t="shared" si="105"/>
        <v>0</v>
      </c>
      <c r="J1338" s="45"/>
      <c r="K1338" s="45">
        <v>80</v>
      </c>
      <c r="L1338" s="46"/>
      <c r="M1338" s="56">
        <f t="shared" si="106"/>
        <v>83.691928504752411</v>
      </c>
      <c r="N1338" s="45">
        <v>113.85</v>
      </c>
      <c r="O1338" s="46"/>
      <c r="P1338" s="56">
        <f t="shared" si="107"/>
        <v>119.10407575332576</v>
      </c>
      <c r="Q1338" s="44" t="s">
        <v>113</v>
      </c>
      <c r="R1338" s="44" t="s">
        <v>1241</v>
      </c>
      <c r="S1338" s="44" t="s">
        <v>2001</v>
      </c>
      <c r="T1338" s="44">
        <v>2010</v>
      </c>
      <c r="U1338" s="41">
        <v>2010</v>
      </c>
      <c r="V1338" s="44" t="s">
        <v>2002</v>
      </c>
      <c r="W1338" s="44" t="s">
        <v>32</v>
      </c>
      <c r="X1338" s="44">
        <v>15</v>
      </c>
      <c r="Y1338" s="44"/>
      <c r="Z1338" s="48" t="s">
        <v>2003</v>
      </c>
      <c r="AA1338" s="44"/>
    </row>
    <row r="1339" spans="1:27" s="51" customFormat="1" ht="30" x14ac:dyDescent="0.25">
      <c r="A1339" s="44" t="s">
        <v>1990</v>
      </c>
      <c r="B1339" s="44" t="s">
        <v>1991</v>
      </c>
      <c r="C1339" s="44" t="s">
        <v>2004</v>
      </c>
      <c r="D1339" s="44"/>
      <c r="E1339" s="45">
        <v>135.33000000000001</v>
      </c>
      <c r="F1339" s="45">
        <v>135.33000000000001</v>
      </c>
      <c r="G1339" s="46"/>
      <c r="H1339" s="47">
        <f>VLOOKUP(U1339,[1]Inflation!$G$16:$H$26,2,FALSE)</f>
        <v>1.0461491063094051</v>
      </c>
      <c r="I1339" s="56">
        <f t="shared" si="105"/>
        <v>141.5753585568518</v>
      </c>
      <c r="J1339" s="45"/>
      <c r="K1339" s="45"/>
      <c r="L1339" s="46"/>
      <c r="M1339" s="56">
        <f t="shared" si="106"/>
        <v>0</v>
      </c>
      <c r="N1339" s="45"/>
      <c r="O1339" s="46"/>
      <c r="P1339" s="56">
        <f t="shared" si="107"/>
        <v>0</v>
      </c>
      <c r="Q1339" s="44" t="s">
        <v>113</v>
      </c>
      <c r="R1339" s="44" t="s">
        <v>910</v>
      </c>
      <c r="S1339" s="44" t="s">
        <v>952</v>
      </c>
      <c r="T1339" s="44">
        <v>2010</v>
      </c>
      <c r="U1339" s="41">
        <v>2010</v>
      </c>
      <c r="V1339" s="44">
        <v>45</v>
      </c>
      <c r="W1339" s="44" t="s">
        <v>32</v>
      </c>
      <c r="X1339" s="44">
        <v>4911</v>
      </c>
      <c r="Y1339" s="44"/>
      <c r="Z1339" s="48" t="s">
        <v>953</v>
      </c>
      <c r="AA1339" s="44"/>
    </row>
    <row r="1340" spans="1:27" s="51" customFormat="1" ht="15" x14ac:dyDescent="0.25">
      <c r="A1340" s="44" t="s">
        <v>1990</v>
      </c>
      <c r="B1340" s="44" t="s">
        <v>1991</v>
      </c>
      <c r="C1340" s="44" t="s">
        <v>212</v>
      </c>
      <c r="D1340" s="44"/>
      <c r="E1340" s="45">
        <v>50.91</v>
      </c>
      <c r="F1340" s="45">
        <v>50.91</v>
      </c>
      <c r="G1340" s="46"/>
      <c r="H1340" s="47">
        <f>VLOOKUP(U1340,[1]Inflation!$G$16:$H$26,2,FALSE)</f>
        <v>1.0292667257822254</v>
      </c>
      <c r="I1340" s="56">
        <f t="shared" si="105"/>
        <v>52.399969009573091</v>
      </c>
      <c r="J1340" s="45"/>
      <c r="K1340" s="45">
        <v>40</v>
      </c>
      <c r="L1340" s="46"/>
      <c r="M1340" s="56">
        <f t="shared" si="106"/>
        <v>41.170669031289016</v>
      </c>
      <c r="N1340" s="45">
        <v>193.42</v>
      </c>
      <c r="O1340" s="46"/>
      <c r="P1340" s="56">
        <f t="shared" si="107"/>
        <v>199.08077010079802</v>
      </c>
      <c r="Q1340" s="44" t="s">
        <v>113</v>
      </c>
      <c r="R1340" s="44" t="s">
        <v>202</v>
      </c>
      <c r="S1340" s="44" t="s">
        <v>203</v>
      </c>
      <c r="T1340" s="44">
        <v>2011</v>
      </c>
      <c r="U1340" s="41">
        <v>2011</v>
      </c>
      <c r="V1340" s="44" t="s">
        <v>32</v>
      </c>
      <c r="W1340" s="44" t="s">
        <v>32</v>
      </c>
      <c r="X1340" s="44">
        <v>3002.58</v>
      </c>
      <c r="Y1340" s="44"/>
      <c r="Z1340" s="48" t="s">
        <v>204</v>
      </c>
      <c r="AA1340" s="44"/>
    </row>
    <row r="1341" spans="1:27" s="51" customFormat="1" ht="15" x14ac:dyDescent="0.25">
      <c r="A1341" s="44" t="s">
        <v>1990</v>
      </c>
      <c r="B1341" s="44" t="s">
        <v>1991</v>
      </c>
      <c r="C1341" s="44"/>
      <c r="D1341" s="44"/>
      <c r="E1341" s="45">
        <v>144.22</v>
      </c>
      <c r="F1341" s="45">
        <v>144.22</v>
      </c>
      <c r="G1341" s="46"/>
      <c r="H1341" s="47">
        <f>VLOOKUP(U1341,[1]Inflation!$G$16:$H$26,2,FALSE)</f>
        <v>1.0292667257822254</v>
      </c>
      <c r="I1341" s="56">
        <f t="shared" si="105"/>
        <v>148.44084719231256</v>
      </c>
      <c r="J1341" s="45"/>
      <c r="K1341" s="45">
        <v>132</v>
      </c>
      <c r="L1341" s="46"/>
      <c r="M1341" s="56">
        <f t="shared" si="106"/>
        <v>135.86320780325377</v>
      </c>
      <c r="N1341" s="45">
        <v>160</v>
      </c>
      <c r="O1341" s="46"/>
      <c r="P1341" s="56">
        <f t="shared" si="107"/>
        <v>164.68267612515606</v>
      </c>
      <c r="Q1341" s="44" t="s">
        <v>113</v>
      </c>
      <c r="R1341" s="44" t="s">
        <v>208</v>
      </c>
      <c r="S1341" s="44" t="s">
        <v>209</v>
      </c>
      <c r="T1341" s="44">
        <v>2011</v>
      </c>
      <c r="U1341" s="41">
        <v>2011</v>
      </c>
      <c r="V1341" s="44" t="s">
        <v>210</v>
      </c>
      <c r="W1341" s="44" t="s">
        <v>32</v>
      </c>
      <c r="X1341" s="44">
        <v>854.5</v>
      </c>
      <c r="Y1341" s="44"/>
      <c r="Z1341" s="48" t="s">
        <v>211</v>
      </c>
      <c r="AA1341" s="44"/>
    </row>
    <row r="1342" spans="1:27" s="51" customFormat="1" ht="15" x14ac:dyDescent="0.25">
      <c r="A1342" s="44" t="s">
        <v>1990</v>
      </c>
      <c r="B1342" s="44" t="s">
        <v>1991</v>
      </c>
      <c r="C1342" s="44"/>
      <c r="D1342" s="44"/>
      <c r="E1342" s="45">
        <v>66.150000000000006</v>
      </c>
      <c r="F1342" s="45">
        <v>66.150000000000006</v>
      </c>
      <c r="G1342" s="46"/>
      <c r="H1342" s="47">
        <f>VLOOKUP(U1342,[1]Inflation!$G$16:$H$26,2,FALSE)</f>
        <v>1.0292667257822254</v>
      </c>
      <c r="I1342" s="56">
        <f t="shared" si="105"/>
        <v>68.085993910494224</v>
      </c>
      <c r="J1342" s="45"/>
      <c r="K1342" s="45">
        <v>28</v>
      </c>
      <c r="L1342" s="46"/>
      <c r="M1342" s="56">
        <f t="shared" si="106"/>
        <v>28.819468321902313</v>
      </c>
      <c r="N1342" s="45">
        <v>148</v>
      </c>
      <c r="O1342" s="46"/>
      <c r="P1342" s="56">
        <f t="shared" si="107"/>
        <v>152.33147541576938</v>
      </c>
      <c r="Q1342" s="44" t="s">
        <v>113</v>
      </c>
      <c r="R1342" s="44" t="s">
        <v>208</v>
      </c>
      <c r="S1342" s="44" t="s">
        <v>209</v>
      </c>
      <c r="T1342" s="44">
        <v>2011</v>
      </c>
      <c r="U1342" s="41">
        <v>2011</v>
      </c>
      <c r="V1342" s="44" t="s">
        <v>210</v>
      </c>
      <c r="W1342" s="44" t="s">
        <v>32</v>
      </c>
      <c r="X1342" s="44">
        <v>799</v>
      </c>
      <c r="Y1342" s="44"/>
      <c r="Z1342" s="48" t="s">
        <v>211</v>
      </c>
      <c r="AA1342" s="44"/>
    </row>
    <row r="1343" spans="1:27" s="51" customFormat="1" ht="15" x14ac:dyDescent="0.25">
      <c r="A1343" s="44" t="s">
        <v>1990</v>
      </c>
      <c r="B1343" s="44" t="s">
        <v>1991</v>
      </c>
      <c r="C1343" s="44" t="s">
        <v>212</v>
      </c>
      <c r="D1343" s="44"/>
      <c r="E1343" s="45">
        <v>112.64</v>
      </c>
      <c r="F1343" s="45">
        <v>112.64</v>
      </c>
      <c r="G1343" s="46"/>
      <c r="H1343" s="47">
        <f>VLOOKUP(U1343,[1]Inflation!$G$16:$H$26,2,FALSE)</f>
        <v>1.0292667257822254</v>
      </c>
      <c r="I1343" s="56">
        <f t="shared" si="105"/>
        <v>115.93660399210988</v>
      </c>
      <c r="J1343" s="45"/>
      <c r="K1343" s="45">
        <v>41.22</v>
      </c>
      <c r="L1343" s="46"/>
      <c r="M1343" s="56">
        <f t="shared" si="106"/>
        <v>42.42637443674333</v>
      </c>
      <c r="N1343" s="45">
        <v>170</v>
      </c>
      <c r="O1343" s="46"/>
      <c r="P1343" s="56">
        <f t="shared" si="107"/>
        <v>174.97534338297834</v>
      </c>
      <c r="Q1343" s="44" t="s">
        <v>113</v>
      </c>
      <c r="R1343" s="44" t="s">
        <v>202</v>
      </c>
      <c r="S1343" s="44" t="s">
        <v>203</v>
      </c>
      <c r="T1343" s="44">
        <v>2011</v>
      </c>
      <c r="U1343" s="41">
        <v>2011</v>
      </c>
      <c r="V1343" s="44" t="s">
        <v>32</v>
      </c>
      <c r="W1343" s="44" t="s">
        <v>32</v>
      </c>
      <c r="X1343" s="44">
        <v>2551.87</v>
      </c>
      <c r="Y1343" s="44"/>
      <c r="Z1343" s="48" t="s">
        <v>204</v>
      </c>
      <c r="AA1343" s="44"/>
    </row>
    <row r="1344" spans="1:27" s="51" customFormat="1" ht="15" x14ac:dyDescent="0.25">
      <c r="A1344" s="44" t="s">
        <v>1990</v>
      </c>
      <c r="B1344" s="44" t="s">
        <v>1991</v>
      </c>
      <c r="C1344" s="44" t="s">
        <v>1992</v>
      </c>
      <c r="D1344" s="44"/>
      <c r="E1344" s="45">
        <v>139.69999999999999</v>
      </c>
      <c r="F1344" s="45">
        <v>139.69999999999999</v>
      </c>
      <c r="G1344" s="46"/>
      <c r="H1344" s="47">
        <f>VLOOKUP(U1344,[1]Inflation!$G$16:$H$26,2,FALSE)</f>
        <v>1.0461491063094051</v>
      </c>
      <c r="I1344" s="56">
        <f t="shared" si="105"/>
        <v>146.14703015142388</v>
      </c>
      <c r="J1344" s="45"/>
      <c r="K1344" s="45"/>
      <c r="L1344" s="46"/>
      <c r="M1344" s="56">
        <f t="shared" si="106"/>
        <v>0</v>
      </c>
      <c r="N1344" s="45"/>
      <c r="O1344" s="46"/>
      <c r="P1344" s="56">
        <f t="shared" si="107"/>
        <v>0</v>
      </c>
      <c r="Q1344" s="44" t="s">
        <v>113</v>
      </c>
      <c r="R1344" s="44" t="s">
        <v>205</v>
      </c>
      <c r="S1344" s="77" t="s">
        <v>1791</v>
      </c>
      <c r="T1344" s="44">
        <v>2010</v>
      </c>
      <c r="U1344" s="41">
        <v>2010</v>
      </c>
      <c r="V1344" s="44"/>
      <c r="W1344" s="44" t="s">
        <v>32</v>
      </c>
      <c r="X1344" s="44">
        <v>217</v>
      </c>
      <c r="Y1344" s="44"/>
      <c r="Z1344" s="48" t="s">
        <v>207</v>
      </c>
      <c r="AA1344" s="44"/>
    </row>
    <row r="1345" spans="1:27" s="51" customFormat="1" ht="30" x14ac:dyDescent="0.25">
      <c r="A1345" s="44" t="s">
        <v>1990</v>
      </c>
      <c r="B1345" s="44" t="s">
        <v>1991</v>
      </c>
      <c r="C1345" s="44"/>
      <c r="D1345" s="44"/>
      <c r="E1345" s="45">
        <v>150</v>
      </c>
      <c r="F1345" s="45">
        <v>150</v>
      </c>
      <c r="G1345" s="46"/>
      <c r="H1345" s="47">
        <f>VLOOKUP(U1345,[1]Inflation!$G$16:$H$26,2,FALSE)</f>
        <v>1.0461491063094051</v>
      </c>
      <c r="I1345" s="56">
        <f t="shared" si="105"/>
        <v>156.92236594641076</v>
      </c>
      <c r="J1345" s="45"/>
      <c r="K1345" s="45"/>
      <c r="L1345" s="46"/>
      <c r="M1345" s="56">
        <f t="shared" si="106"/>
        <v>0</v>
      </c>
      <c r="N1345" s="45"/>
      <c r="O1345" s="46"/>
      <c r="P1345" s="56">
        <f t="shared" si="107"/>
        <v>0</v>
      </c>
      <c r="Q1345" s="44" t="s">
        <v>113</v>
      </c>
      <c r="R1345" s="44" t="s">
        <v>1362</v>
      </c>
      <c r="S1345" s="44" t="s">
        <v>2005</v>
      </c>
      <c r="T1345" s="44">
        <v>2010</v>
      </c>
      <c r="U1345" s="41">
        <v>2010</v>
      </c>
      <c r="V1345" s="44" t="s">
        <v>2006</v>
      </c>
      <c r="W1345" s="44" t="s">
        <v>32</v>
      </c>
      <c r="X1345" s="44"/>
      <c r="Y1345" s="44"/>
      <c r="Z1345" s="48" t="s">
        <v>2007</v>
      </c>
      <c r="AA1345" s="44"/>
    </row>
    <row r="1346" spans="1:27" s="51" customFormat="1" ht="30" x14ac:dyDescent="0.25">
      <c r="A1346" s="44" t="s">
        <v>1990</v>
      </c>
      <c r="B1346" s="44" t="s">
        <v>1991</v>
      </c>
      <c r="C1346" s="44" t="s">
        <v>2008</v>
      </c>
      <c r="D1346" s="44"/>
      <c r="E1346" s="45">
        <v>200</v>
      </c>
      <c r="F1346" s="45">
        <v>200</v>
      </c>
      <c r="G1346" s="46"/>
      <c r="H1346" s="47">
        <f>VLOOKUP(U1346,[1]Inflation!$G$16:$H$26,2,FALSE)</f>
        <v>1.0461491063094051</v>
      </c>
      <c r="I1346" s="56">
        <f t="shared" si="105"/>
        <v>209.229821261881</v>
      </c>
      <c r="J1346" s="45"/>
      <c r="K1346" s="45"/>
      <c r="L1346" s="46"/>
      <c r="M1346" s="56">
        <f t="shared" si="106"/>
        <v>0</v>
      </c>
      <c r="N1346" s="45"/>
      <c r="O1346" s="46"/>
      <c r="P1346" s="56">
        <f t="shared" si="107"/>
        <v>0</v>
      </c>
      <c r="Q1346" s="44" t="s">
        <v>113</v>
      </c>
      <c r="R1346" s="44" t="s">
        <v>1362</v>
      </c>
      <c r="S1346" s="44" t="s">
        <v>2005</v>
      </c>
      <c r="T1346" s="44">
        <v>2010</v>
      </c>
      <c r="U1346" s="41">
        <v>2010</v>
      </c>
      <c r="V1346" s="44" t="s">
        <v>2006</v>
      </c>
      <c r="W1346" s="44" t="s">
        <v>32</v>
      </c>
      <c r="X1346" s="44"/>
      <c r="Y1346" s="44"/>
      <c r="Z1346" s="48" t="s">
        <v>2007</v>
      </c>
      <c r="AA1346" s="44"/>
    </row>
    <row r="1347" spans="1:27" s="51" customFormat="1" ht="30" x14ac:dyDescent="0.25">
      <c r="A1347" s="44" t="s">
        <v>1990</v>
      </c>
      <c r="B1347" s="44" t="s">
        <v>1991</v>
      </c>
      <c r="C1347" s="44" t="s">
        <v>2009</v>
      </c>
      <c r="D1347" s="44"/>
      <c r="E1347" s="45">
        <v>250</v>
      </c>
      <c r="F1347" s="45">
        <v>250</v>
      </c>
      <c r="G1347" s="46"/>
      <c r="H1347" s="47">
        <f>VLOOKUP(U1347,[1]Inflation!$G$16:$H$26,2,FALSE)</f>
        <v>1.0461491063094051</v>
      </c>
      <c r="I1347" s="56">
        <f t="shared" si="105"/>
        <v>261.53727657735124</v>
      </c>
      <c r="J1347" s="45"/>
      <c r="K1347" s="45"/>
      <c r="L1347" s="46"/>
      <c r="M1347" s="56">
        <f t="shared" si="106"/>
        <v>0</v>
      </c>
      <c r="N1347" s="45"/>
      <c r="O1347" s="46"/>
      <c r="P1347" s="56">
        <f t="shared" si="107"/>
        <v>0</v>
      </c>
      <c r="Q1347" s="44" t="s">
        <v>113</v>
      </c>
      <c r="R1347" s="44" t="s">
        <v>1362</v>
      </c>
      <c r="S1347" s="44" t="s">
        <v>2005</v>
      </c>
      <c r="T1347" s="44">
        <v>2010</v>
      </c>
      <c r="U1347" s="41">
        <v>2010</v>
      </c>
      <c r="V1347" s="44" t="s">
        <v>2006</v>
      </c>
      <c r="W1347" s="44" t="s">
        <v>32</v>
      </c>
      <c r="X1347" s="44"/>
      <c r="Y1347" s="44"/>
      <c r="Z1347" s="48" t="s">
        <v>2007</v>
      </c>
      <c r="AA1347" s="44"/>
    </row>
    <row r="1348" spans="1:27" s="51" customFormat="1" ht="30" x14ac:dyDescent="0.25">
      <c r="A1348" s="44" t="s">
        <v>1990</v>
      </c>
      <c r="B1348" s="44" t="s">
        <v>1991</v>
      </c>
      <c r="C1348" s="44"/>
      <c r="D1348" s="44"/>
      <c r="E1348" s="45">
        <v>40.299999999999997</v>
      </c>
      <c r="F1348" s="45">
        <v>40.299999999999997</v>
      </c>
      <c r="G1348" s="46"/>
      <c r="H1348" s="47">
        <f>VLOOKUP(U1348,[1]Inflation!$G$16:$H$26,2,FALSE)</f>
        <v>1.0292667257822254</v>
      </c>
      <c r="I1348" s="56">
        <f t="shared" si="105"/>
        <v>41.479449049023685</v>
      </c>
      <c r="J1348" s="45"/>
      <c r="K1348" s="45">
        <v>36.049999999999997</v>
      </c>
      <c r="L1348" s="46"/>
      <c r="M1348" s="56">
        <f t="shared" si="106"/>
        <v>37.105065464449225</v>
      </c>
      <c r="N1348" s="45">
        <v>41</v>
      </c>
      <c r="O1348" s="46"/>
      <c r="P1348" s="56">
        <f t="shared" si="107"/>
        <v>42.199935757071245</v>
      </c>
      <c r="Q1348" s="44" t="s">
        <v>113</v>
      </c>
      <c r="R1348" s="44" t="s">
        <v>1882</v>
      </c>
      <c r="S1348" s="44" t="s">
        <v>1883</v>
      </c>
      <c r="T1348" s="44">
        <v>2011</v>
      </c>
      <c r="U1348" s="41">
        <v>2011</v>
      </c>
      <c r="V1348" s="44">
        <v>8</v>
      </c>
      <c r="W1348" s="44" t="s">
        <v>32</v>
      </c>
      <c r="X1348" s="44">
        <v>1389</v>
      </c>
      <c r="Y1348" s="44"/>
      <c r="Z1348" s="48" t="s">
        <v>1884</v>
      </c>
      <c r="AA1348" s="44"/>
    </row>
    <row r="1349" spans="1:27" s="51" customFormat="1" ht="30" x14ac:dyDescent="0.25">
      <c r="A1349" s="44" t="s">
        <v>1990</v>
      </c>
      <c r="B1349" s="44" t="s">
        <v>1991</v>
      </c>
      <c r="C1349" s="44" t="s">
        <v>1053</v>
      </c>
      <c r="D1349" s="44"/>
      <c r="E1349" s="45">
        <v>39</v>
      </c>
      <c r="F1349" s="45">
        <v>39</v>
      </c>
      <c r="G1349" s="46"/>
      <c r="H1349" s="47">
        <f>VLOOKUP(U1349,[1]Inflation!$G$16:$H$26,2,FALSE)</f>
        <v>1.0461491063094051</v>
      </c>
      <c r="I1349" s="56">
        <f t="shared" si="105"/>
        <v>40.799815146066798</v>
      </c>
      <c r="J1349" s="45"/>
      <c r="K1349" s="45"/>
      <c r="L1349" s="46"/>
      <c r="M1349" s="56">
        <f t="shared" si="106"/>
        <v>0</v>
      </c>
      <c r="N1349" s="45"/>
      <c r="O1349" s="46"/>
      <c r="P1349" s="56">
        <f t="shared" si="107"/>
        <v>0</v>
      </c>
      <c r="Q1349" s="44" t="s">
        <v>113</v>
      </c>
      <c r="R1349" s="44" t="s">
        <v>153</v>
      </c>
      <c r="S1349" s="44" t="s">
        <v>952</v>
      </c>
      <c r="T1349" s="44">
        <v>2010</v>
      </c>
      <c r="U1349" s="41">
        <v>2010</v>
      </c>
      <c r="V1349" s="44" t="s">
        <v>32</v>
      </c>
      <c r="W1349" s="44" t="s">
        <v>32</v>
      </c>
      <c r="X1349" s="44">
        <v>472</v>
      </c>
      <c r="Y1349" s="44"/>
      <c r="Z1349" s="48" t="s">
        <v>225</v>
      </c>
      <c r="AA1349" s="44"/>
    </row>
    <row r="1350" spans="1:27" s="51" customFormat="1" ht="15" x14ac:dyDescent="0.25">
      <c r="A1350" s="44" t="s">
        <v>1990</v>
      </c>
      <c r="B1350" s="44" t="s">
        <v>1991</v>
      </c>
      <c r="C1350" s="44" t="s">
        <v>2010</v>
      </c>
      <c r="D1350" s="44"/>
      <c r="E1350" s="45">
        <v>37.81</v>
      </c>
      <c r="F1350" s="45">
        <v>37.81</v>
      </c>
      <c r="G1350" s="46"/>
      <c r="H1350" s="47">
        <f>VLOOKUP(U1350,[1]Inflation!$G$16:$H$26,2,FALSE)</f>
        <v>1.0461491063094051</v>
      </c>
      <c r="I1350" s="56">
        <f t="shared" si="105"/>
        <v>39.55489770955861</v>
      </c>
      <c r="J1350" s="45"/>
      <c r="K1350" s="45"/>
      <c r="L1350" s="46"/>
      <c r="M1350" s="56">
        <f t="shared" si="106"/>
        <v>0</v>
      </c>
      <c r="N1350" s="45"/>
      <c r="O1350" s="46"/>
      <c r="P1350" s="56">
        <f t="shared" si="107"/>
        <v>0</v>
      </c>
      <c r="Q1350" s="44" t="s">
        <v>113</v>
      </c>
      <c r="R1350" s="44" t="s">
        <v>153</v>
      </c>
      <c r="S1350" s="44" t="s">
        <v>224</v>
      </c>
      <c r="T1350" s="44">
        <v>2010</v>
      </c>
      <c r="U1350" s="41">
        <v>2010</v>
      </c>
      <c r="V1350" s="44" t="s">
        <v>32</v>
      </c>
      <c r="W1350" s="44" t="s">
        <v>32</v>
      </c>
      <c r="X1350" s="44">
        <v>422</v>
      </c>
      <c r="Y1350" s="44"/>
      <c r="Z1350" s="48" t="s">
        <v>225</v>
      </c>
      <c r="AA1350" s="44"/>
    </row>
    <row r="1351" spans="1:27" s="51" customFormat="1" ht="15" x14ac:dyDescent="0.25">
      <c r="A1351" s="44" t="s">
        <v>1990</v>
      </c>
      <c r="B1351" s="44" t="s">
        <v>1991</v>
      </c>
      <c r="C1351" s="44"/>
      <c r="D1351" s="44"/>
      <c r="E1351" s="45">
        <v>34</v>
      </c>
      <c r="F1351" s="45">
        <v>34</v>
      </c>
      <c r="G1351" s="46"/>
      <c r="H1351" s="47">
        <f>VLOOKUP(U1351,[1]Inflation!$G$16:$H$26,2,FALSE)</f>
        <v>1.0461491063094051</v>
      </c>
      <c r="I1351" s="56">
        <f t="shared" si="105"/>
        <v>35.569069614519769</v>
      </c>
      <c r="J1351" s="45"/>
      <c r="K1351" s="45"/>
      <c r="L1351" s="46"/>
      <c r="M1351" s="56">
        <f t="shared" si="106"/>
        <v>0</v>
      </c>
      <c r="N1351" s="45"/>
      <c r="O1351" s="46"/>
      <c r="P1351" s="56">
        <f t="shared" si="107"/>
        <v>0</v>
      </c>
      <c r="Q1351" s="44" t="s">
        <v>113</v>
      </c>
      <c r="R1351" s="44" t="s">
        <v>153</v>
      </c>
      <c r="S1351" s="44" t="s">
        <v>224</v>
      </c>
      <c r="T1351" s="44">
        <v>2010</v>
      </c>
      <c r="U1351" s="41">
        <v>2010</v>
      </c>
      <c r="V1351" s="44" t="s">
        <v>32</v>
      </c>
      <c r="W1351" s="44" t="s">
        <v>32</v>
      </c>
      <c r="X1351" s="44">
        <v>4700.7</v>
      </c>
      <c r="Y1351" s="44"/>
      <c r="Z1351" s="48" t="s">
        <v>225</v>
      </c>
      <c r="AA1351" s="44"/>
    </row>
    <row r="1352" spans="1:27" s="51" customFormat="1" ht="15" x14ac:dyDescent="0.25">
      <c r="A1352" s="44" t="s">
        <v>1990</v>
      </c>
      <c r="B1352" s="44" t="s">
        <v>1991</v>
      </c>
      <c r="C1352" s="44" t="s">
        <v>230</v>
      </c>
      <c r="D1352" s="44"/>
      <c r="E1352" s="45">
        <v>94.42</v>
      </c>
      <c r="F1352" s="45">
        <v>94.42</v>
      </c>
      <c r="G1352" s="46"/>
      <c r="H1352" s="47">
        <f>VLOOKUP(U1352,[1]Inflation!$G$16:$H$26,2,FALSE)</f>
        <v>1.0461491063094051</v>
      </c>
      <c r="I1352" s="56">
        <f t="shared" si="105"/>
        <v>98.777398617734022</v>
      </c>
      <c r="J1352" s="45"/>
      <c r="K1352" s="45"/>
      <c r="L1352" s="46"/>
      <c r="M1352" s="56">
        <f t="shared" si="106"/>
        <v>0</v>
      </c>
      <c r="N1352" s="45"/>
      <c r="O1352" s="46"/>
      <c r="P1352" s="56">
        <f t="shared" si="107"/>
        <v>0</v>
      </c>
      <c r="Q1352" s="44" t="s">
        <v>113</v>
      </c>
      <c r="R1352" s="44" t="s">
        <v>196</v>
      </c>
      <c r="S1352" s="44" t="s">
        <v>197</v>
      </c>
      <c r="T1352" s="44">
        <v>2010</v>
      </c>
      <c r="U1352" s="41">
        <v>2010</v>
      </c>
      <c r="V1352" s="44" t="s">
        <v>2011</v>
      </c>
      <c r="W1352" s="44" t="s">
        <v>32</v>
      </c>
      <c r="X1352" s="44">
        <v>103</v>
      </c>
      <c r="Y1352" s="44"/>
      <c r="Z1352" s="48" t="s">
        <v>199</v>
      </c>
      <c r="AA1352" s="44"/>
    </row>
    <row r="1353" spans="1:27" s="51" customFormat="1" ht="15" x14ac:dyDescent="0.25">
      <c r="A1353" s="44" t="s">
        <v>1990</v>
      </c>
      <c r="B1353" s="44" t="s">
        <v>1991</v>
      </c>
      <c r="C1353" s="44"/>
      <c r="D1353" s="44"/>
      <c r="E1353" s="45">
        <v>70.400000000000006</v>
      </c>
      <c r="F1353" s="45">
        <v>70.400000000000006</v>
      </c>
      <c r="G1353" s="46"/>
      <c r="H1353" s="47">
        <f>VLOOKUP(U1353,[1]Inflation!$G$16:$H$26,2,FALSE)</f>
        <v>1.0292667257822254</v>
      </c>
      <c r="I1353" s="56">
        <f t="shared" si="105"/>
        <v>72.460377495068684</v>
      </c>
      <c r="J1353" s="45"/>
      <c r="K1353" s="45"/>
      <c r="L1353" s="46"/>
      <c r="M1353" s="56">
        <f t="shared" si="106"/>
        <v>0</v>
      </c>
      <c r="N1353" s="45"/>
      <c r="O1353" s="46"/>
      <c r="P1353" s="56">
        <f t="shared" si="107"/>
        <v>0</v>
      </c>
      <c r="Q1353" s="44" t="s">
        <v>113</v>
      </c>
      <c r="R1353" s="44" t="s">
        <v>196</v>
      </c>
      <c r="S1353" s="44" t="s">
        <v>197</v>
      </c>
      <c r="T1353" s="44">
        <v>2011</v>
      </c>
      <c r="U1353" s="41">
        <v>2011</v>
      </c>
      <c r="V1353" s="44" t="s">
        <v>2012</v>
      </c>
      <c r="W1353" s="44" t="s">
        <v>32</v>
      </c>
      <c r="X1353" s="44">
        <v>2606</v>
      </c>
      <c r="Y1353" s="44"/>
      <c r="Z1353" s="48" t="s">
        <v>201</v>
      </c>
      <c r="AA1353" s="44"/>
    </row>
    <row r="1354" spans="1:27" s="51" customFormat="1" ht="15" x14ac:dyDescent="0.25">
      <c r="A1354" s="44" t="s">
        <v>1990</v>
      </c>
      <c r="B1354" s="44" t="s">
        <v>1991</v>
      </c>
      <c r="C1354" s="44"/>
      <c r="D1354" s="44"/>
      <c r="E1354" s="45">
        <v>60.07</v>
      </c>
      <c r="F1354" s="45">
        <v>60.07</v>
      </c>
      <c r="G1354" s="46"/>
      <c r="H1354" s="47">
        <f>VLOOKUP(U1354,[1]Inflation!$G$16:$H$26,2,FALSE)</f>
        <v>1.0461491063094051</v>
      </c>
      <c r="I1354" s="56">
        <f t="shared" si="105"/>
        <v>62.84217681600596</v>
      </c>
      <c r="J1354" s="45"/>
      <c r="K1354" s="45"/>
      <c r="L1354" s="46"/>
      <c r="M1354" s="56">
        <f t="shared" si="106"/>
        <v>0</v>
      </c>
      <c r="N1354" s="45"/>
      <c r="O1354" s="46"/>
      <c r="P1354" s="56">
        <f t="shared" si="107"/>
        <v>0</v>
      </c>
      <c r="Q1354" s="44" t="s">
        <v>113</v>
      </c>
      <c r="R1354" s="44" t="s">
        <v>196</v>
      </c>
      <c r="S1354" s="44" t="s">
        <v>197</v>
      </c>
      <c r="T1354" s="44">
        <v>2010</v>
      </c>
      <c r="U1354" s="41">
        <v>2010</v>
      </c>
      <c r="V1354" s="44" t="s">
        <v>1058</v>
      </c>
      <c r="W1354" s="44" t="s">
        <v>32</v>
      </c>
      <c r="X1354" s="44">
        <v>3746</v>
      </c>
      <c r="Y1354" s="44"/>
      <c r="Z1354" s="48" t="s">
        <v>201</v>
      </c>
      <c r="AA1354" s="44"/>
    </row>
    <row r="1355" spans="1:27" s="51" customFormat="1" ht="15" x14ac:dyDescent="0.25">
      <c r="A1355" s="44" t="s">
        <v>1990</v>
      </c>
      <c r="B1355" s="44" t="s">
        <v>1991</v>
      </c>
      <c r="C1355" s="44" t="s">
        <v>2013</v>
      </c>
      <c r="D1355" s="44"/>
      <c r="E1355" s="45">
        <v>80</v>
      </c>
      <c r="F1355" s="45">
        <v>80</v>
      </c>
      <c r="G1355" s="46"/>
      <c r="H1355" s="47">
        <f>VLOOKUP(U1355,[1]Inflation!$G$16:$H$26,2,FALSE)</f>
        <v>1.0292667257822254</v>
      </c>
      <c r="I1355" s="56">
        <f t="shared" si="105"/>
        <v>82.341338062578032</v>
      </c>
      <c r="J1355" s="45"/>
      <c r="K1355" s="45"/>
      <c r="L1355" s="46"/>
      <c r="M1355" s="56">
        <f t="shared" si="106"/>
        <v>0</v>
      </c>
      <c r="N1355" s="45"/>
      <c r="O1355" s="46"/>
      <c r="P1355" s="56">
        <f t="shared" si="107"/>
        <v>0</v>
      </c>
      <c r="Q1355" s="44" t="s">
        <v>113</v>
      </c>
      <c r="R1355" s="44" t="s">
        <v>97</v>
      </c>
      <c r="S1355" s="44" t="s">
        <v>227</v>
      </c>
      <c r="T1355" s="44">
        <v>2011</v>
      </c>
      <c r="U1355" s="41">
        <v>2011</v>
      </c>
      <c r="V1355" s="44" t="s">
        <v>32</v>
      </c>
      <c r="W1355" s="44" t="s">
        <v>32</v>
      </c>
      <c r="X1355" s="44">
        <v>102.4</v>
      </c>
      <c r="Y1355" s="44"/>
      <c r="Z1355" s="48" t="s">
        <v>228</v>
      </c>
      <c r="AA1355" s="44"/>
    </row>
    <row r="1356" spans="1:27" s="125" customFormat="1" ht="15" x14ac:dyDescent="0.25">
      <c r="A1356" s="57" t="s">
        <v>1990</v>
      </c>
      <c r="B1356" s="44" t="s">
        <v>1991</v>
      </c>
      <c r="C1356" s="44"/>
      <c r="D1356" s="44"/>
      <c r="E1356" s="200">
        <v>72.77</v>
      </c>
      <c r="F1356" s="200">
        <v>72.77</v>
      </c>
      <c r="G1356" s="46"/>
      <c r="H1356" s="47">
        <f>VLOOKUP(U1356,[1]Inflation!$G$16:$H$26,2,FALSE)</f>
        <v>1.0461491063094051</v>
      </c>
      <c r="I1356" s="56">
        <f t="shared" si="105"/>
        <v>76.128270466135405</v>
      </c>
      <c r="J1356" s="80"/>
      <c r="K1356" s="80">
        <v>30</v>
      </c>
      <c r="L1356" s="248"/>
      <c r="M1356" s="56">
        <f t="shared" si="106"/>
        <v>31.384473189282151</v>
      </c>
      <c r="N1356" s="80">
        <v>87</v>
      </c>
      <c r="O1356" s="248"/>
      <c r="P1356" s="56">
        <f t="shared" si="107"/>
        <v>91.014972248918241</v>
      </c>
      <c r="Q1356" s="57" t="s">
        <v>113</v>
      </c>
      <c r="R1356" s="57" t="s">
        <v>65</v>
      </c>
      <c r="S1356" s="57" t="s">
        <v>1356</v>
      </c>
      <c r="T1356" s="57" t="s">
        <v>67</v>
      </c>
      <c r="U1356" s="87">
        <v>2010</v>
      </c>
      <c r="V1356" s="44"/>
      <c r="W1356" s="44"/>
      <c r="X1356" s="57">
        <v>154</v>
      </c>
      <c r="Y1356" s="44">
        <v>6</v>
      </c>
      <c r="Z1356" s="137" t="s">
        <v>66</v>
      </c>
      <c r="AA1356" s="79"/>
    </row>
    <row r="1357" spans="1:27" s="125" customFormat="1" ht="15" x14ac:dyDescent="0.25">
      <c r="A1357" s="57" t="s">
        <v>1990</v>
      </c>
      <c r="B1357" s="44" t="s">
        <v>1991</v>
      </c>
      <c r="C1357" s="85" t="s">
        <v>2014</v>
      </c>
      <c r="D1357" s="85"/>
      <c r="E1357" s="93">
        <v>71.73</v>
      </c>
      <c r="F1357" s="93">
        <v>71.73</v>
      </c>
      <c r="G1357" s="134"/>
      <c r="H1357" s="47">
        <f>VLOOKUP(U1357,[1]Inflation!$G$16:$H$26,2,FALSE)</f>
        <v>1.0461491063094051</v>
      </c>
      <c r="I1357" s="56">
        <f t="shared" si="105"/>
        <v>75.04027539557363</v>
      </c>
      <c r="J1357" s="93"/>
      <c r="K1357" s="93">
        <v>40</v>
      </c>
      <c r="L1357" s="134"/>
      <c r="M1357" s="56">
        <f t="shared" si="106"/>
        <v>41.845964252376206</v>
      </c>
      <c r="N1357" s="93">
        <v>106</v>
      </c>
      <c r="O1357" s="134"/>
      <c r="P1357" s="56">
        <f t="shared" si="107"/>
        <v>110.89180526879693</v>
      </c>
      <c r="Q1357" s="86" t="s">
        <v>433</v>
      </c>
      <c r="R1357" s="57" t="s">
        <v>65</v>
      </c>
      <c r="S1357" s="85" t="s">
        <v>66</v>
      </c>
      <c r="T1357" s="86" t="s">
        <v>67</v>
      </c>
      <c r="U1357" s="87">
        <v>2010</v>
      </c>
      <c r="V1357" s="85"/>
      <c r="W1357" s="85"/>
      <c r="X1357" s="57">
        <v>154</v>
      </c>
      <c r="Y1357" s="95" t="s">
        <v>70</v>
      </c>
      <c r="Z1357" s="136" t="s">
        <v>69</v>
      </c>
      <c r="AA1357" s="95"/>
    </row>
    <row r="1358" spans="1:27" s="125" customFormat="1" ht="15" x14ac:dyDescent="0.25">
      <c r="A1358" s="57" t="s">
        <v>1990</v>
      </c>
      <c r="B1358" s="44" t="s">
        <v>1991</v>
      </c>
      <c r="C1358" s="85" t="s">
        <v>2004</v>
      </c>
      <c r="D1358" s="85"/>
      <c r="E1358" s="93">
        <v>120.62</v>
      </c>
      <c r="F1358" s="93">
        <v>120.62</v>
      </c>
      <c r="G1358" s="134"/>
      <c r="H1358" s="47">
        <f>VLOOKUP(U1358,[1]Inflation!$G$16:$H$26,2,FALSE)</f>
        <v>1.0461491063094051</v>
      </c>
      <c r="I1358" s="56">
        <f t="shared" si="105"/>
        <v>126.18650520304044</v>
      </c>
      <c r="J1358" s="93"/>
      <c r="K1358" s="93">
        <v>60</v>
      </c>
      <c r="L1358" s="134"/>
      <c r="M1358" s="56">
        <f t="shared" si="106"/>
        <v>62.768946378564301</v>
      </c>
      <c r="N1358" s="93">
        <v>141.03</v>
      </c>
      <c r="O1358" s="134"/>
      <c r="P1358" s="56">
        <f t="shared" si="107"/>
        <v>147.5384084628154</v>
      </c>
      <c r="Q1358" s="86" t="s">
        <v>433</v>
      </c>
      <c r="R1358" s="57" t="s">
        <v>65</v>
      </c>
      <c r="S1358" s="85" t="s">
        <v>66</v>
      </c>
      <c r="T1358" s="85" t="s">
        <v>67</v>
      </c>
      <c r="U1358" s="87">
        <v>2010</v>
      </c>
      <c r="V1358" s="85"/>
      <c r="W1358" s="85"/>
      <c r="X1358" s="57">
        <v>113</v>
      </c>
      <c r="Y1358" s="95" t="s">
        <v>78</v>
      </c>
      <c r="Z1358" s="136" t="s">
        <v>69</v>
      </c>
      <c r="AA1358" s="95"/>
    </row>
    <row r="1359" spans="1:27" s="125" customFormat="1" ht="15" x14ac:dyDescent="0.25">
      <c r="A1359" s="57" t="s">
        <v>1990</v>
      </c>
      <c r="B1359" s="44" t="s">
        <v>1991</v>
      </c>
      <c r="C1359" s="85" t="s">
        <v>2015</v>
      </c>
      <c r="D1359" s="85"/>
      <c r="E1359" s="93">
        <v>90.79</v>
      </c>
      <c r="F1359" s="93">
        <v>90.79</v>
      </c>
      <c r="G1359" s="134"/>
      <c r="H1359" s="47">
        <f>VLOOKUP(U1359,[1]Inflation!$G$16:$H$26,2,FALSE)</f>
        <v>1.0461491063094051</v>
      </c>
      <c r="I1359" s="56">
        <f t="shared" si="105"/>
        <v>94.979877361830887</v>
      </c>
      <c r="J1359" s="93"/>
      <c r="K1359" s="93">
        <v>33</v>
      </c>
      <c r="L1359" s="134"/>
      <c r="M1359" s="56">
        <f t="shared" si="106"/>
        <v>34.522920508210369</v>
      </c>
      <c r="N1359" s="93">
        <v>165</v>
      </c>
      <c r="O1359" s="134"/>
      <c r="P1359" s="56">
        <f t="shared" si="107"/>
        <v>172.61460254105182</v>
      </c>
      <c r="Q1359" s="86" t="s">
        <v>433</v>
      </c>
      <c r="R1359" s="57" t="s">
        <v>65</v>
      </c>
      <c r="S1359" s="85" t="s">
        <v>66</v>
      </c>
      <c r="T1359" s="85" t="s">
        <v>67</v>
      </c>
      <c r="U1359" s="87">
        <v>2010</v>
      </c>
      <c r="V1359" s="85"/>
      <c r="W1359" s="85"/>
      <c r="X1359" s="57">
        <v>313</v>
      </c>
      <c r="Y1359" s="95" t="s">
        <v>108</v>
      </c>
      <c r="Z1359" s="136" t="s">
        <v>69</v>
      </c>
      <c r="AA1359" s="95"/>
    </row>
    <row r="1360" spans="1:27" s="125" customFormat="1" ht="15" x14ac:dyDescent="0.25">
      <c r="A1360" s="96" t="s">
        <v>1990</v>
      </c>
      <c r="B1360" s="44" t="s">
        <v>1991</v>
      </c>
      <c r="C1360" s="162"/>
      <c r="D1360" s="162"/>
      <c r="E1360" s="181">
        <v>65.2</v>
      </c>
      <c r="F1360" s="181">
        <v>65.2</v>
      </c>
      <c r="G1360" s="182"/>
      <c r="H1360" s="47">
        <f>VLOOKUP(U1360,[1]Inflation!$G$16:$H$26,2,FALSE)</f>
        <v>1.0461491063094051</v>
      </c>
      <c r="I1360" s="56">
        <f t="shared" si="105"/>
        <v>68.208921731373209</v>
      </c>
      <c r="J1360" s="181"/>
      <c r="K1360" s="181">
        <v>36.049999999999997</v>
      </c>
      <c r="L1360" s="182"/>
      <c r="M1360" s="56">
        <f t="shared" si="106"/>
        <v>37.713675282454048</v>
      </c>
      <c r="N1360" s="181">
        <v>102.13</v>
      </c>
      <c r="O1360" s="182"/>
      <c r="P1360" s="56">
        <f t="shared" si="107"/>
        <v>106.84320822737953</v>
      </c>
      <c r="Q1360" s="183" t="s">
        <v>433</v>
      </c>
      <c r="R1360" s="96" t="s">
        <v>658</v>
      </c>
      <c r="S1360" s="85" t="s">
        <v>66</v>
      </c>
      <c r="T1360" s="86" t="s">
        <v>67</v>
      </c>
      <c r="U1360" s="87">
        <v>2010</v>
      </c>
      <c r="V1360" s="162"/>
      <c r="W1360" s="162"/>
      <c r="X1360" s="96">
        <v>1591</v>
      </c>
      <c r="Y1360" s="165" t="s">
        <v>363</v>
      </c>
      <c r="Z1360" s="136" t="s">
        <v>69</v>
      </c>
      <c r="AA1360" s="165"/>
    </row>
    <row r="1361" spans="1:27" s="125" customFormat="1" ht="15" x14ac:dyDescent="0.25">
      <c r="A1361" s="96" t="s">
        <v>1990</v>
      </c>
      <c r="B1361" s="44" t="s">
        <v>1991</v>
      </c>
      <c r="C1361" s="162"/>
      <c r="D1361" s="162"/>
      <c r="E1361" s="181">
        <v>41.08</v>
      </c>
      <c r="F1361" s="181">
        <v>41.08</v>
      </c>
      <c r="G1361" s="182"/>
      <c r="H1361" s="47">
        <f>VLOOKUP(U1361,[1]Inflation!$G$16:$H$26,2,FALSE)</f>
        <v>1.0461491063094051</v>
      </c>
      <c r="I1361" s="56">
        <f t="shared" si="105"/>
        <v>42.975805287190354</v>
      </c>
      <c r="J1361" s="181"/>
      <c r="K1361" s="181">
        <v>40.229999999999997</v>
      </c>
      <c r="L1361" s="182"/>
      <c r="M1361" s="56">
        <f t="shared" si="106"/>
        <v>42.086578546827361</v>
      </c>
      <c r="N1361" s="181">
        <v>42</v>
      </c>
      <c r="O1361" s="182"/>
      <c r="P1361" s="56">
        <f t="shared" si="107"/>
        <v>43.938262464995013</v>
      </c>
      <c r="Q1361" s="183" t="s">
        <v>433</v>
      </c>
      <c r="R1361" s="96" t="s">
        <v>658</v>
      </c>
      <c r="S1361" s="85" t="s">
        <v>66</v>
      </c>
      <c r="T1361" s="86" t="s">
        <v>67</v>
      </c>
      <c r="U1361" s="87">
        <v>2010</v>
      </c>
      <c r="V1361" s="162"/>
      <c r="W1361" s="162"/>
      <c r="X1361" s="96">
        <v>1193</v>
      </c>
      <c r="Y1361" s="165" t="s">
        <v>92</v>
      </c>
      <c r="Z1361" s="136" t="s">
        <v>69</v>
      </c>
      <c r="AA1361" s="165"/>
    </row>
    <row r="1362" spans="1:27" s="194" customFormat="1" ht="15" x14ac:dyDescent="0.25">
      <c r="A1362" s="96" t="s">
        <v>1990</v>
      </c>
      <c r="B1362" s="44" t="s">
        <v>1991</v>
      </c>
      <c r="C1362" s="82"/>
      <c r="D1362" s="82"/>
      <c r="E1362" s="83">
        <v>114.5</v>
      </c>
      <c r="F1362" s="83">
        <v>114.5</v>
      </c>
      <c r="G1362" s="173"/>
      <c r="H1362" s="47">
        <f>VLOOKUP(U1362,[1]Inflation!$G$16:$H$26,2,FALSE)</f>
        <v>1.0461491063094051</v>
      </c>
      <c r="I1362" s="56">
        <f t="shared" si="105"/>
        <v>119.78407267242687</v>
      </c>
      <c r="J1362" s="83"/>
      <c r="K1362" s="83">
        <v>6.88</v>
      </c>
      <c r="L1362" s="173"/>
      <c r="M1362" s="56">
        <f t="shared" si="106"/>
        <v>7.1975058514087067</v>
      </c>
      <c r="N1362" s="83">
        <v>660</v>
      </c>
      <c r="O1362" s="173"/>
      <c r="P1362" s="56">
        <f t="shared" si="107"/>
        <v>690.45841016420729</v>
      </c>
      <c r="Q1362" s="198" t="s">
        <v>433</v>
      </c>
      <c r="R1362" s="96" t="s">
        <v>71</v>
      </c>
      <c r="S1362" s="85" t="s">
        <v>66</v>
      </c>
      <c r="T1362" s="86" t="s">
        <v>67</v>
      </c>
      <c r="U1362" s="87">
        <v>2010</v>
      </c>
      <c r="V1362" s="166"/>
      <c r="W1362" s="166"/>
      <c r="X1362" s="82" t="s">
        <v>2016</v>
      </c>
      <c r="Y1362" s="88" t="s">
        <v>2017</v>
      </c>
      <c r="Z1362" s="136" t="s">
        <v>69</v>
      </c>
      <c r="AA1362" s="88"/>
    </row>
    <row r="1363" spans="1:27" s="194" customFormat="1" ht="15" x14ac:dyDescent="0.25">
      <c r="A1363" s="96" t="s">
        <v>1990</v>
      </c>
      <c r="B1363" s="44" t="s">
        <v>1991</v>
      </c>
      <c r="C1363" s="82" t="s">
        <v>212</v>
      </c>
      <c r="D1363" s="82"/>
      <c r="E1363" s="83">
        <v>150.24</v>
      </c>
      <c r="F1363" s="83">
        <v>150.24</v>
      </c>
      <c r="G1363" s="173"/>
      <c r="H1363" s="47">
        <f>VLOOKUP(U1363,[1]Inflation!$G$16:$H$26,2,FALSE)</f>
        <v>1.0461491063094051</v>
      </c>
      <c r="I1363" s="56">
        <f t="shared" si="105"/>
        <v>157.17344173192504</v>
      </c>
      <c r="J1363" s="83"/>
      <c r="K1363" s="83">
        <v>24</v>
      </c>
      <c r="L1363" s="173"/>
      <c r="M1363" s="56">
        <f t="shared" si="106"/>
        <v>25.107578551425721</v>
      </c>
      <c r="N1363" s="83">
        <v>380</v>
      </c>
      <c r="O1363" s="173"/>
      <c r="P1363" s="56">
        <f t="shared" si="107"/>
        <v>397.53666039757394</v>
      </c>
      <c r="Q1363" s="198" t="s">
        <v>433</v>
      </c>
      <c r="R1363" s="96" t="s">
        <v>71</v>
      </c>
      <c r="S1363" s="85" t="s">
        <v>66</v>
      </c>
      <c r="T1363" s="86" t="s">
        <v>67</v>
      </c>
      <c r="U1363" s="87">
        <v>2010</v>
      </c>
      <c r="V1363" s="166"/>
      <c r="W1363" s="166"/>
      <c r="X1363" s="82" t="s">
        <v>2018</v>
      </c>
      <c r="Y1363" s="88" t="s">
        <v>2019</v>
      </c>
      <c r="Z1363" s="136" t="s">
        <v>69</v>
      </c>
      <c r="AA1363" s="88"/>
    </row>
    <row r="1364" spans="1:27" s="125" customFormat="1" ht="15" x14ac:dyDescent="0.25">
      <c r="A1364" s="96" t="s">
        <v>1990</v>
      </c>
      <c r="B1364" s="44" t="s">
        <v>1991</v>
      </c>
      <c r="C1364" s="82" t="s">
        <v>2020</v>
      </c>
      <c r="D1364" s="82"/>
      <c r="E1364" s="83">
        <v>152.82</v>
      </c>
      <c r="F1364" s="83">
        <v>152.82</v>
      </c>
      <c r="G1364" s="173"/>
      <c r="H1364" s="47">
        <f>VLOOKUP(U1364,[1]Inflation!$G$16:$H$26,2,FALSE)</f>
        <v>1.0461491063094051</v>
      </c>
      <c r="I1364" s="56">
        <f t="shared" si="105"/>
        <v>159.87250642620327</v>
      </c>
      <c r="J1364" s="83"/>
      <c r="K1364" s="83">
        <v>62</v>
      </c>
      <c r="L1364" s="173"/>
      <c r="M1364" s="56">
        <f t="shared" si="106"/>
        <v>64.861244591183109</v>
      </c>
      <c r="N1364" s="83">
        <v>338.08</v>
      </c>
      <c r="O1364" s="173"/>
      <c r="P1364" s="56">
        <f t="shared" si="107"/>
        <v>353.68208986108363</v>
      </c>
      <c r="Q1364" s="198" t="s">
        <v>433</v>
      </c>
      <c r="R1364" s="96" t="s">
        <v>71</v>
      </c>
      <c r="S1364" s="85" t="s">
        <v>66</v>
      </c>
      <c r="T1364" s="86" t="s">
        <v>67</v>
      </c>
      <c r="U1364" s="87">
        <v>2010</v>
      </c>
      <c r="V1364" s="166"/>
      <c r="W1364" s="166"/>
      <c r="X1364" s="82" t="s">
        <v>2021</v>
      </c>
      <c r="Y1364" s="88" t="s">
        <v>151</v>
      </c>
      <c r="Z1364" s="136" t="s">
        <v>69</v>
      </c>
      <c r="AA1364" s="88"/>
    </row>
    <row r="1365" spans="1:27" s="125" customFormat="1" ht="15" x14ac:dyDescent="0.25">
      <c r="A1365" s="96" t="s">
        <v>1990</v>
      </c>
      <c r="B1365" s="44" t="s">
        <v>1991</v>
      </c>
      <c r="C1365" s="82" t="s">
        <v>2022</v>
      </c>
      <c r="D1365" s="82"/>
      <c r="E1365" s="83">
        <v>88.62</v>
      </c>
      <c r="F1365" s="83">
        <v>88.62</v>
      </c>
      <c r="G1365" s="173"/>
      <c r="H1365" s="47">
        <f>VLOOKUP(U1365,[1]Inflation!$G$16:$H$26,2,FALSE)</f>
        <v>1.0461491063094051</v>
      </c>
      <c r="I1365" s="56">
        <f t="shared" si="105"/>
        <v>92.709733801139478</v>
      </c>
      <c r="J1365" s="83"/>
      <c r="K1365" s="83">
        <v>40</v>
      </c>
      <c r="L1365" s="173"/>
      <c r="M1365" s="56">
        <f t="shared" si="106"/>
        <v>41.845964252376206</v>
      </c>
      <c r="N1365" s="83">
        <v>150</v>
      </c>
      <c r="O1365" s="173"/>
      <c r="P1365" s="56">
        <f t="shared" si="107"/>
        <v>156.92236594641076</v>
      </c>
      <c r="Q1365" s="198" t="s">
        <v>433</v>
      </c>
      <c r="R1365" s="96" t="s">
        <v>71</v>
      </c>
      <c r="S1365" s="85" t="s">
        <v>66</v>
      </c>
      <c r="T1365" s="86" t="s">
        <v>67</v>
      </c>
      <c r="U1365" s="87">
        <v>2010</v>
      </c>
      <c r="V1365" s="166"/>
      <c r="W1365" s="166"/>
      <c r="X1365" s="82" t="s">
        <v>2023</v>
      </c>
      <c r="Y1365" s="88" t="s">
        <v>2024</v>
      </c>
      <c r="Z1365" s="136" t="s">
        <v>69</v>
      </c>
      <c r="AA1365" s="88"/>
    </row>
    <row r="1366" spans="1:27" s="125" customFormat="1" ht="15" x14ac:dyDescent="0.25">
      <c r="A1366" s="57" t="s">
        <v>1990</v>
      </c>
      <c r="B1366" s="44" t="s">
        <v>1991</v>
      </c>
      <c r="C1366" s="90" t="s">
        <v>2025</v>
      </c>
      <c r="D1366" s="90"/>
      <c r="E1366" s="91">
        <v>32.1</v>
      </c>
      <c r="F1366" s="91">
        <v>32.1</v>
      </c>
      <c r="G1366" s="141"/>
      <c r="H1366" s="47">
        <f>VLOOKUP(U1366,[1]Inflation!$G$16:$H$26,2,FALSE)</f>
        <v>1.0461491063094051</v>
      </c>
      <c r="I1366" s="56">
        <f t="shared" si="105"/>
        <v>33.581386312531905</v>
      </c>
      <c r="J1366" s="91"/>
      <c r="K1366" s="91">
        <v>20.55</v>
      </c>
      <c r="L1366" s="141"/>
      <c r="M1366" s="56">
        <f t="shared" si="106"/>
        <v>21.498364134658274</v>
      </c>
      <c r="N1366" s="91">
        <v>83.11</v>
      </c>
      <c r="O1366" s="141"/>
      <c r="P1366" s="56">
        <f t="shared" si="107"/>
        <v>86.945452225374652</v>
      </c>
      <c r="Q1366" s="98" t="s">
        <v>433</v>
      </c>
      <c r="R1366" s="96" t="s">
        <v>74</v>
      </c>
      <c r="S1366" s="85" t="s">
        <v>66</v>
      </c>
      <c r="T1366" s="86" t="s">
        <v>67</v>
      </c>
      <c r="U1366" s="87">
        <v>2010</v>
      </c>
      <c r="V1366" s="90"/>
      <c r="W1366" s="90"/>
      <c r="X1366" s="90" t="s">
        <v>2026</v>
      </c>
      <c r="Y1366" s="92" t="s">
        <v>2027</v>
      </c>
      <c r="Z1366" s="136" t="s">
        <v>69</v>
      </c>
      <c r="AA1366" s="92"/>
    </row>
    <row r="1367" spans="1:27" s="125" customFormat="1" ht="15" x14ac:dyDescent="0.25">
      <c r="A1367" s="57" t="s">
        <v>1990</v>
      </c>
      <c r="B1367" s="44" t="s">
        <v>1991</v>
      </c>
      <c r="C1367" s="90" t="s">
        <v>2028</v>
      </c>
      <c r="D1367" s="90"/>
      <c r="E1367" s="91">
        <v>31.57</v>
      </c>
      <c r="F1367" s="91">
        <v>31.57</v>
      </c>
      <c r="G1367" s="141"/>
      <c r="H1367" s="47">
        <f>VLOOKUP(U1367,[1]Inflation!$G$16:$H$26,2,FALSE)</f>
        <v>1.0461491063094051</v>
      </c>
      <c r="I1367" s="56">
        <f t="shared" si="105"/>
        <v>33.02692728618792</v>
      </c>
      <c r="J1367" s="91"/>
      <c r="K1367" s="91">
        <v>0.33</v>
      </c>
      <c r="L1367" s="141"/>
      <c r="M1367" s="56">
        <f t="shared" si="106"/>
        <v>0.3452292050821037</v>
      </c>
      <c r="N1367" s="91">
        <v>100</v>
      </c>
      <c r="O1367" s="141"/>
      <c r="P1367" s="56">
        <f t="shared" si="107"/>
        <v>104.6149106309405</v>
      </c>
      <c r="Q1367" s="98" t="s">
        <v>433</v>
      </c>
      <c r="R1367" s="96" t="s">
        <v>74</v>
      </c>
      <c r="S1367" s="85" t="s">
        <v>66</v>
      </c>
      <c r="T1367" s="86" t="s">
        <v>67</v>
      </c>
      <c r="U1367" s="87">
        <v>2010</v>
      </c>
      <c r="V1367" s="90"/>
      <c r="W1367" s="90"/>
      <c r="X1367" s="90" t="s">
        <v>2029</v>
      </c>
      <c r="Y1367" s="92" t="s">
        <v>2030</v>
      </c>
      <c r="Z1367" s="136" t="s">
        <v>69</v>
      </c>
      <c r="AA1367" s="92"/>
    </row>
    <row r="1368" spans="1:27" s="125" customFormat="1" ht="15" x14ac:dyDescent="0.25">
      <c r="A1368" s="57" t="s">
        <v>1990</v>
      </c>
      <c r="B1368" s="44" t="s">
        <v>1991</v>
      </c>
      <c r="C1368" s="90" t="s">
        <v>2031</v>
      </c>
      <c r="D1368" s="90"/>
      <c r="E1368" s="91">
        <v>36.340000000000003</v>
      </c>
      <c r="F1368" s="91">
        <v>36.340000000000003</v>
      </c>
      <c r="G1368" s="141"/>
      <c r="H1368" s="47">
        <f>VLOOKUP(U1368,[1]Inflation!$G$16:$H$26,2,FALSE)</f>
        <v>1.0461491063094051</v>
      </c>
      <c r="I1368" s="56">
        <f t="shared" si="105"/>
        <v>38.017058523283787</v>
      </c>
      <c r="J1368" s="91"/>
      <c r="K1368" s="91">
        <v>10</v>
      </c>
      <c r="L1368" s="141"/>
      <c r="M1368" s="56">
        <f t="shared" si="106"/>
        <v>10.461491063094051</v>
      </c>
      <c r="N1368" s="91">
        <v>58</v>
      </c>
      <c r="O1368" s="141"/>
      <c r="P1368" s="56">
        <f t="shared" si="107"/>
        <v>60.676648165945494</v>
      </c>
      <c r="Q1368" s="90" t="s">
        <v>433</v>
      </c>
      <c r="R1368" s="96" t="s">
        <v>74</v>
      </c>
      <c r="S1368" s="85" t="s">
        <v>66</v>
      </c>
      <c r="T1368" s="86" t="s">
        <v>67</v>
      </c>
      <c r="U1368" s="87">
        <v>2010</v>
      </c>
      <c r="V1368" s="90"/>
      <c r="W1368" s="90"/>
      <c r="X1368" s="90" t="s">
        <v>2032</v>
      </c>
      <c r="Y1368" s="92" t="s">
        <v>505</v>
      </c>
      <c r="Z1368" s="136" t="s">
        <v>69</v>
      </c>
      <c r="AA1368" s="92"/>
    </row>
    <row r="1369" spans="1:27" s="125" customFormat="1" ht="15" x14ac:dyDescent="0.25">
      <c r="A1369" s="57" t="s">
        <v>1990</v>
      </c>
      <c r="B1369" s="44" t="s">
        <v>1991</v>
      </c>
      <c r="C1369" s="57" t="s">
        <v>2033</v>
      </c>
      <c r="D1369" s="90"/>
      <c r="E1369" s="91">
        <v>43.06</v>
      </c>
      <c r="F1369" s="91">
        <v>43.06</v>
      </c>
      <c r="G1369" s="141"/>
      <c r="H1369" s="47">
        <f>VLOOKUP(U1369,[1]Inflation!$G$16:$H$26,2,FALSE)</f>
        <v>1.0461491063094051</v>
      </c>
      <c r="I1369" s="56">
        <f t="shared" si="105"/>
        <v>45.047180517682982</v>
      </c>
      <c r="J1369" s="91"/>
      <c r="K1369" s="91">
        <v>38</v>
      </c>
      <c r="L1369" s="141"/>
      <c r="M1369" s="56">
        <f t="shared" si="106"/>
        <v>39.753666039757391</v>
      </c>
      <c r="N1369" s="91">
        <v>100</v>
      </c>
      <c r="O1369" s="141"/>
      <c r="P1369" s="56">
        <f t="shared" si="107"/>
        <v>104.6149106309405</v>
      </c>
      <c r="Q1369" s="90" t="s">
        <v>433</v>
      </c>
      <c r="R1369" s="96" t="s">
        <v>74</v>
      </c>
      <c r="S1369" s="85" t="s">
        <v>66</v>
      </c>
      <c r="T1369" s="86" t="s">
        <v>67</v>
      </c>
      <c r="U1369" s="87">
        <v>2010</v>
      </c>
      <c r="V1369" s="90"/>
      <c r="W1369" s="90"/>
      <c r="X1369" s="90" t="s">
        <v>2034</v>
      </c>
      <c r="Y1369" s="92" t="s">
        <v>690</v>
      </c>
      <c r="Z1369" s="136" t="s">
        <v>69</v>
      </c>
      <c r="AA1369" s="92"/>
    </row>
    <row r="1370" spans="1:27" s="125" customFormat="1" ht="15" x14ac:dyDescent="0.25">
      <c r="A1370" s="57" t="s">
        <v>1990</v>
      </c>
      <c r="B1370" s="44" t="s">
        <v>1991</v>
      </c>
      <c r="C1370" s="57" t="s">
        <v>2035</v>
      </c>
      <c r="D1370" s="90"/>
      <c r="E1370" s="91">
        <v>45</v>
      </c>
      <c r="F1370" s="91">
        <v>45</v>
      </c>
      <c r="G1370" s="141"/>
      <c r="H1370" s="47">
        <f>VLOOKUP(U1370,[1]Inflation!$G$16:$H$26,2,FALSE)</f>
        <v>1.0461491063094051</v>
      </c>
      <c r="I1370" s="56">
        <f t="shared" si="105"/>
        <v>47.076709783923228</v>
      </c>
      <c r="J1370" s="91"/>
      <c r="K1370" s="91">
        <v>45</v>
      </c>
      <c r="L1370" s="141"/>
      <c r="M1370" s="56">
        <f t="shared" si="106"/>
        <v>47.076709783923228</v>
      </c>
      <c r="N1370" s="91">
        <v>45</v>
      </c>
      <c r="O1370" s="141"/>
      <c r="P1370" s="56">
        <f t="shared" si="107"/>
        <v>47.076709783923228</v>
      </c>
      <c r="Q1370" s="90" t="s">
        <v>433</v>
      </c>
      <c r="R1370" s="96" t="s">
        <v>74</v>
      </c>
      <c r="S1370" s="85" t="s">
        <v>66</v>
      </c>
      <c r="T1370" s="86" t="s">
        <v>67</v>
      </c>
      <c r="U1370" s="87">
        <v>2010</v>
      </c>
      <c r="V1370" s="90"/>
      <c r="W1370" s="90"/>
      <c r="X1370" s="90" t="s">
        <v>2036</v>
      </c>
      <c r="Y1370" s="92" t="s">
        <v>76</v>
      </c>
      <c r="Z1370" s="136" t="s">
        <v>69</v>
      </c>
      <c r="AA1370" s="92"/>
    </row>
    <row r="1371" spans="1:27" s="125" customFormat="1" ht="15" x14ac:dyDescent="0.25">
      <c r="A1371" s="57" t="s">
        <v>1990</v>
      </c>
      <c r="B1371" s="44" t="s">
        <v>1991</v>
      </c>
      <c r="C1371" s="57" t="s">
        <v>2037</v>
      </c>
      <c r="D1371" s="90"/>
      <c r="E1371" s="91">
        <v>48.25</v>
      </c>
      <c r="F1371" s="91">
        <v>48.25</v>
      </c>
      <c r="G1371" s="141"/>
      <c r="H1371" s="47">
        <f>VLOOKUP(U1371,[1]Inflation!$G$16:$H$26,2,FALSE)</f>
        <v>1.0461491063094051</v>
      </c>
      <c r="I1371" s="56">
        <f t="shared" si="105"/>
        <v>50.476694379428793</v>
      </c>
      <c r="J1371" s="91"/>
      <c r="K1371" s="91">
        <v>38.1</v>
      </c>
      <c r="L1371" s="141"/>
      <c r="M1371" s="56">
        <f t="shared" si="106"/>
        <v>39.858280950388334</v>
      </c>
      <c r="N1371" s="91">
        <v>245</v>
      </c>
      <c r="O1371" s="141"/>
      <c r="P1371" s="56">
        <f t="shared" si="107"/>
        <v>256.30653104580426</v>
      </c>
      <c r="Q1371" s="90" t="s">
        <v>433</v>
      </c>
      <c r="R1371" s="96" t="s">
        <v>74</v>
      </c>
      <c r="S1371" s="85" t="s">
        <v>66</v>
      </c>
      <c r="T1371" s="86" t="s">
        <v>67</v>
      </c>
      <c r="U1371" s="87">
        <v>2010</v>
      </c>
      <c r="V1371" s="90"/>
      <c r="W1371" s="90"/>
      <c r="X1371" s="90" t="s">
        <v>2038</v>
      </c>
      <c r="Y1371" s="92" t="s">
        <v>2039</v>
      </c>
      <c r="Z1371" s="136" t="s">
        <v>69</v>
      </c>
      <c r="AA1371" s="92"/>
    </row>
    <row r="1372" spans="1:27" s="125" customFormat="1" ht="15" x14ac:dyDescent="0.25">
      <c r="A1372" s="57" t="s">
        <v>1990</v>
      </c>
      <c r="B1372" s="44" t="s">
        <v>1991</v>
      </c>
      <c r="C1372" s="57" t="s">
        <v>2040</v>
      </c>
      <c r="D1372" s="90"/>
      <c r="E1372" s="91">
        <v>58.67</v>
      </c>
      <c r="F1372" s="91">
        <v>58.67</v>
      </c>
      <c r="G1372" s="141"/>
      <c r="H1372" s="47">
        <f>VLOOKUP(U1372,[1]Inflation!$G$16:$H$26,2,FALSE)</f>
        <v>1.0461491063094051</v>
      </c>
      <c r="I1372" s="56">
        <f t="shared" si="105"/>
        <v>61.377568067172795</v>
      </c>
      <c r="J1372" s="91"/>
      <c r="K1372" s="91">
        <v>50</v>
      </c>
      <c r="L1372" s="141"/>
      <c r="M1372" s="56">
        <f t="shared" si="106"/>
        <v>52.30745531547025</v>
      </c>
      <c r="N1372" s="91">
        <v>94</v>
      </c>
      <c r="O1372" s="141"/>
      <c r="P1372" s="56">
        <f t="shared" si="107"/>
        <v>98.33801599308407</v>
      </c>
      <c r="Q1372" s="90" t="s">
        <v>433</v>
      </c>
      <c r="R1372" s="96" t="s">
        <v>74</v>
      </c>
      <c r="S1372" s="85" t="s">
        <v>66</v>
      </c>
      <c r="T1372" s="86" t="s">
        <v>67</v>
      </c>
      <c r="U1372" s="87">
        <v>2010</v>
      </c>
      <c r="V1372" s="90"/>
      <c r="W1372" s="90"/>
      <c r="X1372" s="90" t="s">
        <v>2041</v>
      </c>
      <c r="Y1372" s="92" t="s">
        <v>2042</v>
      </c>
      <c r="Z1372" s="136" t="s">
        <v>69</v>
      </c>
      <c r="AA1372" s="92"/>
    </row>
    <row r="1373" spans="1:27" s="125" customFormat="1" ht="15" x14ac:dyDescent="0.25">
      <c r="A1373" s="57" t="s">
        <v>1990</v>
      </c>
      <c r="B1373" s="44" t="s">
        <v>1991</v>
      </c>
      <c r="C1373" s="57" t="s">
        <v>2043</v>
      </c>
      <c r="D1373" s="90"/>
      <c r="E1373" s="91">
        <v>35.49</v>
      </c>
      <c r="F1373" s="91">
        <v>35.49</v>
      </c>
      <c r="G1373" s="141"/>
      <c r="H1373" s="47">
        <f>VLOOKUP(U1373,[1]Inflation!$G$16:$H$26,2,FALSE)</f>
        <v>1.0461491063094051</v>
      </c>
      <c r="I1373" s="56">
        <f t="shared" si="105"/>
        <v>37.127831782920786</v>
      </c>
      <c r="J1373" s="91"/>
      <c r="K1373" s="91">
        <v>0.43</v>
      </c>
      <c r="L1373" s="141"/>
      <c r="M1373" s="56">
        <f t="shared" si="106"/>
        <v>0.44984411571304417</v>
      </c>
      <c r="N1373" s="91">
        <v>200</v>
      </c>
      <c r="O1373" s="141"/>
      <c r="P1373" s="56">
        <f t="shared" si="107"/>
        <v>209.229821261881</v>
      </c>
      <c r="Q1373" s="90" t="s">
        <v>433</v>
      </c>
      <c r="R1373" s="96" t="s">
        <v>74</v>
      </c>
      <c r="S1373" s="85" t="s">
        <v>66</v>
      </c>
      <c r="T1373" s="86" t="s">
        <v>67</v>
      </c>
      <c r="U1373" s="87">
        <v>2010</v>
      </c>
      <c r="V1373" s="90"/>
      <c r="W1373" s="90"/>
      <c r="X1373" s="90" t="s">
        <v>2044</v>
      </c>
      <c r="Y1373" s="92" t="s">
        <v>2045</v>
      </c>
      <c r="Z1373" s="136" t="s">
        <v>69</v>
      </c>
      <c r="AA1373" s="92"/>
    </row>
    <row r="1374" spans="1:27" s="125" customFormat="1" ht="15" x14ac:dyDescent="0.25">
      <c r="A1374" s="57" t="s">
        <v>1990</v>
      </c>
      <c r="B1374" s="44" t="s">
        <v>1991</v>
      </c>
      <c r="C1374" s="57" t="s">
        <v>2046</v>
      </c>
      <c r="D1374" s="90"/>
      <c r="E1374" s="91">
        <v>45</v>
      </c>
      <c r="F1374" s="91">
        <v>45</v>
      </c>
      <c r="G1374" s="141"/>
      <c r="H1374" s="47">
        <f>VLOOKUP(U1374,[1]Inflation!$G$16:$H$26,2,FALSE)</f>
        <v>1.0461491063094051</v>
      </c>
      <c r="I1374" s="56">
        <f t="shared" si="105"/>
        <v>47.076709783923228</v>
      </c>
      <c r="J1374" s="91"/>
      <c r="K1374" s="91">
        <v>0.61</v>
      </c>
      <c r="L1374" s="141"/>
      <c r="M1374" s="56">
        <f t="shared" si="106"/>
        <v>0.63815095484873707</v>
      </c>
      <c r="N1374" s="91">
        <v>75</v>
      </c>
      <c r="O1374" s="141"/>
      <c r="P1374" s="56">
        <f t="shared" si="107"/>
        <v>78.461182973205382</v>
      </c>
      <c r="Q1374" s="90" t="s">
        <v>433</v>
      </c>
      <c r="R1374" s="96" t="s">
        <v>74</v>
      </c>
      <c r="S1374" s="85" t="s">
        <v>66</v>
      </c>
      <c r="T1374" s="86" t="s">
        <v>67</v>
      </c>
      <c r="U1374" s="87">
        <v>2010</v>
      </c>
      <c r="V1374" s="90"/>
      <c r="W1374" s="90"/>
      <c r="X1374" s="90" t="s">
        <v>2047</v>
      </c>
      <c r="Y1374" s="92" t="s">
        <v>2048</v>
      </c>
      <c r="Z1374" s="136" t="s">
        <v>69</v>
      </c>
      <c r="AA1374" s="92"/>
    </row>
    <row r="1375" spans="1:27" s="125" customFormat="1" ht="15" x14ac:dyDescent="0.25">
      <c r="A1375" s="57" t="s">
        <v>1990</v>
      </c>
      <c r="B1375" s="44" t="s">
        <v>1991</v>
      </c>
      <c r="C1375" s="57" t="s">
        <v>2049</v>
      </c>
      <c r="D1375" s="90"/>
      <c r="E1375" s="91">
        <v>96.72</v>
      </c>
      <c r="F1375" s="91">
        <v>96.72</v>
      </c>
      <c r="G1375" s="141"/>
      <c r="H1375" s="47">
        <f>VLOOKUP(U1375,[1]Inflation!$G$16:$H$26,2,FALSE)</f>
        <v>1.0461491063094051</v>
      </c>
      <c r="I1375" s="56">
        <f t="shared" si="105"/>
        <v>101.18354156224565</v>
      </c>
      <c r="J1375" s="91"/>
      <c r="K1375" s="91">
        <v>59.9</v>
      </c>
      <c r="L1375" s="141"/>
      <c r="M1375" s="56">
        <f t="shared" si="106"/>
        <v>62.664331467933359</v>
      </c>
      <c r="N1375" s="91">
        <v>103</v>
      </c>
      <c r="O1375" s="141"/>
      <c r="P1375" s="56">
        <f t="shared" si="107"/>
        <v>107.75335794986871</v>
      </c>
      <c r="Q1375" s="90" t="s">
        <v>433</v>
      </c>
      <c r="R1375" s="96" t="s">
        <v>74</v>
      </c>
      <c r="S1375" s="85" t="s">
        <v>66</v>
      </c>
      <c r="T1375" s="86" t="s">
        <v>67</v>
      </c>
      <c r="U1375" s="87">
        <v>2010</v>
      </c>
      <c r="V1375" s="90"/>
      <c r="W1375" s="90"/>
      <c r="X1375" s="90" t="s">
        <v>2050</v>
      </c>
      <c r="Y1375" s="92" t="s">
        <v>525</v>
      </c>
      <c r="Z1375" s="136" t="s">
        <v>69</v>
      </c>
      <c r="AA1375" s="92"/>
    </row>
    <row r="1376" spans="1:27" s="125" customFormat="1" ht="15" x14ac:dyDescent="0.25">
      <c r="A1376" s="57" t="s">
        <v>1990</v>
      </c>
      <c r="B1376" s="44" t="s">
        <v>1991</v>
      </c>
      <c r="C1376" s="90" t="s">
        <v>212</v>
      </c>
      <c r="D1376" s="90"/>
      <c r="E1376" s="91">
        <v>25.5</v>
      </c>
      <c r="F1376" s="91">
        <v>25.5</v>
      </c>
      <c r="G1376" s="141"/>
      <c r="H1376" s="47">
        <f>VLOOKUP(U1376,[1]Inflation!$G$16:$H$26,2,FALSE)</f>
        <v>1.0461491063094051</v>
      </c>
      <c r="I1376" s="56">
        <f t="shared" si="105"/>
        <v>26.676802210889829</v>
      </c>
      <c r="J1376" s="91"/>
      <c r="K1376" s="91">
        <v>25.5</v>
      </c>
      <c r="L1376" s="141"/>
      <c r="M1376" s="56">
        <f t="shared" si="106"/>
        <v>26.676802210889829</v>
      </c>
      <c r="N1376" s="91">
        <v>25.5</v>
      </c>
      <c r="O1376" s="141"/>
      <c r="P1376" s="56">
        <f t="shared" si="107"/>
        <v>26.676802210889829</v>
      </c>
      <c r="Q1376" s="90" t="s">
        <v>433</v>
      </c>
      <c r="R1376" s="96" t="s">
        <v>74</v>
      </c>
      <c r="S1376" s="85" t="s">
        <v>66</v>
      </c>
      <c r="T1376" s="86" t="s">
        <v>67</v>
      </c>
      <c r="U1376" s="87">
        <v>2010</v>
      </c>
      <c r="V1376" s="90"/>
      <c r="W1376" s="90"/>
      <c r="X1376" s="90" t="s">
        <v>2051</v>
      </c>
      <c r="Y1376" s="92" t="s">
        <v>76</v>
      </c>
      <c r="Z1376" s="136" t="s">
        <v>69</v>
      </c>
      <c r="AA1376" s="92"/>
    </row>
    <row r="1377" spans="1:27" s="125" customFormat="1" ht="15" x14ac:dyDescent="0.25">
      <c r="A1377" s="57" t="s">
        <v>1990</v>
      </c>
      <c r="B1377" s="44" t="s">
        <v>1991</v>
      </c>
      <c r="C1377" s="57" t="s">
        <v>2052</v>
      </c>
      <c r="D1377" s="85"/>
      <c r="E1377" s="93">
        <v>31.1</v>
      </c>
      <c r="F1377" s="93">
        <v>31.1</v>
      </c>
      <c r="G1377" s="134"/>
      <c r="H1377" s="47">
        <f>VLOOKUP(U1377,[1]Inflation!$G$16:$H$26,2,FALSE)</f>
        <v>1.0461491063094051</v>
      </c>
      <c r="I1377" s="56">
        <f t="shared" si="105"/>
        <v>32.535237206222497</v>
      </c>
      <c r="J1377" s="93"/>
      <c r="K1377" s="93">
        <v>27</v>
      </c>
      <c r="L1377" s="134"/>
      <c r="M1377" s="56">
        <f t="shared" si="106"/>
        <v>28.246025870353936</v>
      </c>
      <c r="N1377" s="93">
        <v>50</v>
      </c>
      <c r="O1377" s="134"/>
      <c r="P1377" s="56">
        <f t="shared" si="107"/>
        <v>52.30745531547025</v>
      </c>
      <c r="Q1377" s="85" t="s">
        <v>433</v>
      </c>
      <c r="R1377" s="96" t="s">
        <v>77</v>
      </c>
      <c r="S1377" s="85" t="s">
        <v>66</v>
      </c>
      <c r="T1377" s="86" t="s">
        <v>67</v>
      </c>
      <c r="U1377" s="87">
        <v>2010</v>
      </c>
      <c r="V1377" s="85"/>
      <c r="W1377" s="85"/>
      <c r="X1377" s="57"/>
      <c r="Y1377" s="95" t="s">
        <v>157</v>
      </c>
      <c r="Z1377" s="136" t="s">
        <v>69</v>
      </c>
      <c r="AA1377" s="95"/>
    </row>
    <row r="1378" spans="1:27" s="125" customFormat="1" ht="15" x14ac:dyDescent="0.25">
      <c r="A1378" s="57" t="s">
        <v>1990</v>
      </c>
      <c r="B1378" s="44" t="s">
        <v>1991</v>
      </c>
      <c r="C1378" s="57" t="s">
        <v>2053</v>
      </c>
      <c r="D1378" s="85"/>
      <c r="E1378" s="93">
        <v>163.77000000000001</v>
      </c>
      <c r="F1378" s="134">
        <f>(E1378/3.281)</f>
        <v>49.914660164583971</v>
      </c>
      <c r="G1378" s="134" t="s">
        <v>113</v>
      </c>
      <c r="H1378" s="47">
        <f>VLOOKUP(U1378,[1]Inflation!$G$16:$H$26,2,FALSE)</f>
        <v>1.0461491063094051</v>
      </c>
      <c r="I1378" s="56">
        <f t="shared" si="105"/>
        <v>52.218177122917183</v>
      </c>
      <c r="J1378" s="93"/>
      <c r="K1378" s="93">
        <v>143.35</v>
      </c>
      <c r="L1378" s="134">
        <f>K1378/3.281</f>
        <v>43.690947881743369</v>
      </c>
      <c r="M1378" s="56">
        <f>L1378*H1378</f>
        <v>45.707246080296621</v>
      </c>
      <c r="N1378" s="93">
        <v>190</v>
      </c>
      <c r="O1378" s="134">
        <f>N1378/3.281</f>
        <v>57.90917403230722</v>
      </c>
      <c r="P1378" s="56">
        <f>O1378*H1378</f>
        <v>60.581630661014003</v>
      </c>
      <c r="Q1378" s="85" t="s">
        <v>532</v>
      </c>
      <c r="R1378" s="96" t="s">
        <v>77</v>
      </c>
      <c r="S1378" s="85" t="s">
        <v>66</v>
      </c>
      <c r="T1378" s="86" t="s">
        <v>67</v>
      </c>
      <c r="U1378" s="87">
        <v>2010</v>
      </c>
      <c r="V1378" s="85"/>
      <c r="W1378" s="85"/>
      <c r="X1378" s="57"/>
      <c r="Y1378" s="95" t="s">
        <v>78</v>
      </c>
      <c r="Z1378" s="136" t="s">
        <v>69</v>
      </c>
      <c r="AA1378" s="95"/>
    </row>
    <row r="1379" spans="1:27" s="125" customFormat="1" ht="15" x14ac:dyDescent="0.25">
      <c r="A1379" s="57" t="s">
        <v>1990</v>
      </c>
      <c r="B1379" s="44" t="s">
        <v>1991</v>
      </c>
      <c r="C1379" s="57" t="s">
        <v>2054</v>
      </c>
      <c r="D1379" s="85"/>
      <c r="E1379" s="93">
        <v>41.16</v>
      </c>
      <c r="F1379" s="93">
        <v>41.16</v>
      </c>
      <c r="G1379" s="134"/>
      <c r="H1379" s="47">
        <f>VLOOKUP(U1379,[1]Inflation!$G$16:$H$26,2,FALSE)</f>
        <v>1.0461491063094051</v>
      </c>
      <c r="I1379" s="56">
        <f t="shared" si="105"/>
        <v>43.05949721569511</v>
      </c>
      <c r="J1379" s="93"/>
      <c r="K1379" s="93">
        <v>16</v>
      </c>
      <c r="L1379" s="134"/>
      <c r="M1379" s="56">
        <f t="shared" ref="M1379:M1406" si="108">K1379*H1379</f>
        <v>16.738385700950481</v>
      </c>
      <c r="N1379" s="93">
        <v>195</v>
      </c>
      <c r="O1379" s="134"/>
      <c r="P1379" s="56">
        <f t="shared" ref="P1379:P1406" si="109">N1379*H1379</f>
        <v>203.999075730334</v>
      </c>
      <c r="Q1379" s="85" t="s">
        <v>433</v>
      </c>
      <c r="R1379" s="96" t="s">
        <v>77</v>
      </c>
      <c r="S1379" s="85" t="s">
        <v>66</v>
      </c>
      <c r="T1379" s="86" t="s">
        <v>67</v>
      </c>
      <c r="U1379" s="87">
        <v>2010</v>
      </c>
      <c r="V1379" s="85"/>
      <c r="W1379" s="85"/>
      <c r="X1379" s="57"/>
      <c r="Y1379" s="95" t="s">
        <v>1200</v>
      </c>
      <c r="Z1379" s="136" t="s">
        <v>69</v>
      </c>
      <c r="AA1379" s="95"/>
    </row>
    <row r="1380" spans="1:27" s="125" customFormat="1" ht="15" x14ac:dyDescent="0.25">
      <c r="A1380" s="57" t="s">
        <v>1990</v>
      </c>
      <c r="B1380" s="44" t="s">
        <v>1991</v>
      </c>
      <c r="C1380" s="57" t="s">
        <v>2055</v>
      </c>
      <c r="D1380" s="85"/>
      <c r="E1380" s="93">
        <v>64.430000000000007</v>
      </c>
      <c r="F1380" s="93">
        <v>64.430000000000007</v>
      </c>
      <c r="G1380" s="134"/>
      <c r="H1380" s="47">
        <f>VLOOKUP(U1380,[1]Inflation!$G$16:$H$26,2,FALSE)</f>
        <v>1.0461491063094051</v>
      </c>
      <c r="I1380" s="56">
        <f t="shared" si="105"/>
        <v>67.403386919514972</v>
      </c>
      <c r="J1380" s="93"/>
      <c r="K1380" s="93">
        <v>48</v>
      </c>
      <c r="L1380" s="134"/>
      <c r="M1380" s="56">
        <f t="shared" si="108"/>
        <v>50.215157102851443</v>
      </c>
      <c r="N1380" s="93">
        <v>77</v>
      </c>
      <c r="O1380" s="134"/>
      <c r="P1380" s="56">
        <f t="shared" si="109"/>
        <v>80.553481185824182</v>
      </c>
      <c r="Q1380" s="86" t="s">
        <v>433</v>
      </c>
      <c r="R1380" s="96" t="s">
        <v>77</v>
      </c>
      <c r="S1380" s="85" t="s">
        <v>66</v>
      </c>
      <c r="T1380" s="86" t="s">
        <v>67</v>
      </c>
      <c r="U1380" s="87">
        <v>2010</v>
      </c>
      <c r="V1380" s="85"/>
      <c r="W1380" s="85"/>
      <c r="X1380" s="57"/>
      <c r="Y1380" s="95" t="s">
        <v>562</v>
      </c>
      <c r="Z1380" s="136" t="s">
        <v>69</v>
      </c>
      <c r="AA1380" s="95"/>
    </row>
    <row r="1381" spans="1:27" s="125" customFormat="1" ht="15" x14ac:dyDescent="0.25">
      <c r="A1381" s="57" t="s">
        <v>1990</v>
      </c>
      <c r="B1381" s="44" t="s">
        <v>1991</v>
      </c>
      <c r="C1381" s="90" t="s">
        <v>212</v>
      </c>
      <c r="D1381" s="90"/>
      <c r="E1381" s="91">
        <v>54.31</v>
      </c>
      <c r="F1381" s="91">
        <v>54.31</v>
      </c>
      <c r="G1381" s="141"/>
      <c r="H1381" s="47">
        <f>VLOOKUP(U1381,[1]Inflation!$G$16:$H$26,2,FALSE)</f>
        <v>1.0461491063094051</v>
      </c>
      <c r="I1381" s="56">
        <f t="shared" si="105"/>
        <v>56.816357963663791</v>
      </c>
      <c r="J1381" s="91"/>
      <c r="K1381" s="91">
        <v>28.33</v>
      </c>
      <c r="L1381" s="141"/>
      <c r="M1381" s="56">
        <f t="shared" si="108"/>
        <v>29.637404181745442</v>
      </c>
      <c r="N1381" s="91">
        <v>275</v>
      </c>
      <c r="O1381" s="141"/>
      <c r="P1381" s="56">
        <f t="shared" si="109"/>
        <v>287.69100423508638</v>
      </c>
      <c r="Q1381" s="98" t="s">
        <v>433</v>
      </c>
      <c r="R1381" s="96" t="s">
        <v>202</v>
      </c>
      <c r="S1381" s="85" t="s">
        <v>66</v>
      </c>
      <c r="T1381" s="86" t="s">
        <v>67</v>
      </c>
      <c r="U1381" s="87">
        <v>2010</v>
      </c>
      <c r="V1381" s="90"/>
      <c r="W1381" s="90"/>
      <c r="X1381" s="90" t="s">
        <v>2056</v>
      </c>
      <c r="Y1381" s="92" t="s">
        <v>2057</v>
      </c>
      <c r="Z1381" s="136" t="s">
        <v>69</v>
      </c>
      <c r="AA1381" s="92"/>
    </row>
    <row r="1382" spans="1:27" s="125" customFormat="1" ht="15" x14ac:dyDescent="0.25">
      <c r="A1382" s="57" t="s">
        <v>1990</v>
      </c>
      <c r="B1382" s="44" t="s">
        <v>1991</v>
      </c>
      <c r="C1382" s="90" t="s">
        <v>2058</v>
      </c>
      <c r="D1382" s="90"/>
      <c r="E1382" s="91">
        <v>124.85</v>
      </c>
      <c r="F1382" s="91">
        <v>124.85</v>
      </c>
      <c r="G1382" s="141"/>
      <c r="H1382" s="47">
        <f>VLOOKUP(U1382,[1]Inflation!$G$16:$H$26,2,FALSE)</f>
        <v>1.0461491063094051</v>
      </c>
      <c r="I1382" s="56">
        <f t="shared" si="105"/>
        <v>130.61171592272922</v>
      </c>
      <c r="J1382" s="91"/>
      <c r="K1382" s="91">
        <v>40</v>
      </c>
      <c r="L1382" s="141"/>
      <c r="M1382" s="56">
        <f t="shared" si="108"/>
        <v>41.845964252376206</v>
      </c>
      <c r="N1382" s="91">
        <v>177.5</v>
      </c>
      <c r="O1382" s="141"/>
      <c r="P1382" s="56">
        <f t="shared" si="109"/>
        <v>185.6914663699194</v>
      </c>
      <c r="Q1382" s="98" t="s">
        <v>433</v>
      </c>
      <c r="R1382" s="96" t="s">
        <v>202</v>
      </c>
      <c r="S1382" s="85" t="s">
        <v>66</v>
      </c>
      <c r="T1382" s="86" t="s">
        <v>67</v>
      </c>
      <c r="U1382" s="87">
        <v>2010</v>
      </c>
      <c r="V1382" s="90"/>
      <c r="W1382" s="90"/>
      <c r="X1382" s="90" t="s">
        <v>2059</v>
      </c>
      <c r="Y1382" s="92" t="s">
        <v>2060</v>
      </c>
      <c r="Z1382" s="136" t="s">
        <v>69</v>
      </c>
      <c r="AA1382" s="92"/>
    </row>
    <row r="1383" spans="1:27" s="125" customFormat="1" ht="15" x14ac:dyDescent="0.25">
      <c r="A1383" s="57" t="s">
        <v>1990</v>
      </c>
      <c r="B1383" s="44" t="s">
        <v>1991</v>
      </c>
      <c r="C1383" s="90" t="s">
        <v>1992</v>
      </c>
      <c r="D1383" s="90"/>
      <c r="E1383" s="91">
        <v>176.92</v>
      </c>
      <c r="F1383" s="91">
        <v>176.92</v>
      </c>
      <c r="G1383" s="141"/>
      <c r="H1383" s="47">
        <f>VLOOKUP(U1383,[1]Inflation!$G$16:$H$26,2,FALSE)</f>
        <v>1.0461491063094051</v>
      </c>
      <c r="I1383" s="56">
        <f t="shared" si="105"/>
        <v>185.08469988825993</v>
      </c>
      <c r="J1383" s="91"/>
      <c r="K1383" s="91">
        <v>155</v>
      </c>
      <c r="L1383" s="141"/>
      <c r="M1383" s="56">
        <f t="shared" si="108"/>
        <v>162.15311147795779</v>
      </c>
      <c r="N1383" s="91">
        <v>220</v>
      </c>
      <c r="O1383" s="141"/>
      <c r="P1383" s="56">
        <f t="shared" si="109"/>
        <v>230.15280338806912</v>
      </c>
      <c r="Q1383" s="98" t="s">
        <v>433</v>
      </c>
      <c r="R1383" s="96" t="s">
        <v>202</v>
      </c>
      <c r="S1383" s="85" t="s">
        <v>66</v>
      </c>
      <c r="T1383" s="86" t="s">
        <v>67</v>
      </c>
      <c r="U1383" s="87">
        <v>2010</v>
      </c>
      <c r="V1383" s="90"/>
      <c r="W1383" s="90"/>
      <c r="X1383" s="90" t="s">
        <v>2061</v>
      </c>
      <c r="Y1383" s="92" t="s">
        <v>684</v>
      </c>
      <c r="Z1383" s="136" t="s">
        <v>69</v>
      </c>
      <c r="AA1383" s="92"/>
    </row>
    <row r="1384" spans="1:27" s="125" customFormat="1" ht="15" x14ac:dyDescent="0.25">
      <c r="A1384" s="57" t="s">
        <v>1990</v>
      </c>
      <c r="B1384" s="44" t="s">
        <v>1991</v>
      </c>
      <c r="C1384" s="57" t="s">
        <v>2062</v>
      </c>
      <c r="D1384" s="85"/>
      <c r="E1384" s="93">
        <v>141.11000000000001</v>
      </c>
      <c r="F1384" s="93">
        <v>141.11000000000001</v>
      </c>
      <c r="G1384" s="134"/>
      <c r="H1384" s="47">
        <f>VLOOKUP(U1384,[1]Inflation!$G$16:$H$26,2,FALSE)</f>
        <v>1.0461491063094051</v>
      </c>
      <c r="I1384" s="56">
        <f t="shared" si="105"/>
        <v>147.62210039132017</v>
      </c>
      <c r="J1384" s="93"/>
      <c r="K1384" s="93">
        <v>101.7</v>
      </c>
      <c r="L1384" s="134"/>
      <c r="M1384" s="56">
        <f t="shared" si="108"/>
        <v>106.3933641116665</v>
      </c>
      <c r="N1384" s="93">
        <v>250</v>
      </c>
      <c r="O1384" s="134"/>
      <c r="P1384" s="56">
        <f t="shared" si="109"/>
        <v>261.53727657735124</v>
      </c>
      <c r="Q1384" s="85" t="s">
        <v>1552</v>
      </c>
      <c r="R1384" s="96" t="s">
        <v>254</v>
      </c>
      <c r="S1384" s="85" t="s">
        <v>66</v>
      </c>
      <c r="T1384" s="86" t="s">
        <v>67</v>
      </c>
      <c r="U1384" s="87">
        <v>2010</v>
      </c>
      <c r="V1384" s="85"/>
      <c r="W1384" s="85"/>
      <c r="X1384" s="57"/>
      <c r="Y1384" s="95" t="s">
        <v>588</v>
      </c>
      <c r="Z1384" s="136" t="s">
        <v>69</v>
      </c>
      <c r="AA1384" s="95"/>
    </row>
    <row r="1385" spans="1:27" s="125" customFormat="1" ht="15" x14ac:dyDescent="0.25">
      <c r="A1385" s="57" t="s">
        <v>1990</v>
      </c>
      <c r="B1385" s="44" t="s">
        <v>1991</v>
      </c>
      <c r="C1385" s="85" t="s">
        <v>1333</v>
      </c>
      <c r="D1385" s="85"/>
      <c r="E1385" s="93">
        <v>117.68</v>
      </c>
      <c r="F1385" s="93">
        <v>117.68</v>
      </c>
      <c r="G1385" s="134"/>
      <c r="H1385" s="47">
        <f>VLOOKUP(U1385,[1]Inflation!$G$16:$H$26,2,FALSE)</f>
        <v>1.0461491063094051</v>
      </c>
      <c r="I1385" s="56">
        <f t="shared" si="105"/>
        <v>123.11082683049079</v>
      </c>
      <c r="J1385" s="93"/>
      <c r="K1385" s="93">
        <v>85</v>
      </c>
      <c r="L1385" s="134"/>
      <c r="M1385" s="56">
        <f t="shared" si="108"/>
        <v>88.922674036299426</v>
      </c>
      <c r="N1385" s="93">
        <v>350</v>
      </c>
      <c r="O1385" s="134"/>
      <c r="P1385" s="56">
        <f t="shared" si="109"/>
        <v>366.15218720829176</v>
      </c>
      <c r="Q1385" s="85" t="s">
        <v>1552</v>
      </c>
      <c r="R1385" s="96" t="s">
        <v>254</v>
      </c>
      <c r="S1385" s="85" t="s">
        <v>66</v>
      </c>
      <c r="T1385" s="86" t="s">
        <v>67</v>
      </c>
      <c r="U1385" s="87">
        <v>2010</v>
      </c>
      <c r="V1385" s="85"/>
      <c r="W1385" s="85"/>
      <c r="X1385" s="57"/>
      <c r="Y1385" s="95" t="s">
        <v>363</v>
      </c>
      <c r="Z1385" s="136" t="s">
        <v>69</v>
      </c>
      <c r="AA1385" s="95"/>
    </row>
    <row r="1386" spans="1:27" s="125" customFormat="1" ht="15" x14ac:dyDescent="0.25">
      <c r="A1386" s="57" t="s">
        <v>1990</v>
      </c>
      <c r="B1386" s="44" t="s">
        <v>1991</v>
      </c>
      <c r="C1386" s="85" t="s">
        <v>2063</v>
      </c>
      <c r="D1386" s="85"/>
      <c r="E1386" s="93">
        <v>118.22</v>
      </c>
      <c r="F1386" s="93">
        <v>118.22</v>
      </c>
      <c r="G1386" s="134"/>
      <c r="H1386" s="47">
        <f>VLOOKUP(U1386,[1]Inflation!$G$16:$H$26,2,FALSE)</f>
        <v>1.0461491063094051</v>
      </c>
      <c r="I1386" s="56">
        <f t="shared" si="105"/>
        <v>123.67574734789787</v>
      </c>
      <c r="J1386" s="93"/>
      <c r="K1386" s="93">
        <v>90</v>
      </c>
      <c r="L1386" s="134"/>
      <c r="M1386" s="56">
        <f t="shared" si="108"/>
        <v>94.153419567846456</v>
      </c>
      <c r="N1386" s="93">
        <v>150</v>
      </c>
      <c r="O1386" s="134"/>
      <c r="P1386" s="56">
        <f t="shared" si="109"/>
        <v>156.92236594641076</v>
      </c>
      <c r="Q1386" s="85" t="s">
        <v>1552</v>
      </c>
      <c r="R1386" s="96" t="s">
        <v>254</v>
      </c>
      <c r="S1386" s="85" t="s">
        <v>66</v>
      </c>
      <c r="T1386" s="86" t="s">
        <v>67</v>
      </c>
      <c r="U1386" s="87">
        <v>2010</v>
      </c>
      <c r="V1386" s="85"/>
      <c r="W1386" s="85"/>
      <c r="X1386" s="57"/>
      <c r="Y1386" s="95" t="s">
        <v>70</v>
      </c>
      <c r="Z1386" s="136" t="s">
        <v>69</v>
      </c>
      <c r="AA1386" s="95"/>
    </row>
    <row r="1387" spans="1:27" s="125" customFormat="1" ht="15" x14ac:dyDescent="0.25">
      <c r="A1387" s="57" t="s">
        <v>1990</v>
      </c>
      <c r="B1387" s="44" t="s">
        <v>1991</v>
      </c>
      <c r="C1387" s="85" t="s">
        <v>2064</v>
      </c>
      <c r="D1387" s="85"/>
      <c r="E1387" s="93">
        <v>111.5</v>
      </c>
      <c r="F1387" s="93">
        <v>111.5</v>
      </c>
      <c r="G1387" s="134"/>
      <c r="H1387" s="47">
        <f>VLOOKUP(U1387,[1]Inflation!$G$16:$H$26,2,FALSE)</f>
        <v>1.0461491063094051</v>
      </c>
      <c r="I1387" s="56">
        <f t="shared" si="105"/>
        <v>116.64562535349866</v>
      </c>
      <c r="J1387" s="93"/>
      <c r="K1387" s="93">
        <v>78.66</v>
      </c>
      <c r="L1387" s="134"/>
      <c r="M1387" s="56">
        <f t="shared" si="108"/>
        <v>82.290088702297794</v>
      </c>
      <c r="N1387" s="93">
        <v>164.4</v>
      </c>
      <c r="O1387" s="134"/>
      <c r="P1387" s="56">
        <f t="shared" si="109"/>
        <v>171.98691307726619</v>
      </c>
      <c r="Q1387" s="86" t="s">
        <v>1552</v>
      </c>
      <c r="R1387" s="96" t="s">
        <v>254</v>
      </c>
      <c r="S1387" s="85" t="s">
        <v>66</v>
      </c>
      <c r="T1387" s="86" t="s">
        <v>67</v>
      </c>
      <c r="U1387" s="87">
        <v>2010</v>
      </c>
      <c r="V1387" s="85"/>
      <c r="W1387" s="85"/>
      <c r="X1387" s="57"/>
      <c r="Y1387" s="95" t="s">
        <v>80</v>
      </c>
      <c r="Z1387" s="136" t="s">
        <v>69</v>
      </c>
      <c r="AA1387" s="95"/>
    </row>
    <row r="1388" spans="1:27" s="125" customFormat="1" ht="15" x14ac:dyDescent="0.25">
      <c r="A1388" s="57" t="s">
        <v>1990</v>
      </c>
      <c r="B1388" s="44" t="s">
        <v>1991</v>
      </c>
      <c r="C1388" s="85" t="s">
        <v>2065</v>
      </c>
      <c r="D1388" s="85"/>
      <c r="E1388" s="93">
        <v>143.33000000000001</v>
      </c>
      <c r="F1388" s="93">
        <v>143.33000000000001</v>
      </c>
      <c r="G1388" s="134"/>
      <c r="H1388" s="47">
        <f>VLOOKUP(U1388,[1]Inflation!$G$16:$H$26,2,FALSE)</f>
        <v>1.0461491063094051</v>
      </c>
      <c r="I1388" s="56">
        <f t="shared" ref="I1388:I1418" si="110">H1388*F1388</f>
        <v>149.94455140732703</v>
      </c>
      <c r="J1388" s="93"/>
      <c r="K1388" s="93">
        <v>18.649999999999999</v>
      </c>
      <c r="L1388" s="134"/>
      <c r="M1388" s="56">
        <f t="shared" si="108"/>
        <v>19.510680832670403</v>
      </c>
      <c r="N1388" s="93">
        <v>250</v>
      </c>
      <c r="O1388" s="134"/>
      <c r="P1388" s="56">
        <f t="shared" si="109"/>
        <v>261.53727657735124</v>
      </c>
      <c r="Q1388" s="86" t="s">
        <v>1552</v>
      </c>
      <c r="R1388" s="96" t="s">
        <v>254</v>
      </c>
      <c r="S1388" s="85" t="s">
        <v>66</v>
      </c>
      <c r="T1388" s="86" t="s">
        <v>67</v>
      </c>
      <c r="U1388" s="87">
        <v>2010</v>
      </c>
      <c r="V1388" s="85"/>
      <c r="W1388" s="85"/>
      <c r="X1388" s="57"/>
      <c r="Y1388" s="95" t="s">
        <v>108</v>
      </c>
      <c r="Z1388" s="136" t="s">
        <v>69</v>
      </c>
      <c r="AA1388" s="95"/>
    </row>
    <row r="1389" spans="1:27" s="125" customFormat="1" ht="15" x14ac:dyDescent="0.25">
      <c r="A1389" s="57" t="s">
        <v>1990</v>
      </c>
      <c r="B1389" s="44" t="s">
        <v>1991</v>
      </c>
      <c r="C1389" s="85" t="s">
        <v>2066</v>
      </c>
      <c r="D1389" s="85"/>
      <c r="E1389" s="93">
        <v>174.96</v>
      </c>
      <c r="F1389" s="93">
        <v>174.96</v>
      </c>
      <c r="G1389" s="134"/>
      <c r="H1389" s="47">
        <f>VLOOKUP(U1389,[1]Inflation!$G$16:$H$26,2,FALSE)</f>
        <v>1.0461491063094051</v>
      </c>
      <c r="I1389" s="56">
        <f t="shared" si="110"/>
        <v>183.03424763989352</v>
      </c>
      <c r="J1389" s="93"/>
      <c r="K1389" s="93">
        <v>120</v>
      </c>
      <c r="L1389" s="134"/>
      <c r="M1389" s="56">
        <f t="shared" si="108"/>
        <v>125.5378927571286</v>
      </c>
      <c r="N1389" s="93">
        <v>201</v>
      </c>
      <c r="O1389" s="134"/>
      <c r="P1389" s="56">
        <f t="shared" si="109"/>
        <v>210.27597036819043</v>
      </c>
      <c r="Q1389" s="86" t="s">
        <v>1552</v>
      </c>
      <c r="R1389" s="96" t="s">
        <v>254</v>
      </c>
      <c r="S1389" s="85" t="s">
        <v>66</v>
      </c>
      <c r="T1389" s="86" t="s">
        <v>67</v>
      </c>
      <c r="U1389" s="87">
        <v>2010</v>
      </c>
      <c r="V1389" s="85"/>
      <c r="W1389" s="85"/>
      <c r="X1389" s="57"/>
      <c r="Y1389" s="95" t="s">
        <v>387</v>
      </c>
      <c r="Z1389" s="136" t="s">
        <v>69</v>
      </c>
      <c r="AA1389" s="95"/>
    </row>
    <row r="1390" spans="1:27" s="125" customFormat="1" ht="15" x14ac:dyDescent="0.25">
      <c r="A1390" s="57" t="s">
        <v>1990</v>
      </c>
      <c r="B1390" s="44" t="s">
        <v>1991</v>
      </c>
      <c r="C1390" s="85" t="s">
        <v>2067</v>
      </c>
      <c r="D1390" s="85"/>
      <c r="E1390" s="93">
        <v>117.41</v>
      </c>
      <c r="F1390" s="93">
        <v>117.41</v>
      </c>
      <c r="G1390" s="134"/>
      <c r="H1390" s="47">
        <f>VLOOKUP(U1390,[1]Inflation!$G$16:$H$26,2,FALSE)</f>
        <v>1.0461491063094051</v>
      </c>
      <c r="I1390" s="56">
        <f t="shared" si="110"/>
        <v>122.82836657178724</v>
      </c>
      <c r="J1390" s="93"/>
      <c r="K1390" s="93">
        <v>116</v>
      </c>
      <c r="L1390" s="134"/>
      <c r="M1390" s="56">
        <f t="shared" si="108"/>
        <v>121.35329633189099</v>
      </c>
      <c r="N1390" s="93">
        <v>120</v>
      </c>
      <c r="O1390" s="134"/>
      <c r="P1390" s="56">
        <f t="shared" si="109"/>
        <v>125.5378927571286</v>
      </c>
      <c r="Q1390" s="86" t="s">
        <v>1552</v>
      </c>
      <c r="R1390" s="96" t="s">
        <v>254</v>
      </c>
      <c r="S1390" s="85" t="s">
        <v>66</v>
      </c>
      <c r="T1390" s="86" t="s">
        <v>67</v>
      </c>
      <c r="U1390" s="87">
        <v>2010</v>
      </c>
      <c r="V1390" s="85"/>
      <c r="W1390" s="85"/>
      <c r="X1390" s="57"/>
      <c r="Y1390" s="95" t="s">
        <v>281</v>
      </c>
      <c r="Z1390" s="136" t="s">
        <v>69</v>
      </c>
      <c r="AA1390" s="95"/>
    </row>
    <row r="1391" spans="1:27" s="125" customFormat="1" ht="15" x14ac:dyDescent="0.25">
      <c r="A1391" s="57" t="s">
        <v>1990</v>
      </c>
      <c r="B1391" s="44" t="s">
        <v>1991</v>
      </c>
      <c r="C1391" s="57" t="s">
        <v>2068</v>
      </c>
      <c r="D1391" s="85"/>
      <c r="E1391" s="93">
        <v>243.33</v>
      </c>
      <c r="F1391" s="93">
        <v>243.33</v>
      </c>
      <c r="G1391" s="134"/>
      <c r="H1391" s="47">
        <f>VLOOKUP(U1391,[1]Inflation!$G$16:$H$26,2,FALSE)</f>
        <v>1.0461491063094051</v>
      </c>
      <c r="I1391" s="56">
        <f t="shared" si="110"/>
        <v>254.55946203826755</v>
      </c>
      <c r="J1391" s="93"/>
      <c r="K1391" s="93">
        <v>130</v>
      </c>
      <c r="L1391" s="134"/>
      <c r="M1391" s="56">
        <f t="shared" si="108"/>
        <v>135.99938382022265</v>
      </c>
      <c r="N1391" s="93">
        <v>300</v>
      </c>
      <c r="O1391" s="134"/>
      <c r="P1391" s="56">
        <f t="shared" si="109"/>
        <v>313.84473189282153</v>
      </c>
      <c r="Q1391" s="86" t="s">
        <v>1552</v>
      </c>
      <c r="R1391" s="96" t="s">
        <v>254</v>
      </c>
      <c r="S1391" s="85" t="s">
        <v>66</v>
      </c>
      <c r="T1391" s="86" t="s">
        <v>67</v>
      </c>
      <c r="U1391" s="87">
        <v>2010</v>
      </c>
      <c r="V1391" s="85"/>
      <c r="W1391" s="85"/>
      <c r="X1391" s="57"/>
      <c r="Y1391" s="95" t="s">
        <v>92</v>
      </c>
      <c r="Z1391" s="136" t="s">
        <v>69</v>
      </c>
      <c r="AA1391" s="95"/>
    </row>
    <row r="1392" spans="1:27" s="125" customFormat="1" ht="15" x14ac:dyDescent="0.25">
      <c r="A1392" s="57" t="s">
        <v>1990</v>
      </c>
      <c r="B1392" s="44" t="s">
        <v>1991</v>
      </c>
      <c r="C1392" s="85" t="s">
        <v>2069</v>
      </c>
      <c r="D1392" s="85"/>
      <c r="E1392" s="93">
        <v>67.2</v>
      </c>
      <c r="F1392" s="93">
        <v>67.2</v>
      </c>
      <c r="G1392" s="134"/>
      <c r="H1392" s="47">
        <f>VLOOKUP(U1392,[1]Inflation!$G$16:$H$26,2,FALSE)</f>
        <v>1.0461491063094051</v>
      </c>
      <c r="I1392" s="56">
        <f t="shared" si="110"/>
        <v>70.301219943992024</v>
      </c>
      <c r="J1392" s="93"/>
      <c r="K1392" s="93">
        <v>50</v>
      </c>
      <c r="L1392" s="134"/>
      <c r="M1392" s="56">
        <f t="shared" si="108"/>
        <v>52.30745531547025</v>
      </c>
      <c r="N1392" s="93">
        <v>94.22</v>
      </c>
      <c r="O1392" s="134"/>
      <c r="P1392" s="56">
        <f t="shared" si="109"/>
        <v>98.568168796472136</v>
      </c>
      <c r="Q1392" s="86" t="s">
        <v>433</v>
      </c>
      <c r="R1392" s="96" t="s">
        <v>205</v>
      </c>
      <c r="S1392" s="85" t="s">
        <v>66</v>
      </c>
      <c r="T1392" s="86" t="s">
        <v>67</v>
      </c>
      <c r="U1392" s="87">
        <v>2010</v>
      </c>
      <c r="V1392" s="85"/>
      <c r="W1392" s="85"/>
      <c r="X1392" s="57">
        <v>855.8</v>
      </c>
      <c r="Y1392" s="95" t="s">
        <v>492</v>
      </c>
      <c r="Z1392" s="136" t="s">
        <v>69</v>
      </c>
      <c r="AA1392" s="95"/>
    </row>
    <row r="1393" spans="1:27" s="125" customFormat="1" ht="15" x14ac:dyDescent="0.25">
      <c r="A1393" s="57" t="s">
        <v>1990</v>
      </c>
      <c r="B1393" s="44" t="s">
        <v>1991</v>
      </c>
      <c r="C1393" s="85" t="s">
        <v>2070</v>
      </c>
      <c r="D1393" s="85"/>
      <c r="E1393" s="93">
        <v>67.5</v>
      </c>
      <c r="F1393" s="93">
        <v>67.5</v>
      </c>
      <c r="G1393" s="134"/>
      <c r="H1393" s="47">
        <f>VLOOKUP(U1393,[1]Inflation!$G$16:$H$26,2,FALSE)</f>
        <v>1.0461491063094051</v>
      </c>
      <c r="I1393" s="56">
        <f t="shared" si="110"/>
        <v>70.615064675884838</v>
      </c>
      <c r="J1393" s="93"/>
      <c r="K1393" s="93">
        <v>66</v>
      </c>
      <c r="L1393" s="134"/>
      <c r="M1393" s="56">
        <f t="shared" si="108"/>
        <v>69.045841016420738</v>
      </c>
      <c r="N1393" s="93">
        <v>75</v>
      </c>
      <c r="O1393" s="134"/>
      <c r="P1393" s="56">
        <f t="shared" si="109"/>
        <v>78.461182973205382</v>
      </c>
      <c r="Q1393" s="86" t="s">
        <v>433</v>
      </c>
      <c r="R1393" s="96" t="s">
        <v>205</v>
      </c>
      <c r="S1393" s="85" t="s">
        <v>66</v>
      </c>
      <c r="T1393" s="86" t="s">
        <v>67</v>
      </c>
      <c r="U1393" s="87">
        <v>2010</v>
      </c>
      <c r="V1393" s="85"/>
      <c r="W1393" s="85"/>
      <c r="X1393" s="57"/>
      <c r="Y1393" s="95" t="s">
        <v>78</v>
      </c>
      <c r="Z1393" s="136" t="s">
        <v>69</v>
      </c>
      <c r="AA1393" s="95"/>
    </row>
    <row r="1394" spans="1:27" s="125" customFormat="1" ht="15" x14ac:dyDescent="0.25">
      <c r="A1394" s="222" t="s">
        <v>1990</v>
      </c>
      <c r="B1394" s="44" t="s">
        <v>1991</v>
      </c>
      <c r="C1394" s="85"/>
      <c r="D1394" s="85"/>
      <c r="E1394" s="93">
        <v>187.31</v>
      </c>
      <c r="F1394" s="93">
        <v>187.31</v>
      </c>
      <c r="G1394" s="134"/>
      <c r="H1394" s="47">
        <f>VLOOKUP(U1394,[1]Inflation!$G$16:$H$26,2,FALSE)</f>
        <v>1.0461491063094051</v>
      </c>
      <c r="I1394" s="56">
        <f t="shared" si="110"/>
        <v>195.95418910281467</v>
      </c>
      <c r="J1394" s="93"/>
      <c r="K1394" s="93">
        <v>9</v>
      </c>
      <c r="L1394" s="134"/>
      <c r="M1394" s="56">
        <f t="shared" si="108"/>
        <v>9.4153419567846459</v>
      </c>
      <c r="N1394" s="93">
        <v>650</v>
      </c>
      <c r="O1394" s="134"/>
      <c r="P1394" s="56">
        <f t="shared" si="109"/>
        <v>679.99691910111324</v>
      </c>
      <c r="Q1394" s="86" t="s">
        <v>435</v>
      </c>
      <c r="R1394" s="96" t="s">
        <v>36</v>
      </c>
      <c r="S1394" s="85" t="s">
        <v>66</v>
      </c>
      <c r="T1394" s="86" t="s">
        <v>67</v>
      </c>
      <c r="U1394" s="87">
        <v>2010</v>
      </c>
      <c r="V1394" s="85"/>
      <c r="W1394" s="85"/>
      <c r="X1394" s="57"/>
      <c r="Y1394" s="95" t="s">
        <v>444</v>
      </c>
      <c r="Z1394" s="136" t="s">
        <v>69</v>
      </c>
      <c r="AA1394" s="95"/>
    </row>
    <row r="1395" spans="1:27" s="125" customFormat="1" ht="15" x14ac:dyDescent="0.25">
      <c r="A1395" s="57" t="s">
        <v>1990</v>
      </c>
      <c r="B1395" s="44" t="s">
        <v>1991</v>
      </c>
      <c r="C1395" s="85" t="s">
        <v>230</v>
      </c>
      <c r="D1395" s="85"/>
      <c r="E1395" s="93">
        <v>84.6</v>
      </c>
      <c r="F1395" s="93">
        <v>84.6</v>
      </c>
      <c r="G1395" s="134"/>
      <c r="H1395" s="47">
        <f>VLOOKUP(U1395,[1]Inflation!$G$16:$H$26,2,FALSE)</f>
        <v>1.0461491063094051</v>
      </c>
      <c r="I1395" s="56">
        <f t="shared" si="110"/>
        <v>88.504214393775655</v>
      </c>
      <c r="J1395" s="93"/>
      <c r="K1395" s="93">
        <v>73</v>
      </c>
      <c r="L1395" s="134"/>
      <c r="M1395" s="56">
        <f t="shared" si="108"/>
        <v>76.368884760586567</v>
      </c>
      <c r="N1395" s="93">
        <v>100</v>
      </c>
      <c r="O1395" s="134"/>
      <c r="P1395" s="56">
        <f t="shared" si="109"/>
        <v>104.6149106309405</v>
      </c>
      <c r="Q1395" s="86" t="s">
        <v>435</v>
      </c>
      <c r="R1395" s="96" t="s">
        <v>36</v>
      </c>
      <c r="S1395" s="85" t="s">
        <v>66</v>
      </c>
      <c r="T1395" s="86" t="s">
        <v>67</v>
      </c>
      <c r="U1395" s="87">
        <v>2010</v>
      </c>
      <c r="V1395" s="85"/>
      <c r="W1395" s="85"/>
      <c r="X1395" s="57"/>
      <c r="Y1395" s="95" t="s">
        <v>281</v>
      </c>
      <c r="Z1395" s="136" t="s">
        <v>69</v>
      </c>
      <c r="AA1395" s="95"/>
    </row>
    <row r="1396" spans="1:27" s="125" customFormat="1" ht="15" x14ac:dyDescent="0.25">
      <c r="A1396" s="57" t="s">
        <v>1990</v>
      </c>
      <c r="B1396" s="44" t="s">
        <v>1991</v>
      </c>
      <c r="C1396" s="85" t="s">
        <v>1053</v>
      </c>
      <c r="D1396" s="85"/>
      <c r="E1396" s="93">
        <v>58.96</v>
      </c>
      <c r="F1396" s="93">
        <v>58.96</v>
      </c>
      <c r="G1396" s="134"/>
      <c r="H1396" s="47">
        <f>VLOOKUP(U1396,[1]Inflation!$G$16:$H$26,2,FALSE)</f>
        <v>1.0461491063094051</v>
      </c>
      <c r="I1396" s="56">
        <f t="shared" si="110"/>
        <v>61.68095130800252</v>
      </c>
      <c r="J1396" s="93"/>
      <c r="K1396" s="93">
        <v>39</v>
      </c>
      <c r="L1396" s="134"/>
      <c r="M1396" s="56">
        <f t="shared" si="108"/>
        <v>40.799815146066798</v>
      </c>
      <c r="N1396" s="93">
        <v>84.04</v>
      </c>
      <c r="O1396" s="134"/>
      <c r="P1396" s="56">
        <f t="shared" si="109"/>
        <v>87.9183708942424</v>
      </c>
      <c r="Q1396" s="86" t="s">
        <v>433</v>
      </c>
      <c r="R1396" s="96" t="s">
        <v>153</v>
      </c>
      <c r="S1396" s="85" t="s">
        <v>66</v>
      </c>
      <c r="T1396" s="86" t="s">
        <v>67</v>
      </c>
      <c r="U1396" s="87">
        <v>2010</v>
      </c>
      <c r="V1396" s="85"/>
      <c r="W1396" s="85"/>
      <c r="X1396" s="57"/>
      <c r="Y1396" s="95" t="s">
        <v>278</v>
      </c>
      <c r="Z1396" s="136" t="s">
        <v>69</v>
      </c>
      <c r="AA1396" s="95"/>
    </row>
    <row r="1397" spans="1:27" s="125" customFormat="1" ht="15" x14ac:dyDescent="0.25">
      <c r="A1397" s="57" t="s">
        <v>1990</v>
      </c>
      <c r="B1397" s="44" t="s">
        <v>1991</v>
      </c>
      <c r="C1397" s="85" t="s">
        <v>2071</v>
      </c>
      <c r="D1397" s="85"/>
      <c r="E1397" s="93">
        <v>49.12</v>
      </c>
      <c r="F1397" s="93">
        <v>49.12</v>
      </c>
      <c r="G1397" s="134"/>
      <c r="H1397" s="47">
        <f>VLOOKUP(U1397,[1]Inflation!$G$16:$H$26,2,FALSE)</f>
        <v>1.0461491063094051</v>
      </c>
      <c r="I1397" s="56">
        <f t="shared" si="110"/>
        <v>51.386844101917973</v>
      </c>
      <c r="J1397" s="93"/>
      <c r="K1397" s="93">
        <v>34.79</v>
      </c>
      <c r="L1397" s="134"/>
      <c r="M1397" s="56">
        <f t="shared" si="108"/>
        <v>36.395527408504201</v>
      </c>
      <c r="N1397" s="93">
        <v>72.39</v>
      </c>
      <c r="O1397" s="134"/>
      <c r="P1397" s="56">
        <f t="shared" si="109"/>
        <v>75.730733805737827</v>
      </c>
      <c r="Q1397" s="86" t="s">
        <v>433</v>
      </c>
      <c r="R1397" s="96" t="s">
        <v>153</v>
      </c>
      <c r="S1397" s="85" t="s">
        <v>66</v>
      </c>
      <c r="T1397" s="86" t="s">
        <v>67</v>
      </c>
      <c r="U1397" s="87">
        <v>2010</v>
      </c>
      <c r="V1397" s="85"/>
      <c r="W1397" s="85"/>
      <c r="X1397" s="57"/>
      <c r="Y1397" s="95" t="s">
        <v>70</v>
      </c>
      <c r="Z1397" s="136" t="s">
        <v>69</v>
      </c>
      <c r="AA1397" s="95"/>
    </row>
    <row r="1398" spans="1:27" s="194" customFormat="1" ht="15" x14ac:dyDescent="0.25">
      <c r="A1398" s="57" t="s">
        <v>1990</v>
      </c>
      <c r="B1398" s="44" t="s">
        <v>1991</v>
      </c>
      <c r="C1398" s="85" t="s">
        <v>2072</v>
      </c>
      <c r="D1398" s="85"/>
      <c r="E1398" s="93">
        <v>103.67</v>
      </c>
      <c r="F1398" s="93">
        <v>103.67</v>
      </c>
      <c r="G1398" s="134"/>
      <c r="H1398" s="47">
        <f>VLOOKUP(U1398,[1]Inflation!$G$16:$H$26,2,FALSE)</f>
        <v>1.0461491063094051</v>
      </c>
      <c r="I1398" s="56">
        <f t="shared" si="110"/>
        <v>108.45427785109602</v>
      </c>
      <c r="J1398" s="93"/>
      <c r="K1398" s="93">
        <v>95</v>
      </c>
      <c r="L1398" s="134"/>
      <c r="M1398" s="56">
        <f t="shared" si="108"/>
        <v>99.384165099393485</v>
      </c>
      <c r="N1398" s="93">
        <v>111</v>
      </c>
      <c r="O1398" s="134"/>
      <c r="P1398" s="56">
        <f t="shared" si="109"/>
        <v>116.12255080034396</v>
      </c>
      <c r="Q1398" s="86" t="s">
        <v>433</v>
      </c>
      <c r="R1398" s="96" t="s">
        <v>153</v>
      </c>
      <c r="S1398" s="85" t="s">
        <v>66</v>
      </c>
      <c r="T1398" s="86" t="s">
        <v>67</v>
      </c>
      <c r="U1398" s="87">
        <v>2010</v>
      </c>
      <c r="V1398" s="85"/>
      <c r="W1398" s="85"/>
      <c r="X1398" s="57"/>
      <c r="Y1398" s="95" t="s">
        <v>92</v>
      </c>
      <c r="Z1398" s="136" t="s">
        <v>69</v>
      </c>
      <c r="AA1398" s="95"/>
    </row>
    <row r="1399" spans="1:27" s="194" customFormat="1" ht="15" x14ac:dyDescent="0.25">
      <c r="A1399" s="57" t="s">
        <v>1990</v>
      </c>
      <c r="B1399" s="44" t="s">
        <v>1991</v>
      </c>
      <c r="C1399" s="85"/>
      <c r="D1399" s="85"/>
      <c r="E1399" s="93">
        <v>107</v>
      </c>
      <c r="F1399" s="93">
        <v>107</v>
      </c>
      <c r="G1399" s="134"/>
      <c r="H1399" s="47">
        <f>VLOOKUP(U1399,[1]Inflation!$G$16:$H$26,2,FALSE)</f>
        <v>1.0461491063094051</v>
      </c>
      <c r="I1399" s="56">
        <f t="shared" si="110"/>
        <v>111.93795437510634</v>
      </c>
      <c r="J1399" s="93"/>
      <c r="K1399" s="93">
        <v>82</v>
      </c>
      <c r="L1399" s="134"/>
      <c r="M1399" s="56">
        <f t="shared" si="108"/>
        <v>85.784226717371212</v>
      </c>
      <c r="N1399" s="93">
        <v>133.91</v>
      </c>
      <c r="O1399" s="134"/>
      <c r="P1399" s="56">
        <f t="shared" si="109"/>
        <v>140.08982682589243</v>
      </c>
      <c r="Q1399" s="86" t="s">
        <v>433</v>
      </c>
      <c r="R1399" s="96" t="s">
        <v>153</v>
      </c>
      <c r="S1399" s="85" t="s">
        <v>66</v>
      </c>
      <c r="T1399" s="86" t="s">
        <v>67</v>
      </c>
      <c r="U1399" s="87">
        <v>2010</v>
      </c>
      <c r="V1399" s="85"/>
      <c r="W1399" s="85"/>
      <c r="X1399" s="57"/>
      <c r="Y1399" s="95" t="s">
        <v>70</v>
      </c>
      <c r="Z1399" s="136" t="s">
        <v>69</v>
      </c>
      <c r="AA1399" s="95"/>
    </row>
    <row r="1400" spans="1:27" s="194" customFormat="1" ht="15" x14ac:dyDescent="0.25">
      <c r="A1400" s="57" t="s">
        <v>1990</v>
      </c>
      <c r="B1400" s="44" t="s">
        <v>1991</v>
      </c>
      <c r="C1400" s="85"/>
      <c r="D1400" s="85"/>
      <c r="E1400" s="93">
        <v>65.05</v>
      </c>
      <c r="F1400" s="93">
        <v>65.05</v>
      </c>
      <c r="G1400" s="134"/>
      <c r="H1400" s="47">
        <f>VLOOKUP(U1400,[1]Inflation!$G$16:$H$26,2,FALSE)</f>
        <v>1.0461491063094051</v>
      </c>
      <c r="I1400" s="56">
        <f t="shared" si="110"/>
        <v>68.051999365426795</v>
      </c>
      <c r="J1400" s="93"/>
      <c r="K1400" s="93">
        <v>1.58</v>
      </c>
      <c r="L1400" s="134"/>
      <c r="M1400" s="56">
        <f t="shared" si="108"/>
        <v>1.65291558796886</v>
      </c>
      <c r="N1400" s="93">
        <v>176.65</v>
      </c>
      <c r="O1400" s="134"/>
      <c r="P1400" s="56">
        <f t="shared" si="109"/>
        <v>184.8022396295564</v>
      </c>
      <c r="Q1400" s="86" t="s">
        <v>433</v>
      </c>
      <c r="R1400" s="96" t="s">
        <v>153</v>
      </c>
      <c r="S1400" s="85" t="s">
        <v>66</v>
      </c>
      <c r="T1400" s="86" t="s">
        <v>67</v>
      </c>
      <c r="U1400" s="87">
        <v>2010</v>
      </c>
      <c r="V1400" s="85"/>
      <c r="W1400" s="85"/>
      <c r="X1400" s="57"/>
      <c r="Y1400" s="95" t="s">
        <v>155</v>
      </c>
      <c r="Z1400" s="136" t="s">
        <v>69</v>
      </c>
      <c r="AA1400" s="95"/>
    </row>
    <row r="1401" spans="1:27" s="194" customFormat="1" ht="15" x14ac:dyDescent="0.25">
      <c r="A1401" s="57" t="s">
        <v>1990</v>
      </c>
      <c r="B1401" s="44" t="s">
        <v>1991</v>
      </c>
      <c r="C1401" s="85"/>
      <c r="D1401" s="85"/>
      <c r="E1401" s="93">
        <v>265.06</v>
      </c>
      <c r="F1401" s="93">
        <v>265.06</v>
      </c>
      <c r="G1401" s="134"/>
      <c r="H1401" s="47">
        <f>VLOOKUP(U1401,[1]Inflation!$G$16:$H$26,2,FALSE)</f>
        <v>1.0461491063094051</v>
      </c>
      <c r="I1401" s="56">
        <f t="shared" si="110"/>
        <v>277.29228211837091</v>
      </c>
      <c r="J1401" s="93"/>
      <c r="K1401" s="93">
        <v>75</v>
      </c>
      <c r="L1401" s="134"/>
      <c r="M1401" s="56">
        <f t="shared" si="108"/>
        <v>78.461182973205382</v>
      </c>
      <c r="N1401" s="93">
        <v>416.87</v>
      </c>
      <c r="O1401" s="134"/>
      <c r="P1401" s="56">
        <f t="shared" si="109"/>
        <v>436.10817794720168</v>
      </c>
      <c r="Q1401" s="86" t="s">
        <v>433</v>
      </c>
      <c r="R1401" s="96" t="s">
        <v>262</v>
      </c>
      <c r="S1401" s="85" t="s">
        <v>66</v>
      </c>
      <c r="T1401" s="86" t="s">
        <v>67</v>
      </c>
      <c r="U1401" s="87">
        <v>2010</v>
      </c>
      <c r="V1401" s="85"/>
      <c r="W1401" s="85"/>
      <c r="X1401" s="57"/>
      <c r="Y1401" s="95" t="s">
        <v>442</v>
      </c>
      <c r="Z1401" s="136" t="s">
        <v>69</v>
      </c>
      <c r="AA1401" s="95"/>
    </row>
    <row r="1402" spans="1:27" s="125" customFormat="1" ht="15" x14ac:dyDescent="0.25">
      <c r="A1402" s="222" t="s">
        <v>1990</v>
      </c>
      <c r="B1402" s="44" t="s">
        <v>1991</v>
      </c>
      <c r="C1402" s="85"/>
      <c r="D1402" s="85"/>
      <c r="E1402" s="93">
        <v>83.38</v>
      </c>
      <c r="F1402" s="93">
        <v>83.38</v>
      </c>
      <c r="G1402" s="134"/>
      <c r="H1402" s="47">
        <f>VLOOKUP(U1402,[1]Inflation!$G$16:$H$26,2,FALSE)</f>
        <v>1.0461491063094051</v>
      </c>
      <c r="I1402" s="56">
        <f t="shared" si="110"/>
        <v>87.227912484078189</v>
      </c>
      <c r="J1402" s="93"/>
      <c r="K1402" s="93">
        <v>25</v>
      </c>
      <c r="L1402" s="134"/>
      <c r="M1402" s="56">
        <f t="shared" si="108"/>
        <v>26.153727657735125</v>
      </c>
      <c r="N1402" s="93">
        <v>163.6</v>
      </c>
      <c r="O1402" s="134"/>
      <c r="P1402" s="56">
        <f t="shared" si="109"/>
        <v>171.14999379221865</v>
      </c>
      <c r="Q1402" s="86" t="s">
        <v>1664</v>
      </c>
      <c r="R1402" s="96" t="s">
        <v>196</v>
      </c>
      <c r="S1402" s="85" t="s">
        <v>66</v>
      </c>
      <c r="T1402" s="86" t="s">
        <v>67</v>
      </c>
      <c r="U1402" s="87">
        <v>2010</v>
      </c>
      <c r="V1402" s="85"/>
      <c r="W1402" s="85"/>
      <c r="X1402" s="57"/>
      <c r="Y1402" s="95" t="s">
        <v>1839</v>
      </c>
      <c r="Z1402" s="136" t="s">
        <v>69</v>
      </c>
      <c r="AA1402" s="95"/>
    </row>
    <row r="1403" spans="1:27" s="125" customFormat="1" ht="15" x14ac:dyDescent="0.25">
      <c r="A1403" s="57" t="s">
        <v>1990</v>
      </c>
      <c r="B1403" s="44" t="s">
        <v>1991</v>
      </c>
      <c r="C1403" s="85"/>
      <c r="D1403" s="85"/>
      <c r="E1403" s="93">
        <v>96.76</v>
      </c>
      <c r="F1403" s="93">
        <v>96.76</v>
      </c>
      <c r="G1403" s="134"/>
      <c r="H1403" s="47">
        <f>VLOOKUP(U1403,[1]Inflation!$G$16:$H$26,2,FALSE)</f>
        <v>1.0461491063094051</v>
      </c>
      <c r="I1403" s="56">
        <f t="shared" si="110"/>
        <v>101.22538752649804</v>
      </c>
      <c r="J1403" s="93"/>
      <c r="K1403" s="93">
        <v>33</v>
      </c>
      <c r="L1403" s="134"/>
      <c r="M1403" s="56">
        <f t="shared" si="108"/>
        <v>34.522920508210369</v>
      </c>
      <c r="N1403" s="93">
        <v>200</v>
      </c>
      <c r="O1403" s="134"/>
      <c r="P1403" s="56">
        <f t="shared" si="109"/>
        <v>209.229821261881</v>
      </c>
      <c r="Q1403" s="86" t="s">
        <v>433</v>
      </c>
      <c r="R1403" s="96" t="s">
        <v>269</v>
      </c>
      <c r="S1403" s="85" t="s">
        <v>66</v>
      </c>
      <c r="T1403" s="86" t="s">
        <v>67</v>
      </c>
      <c r="U1403" s="87">
        <v>2010</v>
      </c>
      <c r="V1403" s="85"/>
      <c r="W1403" s="85"/>
      <c r="X1403" s="57"/>
      <c r="Y1403" s="95" t="s">
        <v>492</v>
      </c>
      <c r="Z1403" s="137" t="s">
        <v>69</v>
      </c>
      <c r="AA1403" s="95"/>
    </row>
    <row r="1404" spans="1:27" s="125" customFormat="1" ht="15" x14ac:dyDescent="0.25">
      <c r="A1404" s="57" t="s">
        <v>1990</v>
      </c>
      <c r="B1404" s="44" t="s">
        <v>1991</v>
      </c>
      <c r="C1404" s="85"/>
      <c r="D1404" s="85"/>
      <c r="E1404" s="93">
        <v>108.44</v>
      </c>
      <c r="F1404" s="93">
        <v>108.44</v>
      </c>
      <c r="G1404" s="134"/>
      <c r="H1404" s="47">
        <f>VLOOKUP(U1404,[1]Inflation!$G$16:$H$26,2,FALSE)</f>
        <v>1.0461491063094051</v>
      </c>
      <c r="I1404" s="56">
        <f t="shared" si="110"/>
        <v>113.44440908819188</v>
      </c>
      <c r="J1404" s="93"/>
      <c r="K1404" s="93">
        <v>30</v>
      </c>
      <c r="L1404" s="134"/>
      <c r="M1404" s="56">
        <f t="shared" si="108"/>
        <v>31.384473189282151</v>
      </c>
      <c r="N1404" s="93">
        <v>400</v>
      </c>
      <c r="O1404" s="134"/>
      <c r="P1404" s="56">
        <f t="shared" si="109"/>
        <v>418.459642523762</v>
      </c>
      <c r="Q1404" s="86" t="s">
        <v>433</v>
      </c>
      <c r="R1404" s="96" t="s">
        <v>269</v>
      </c>
      <c r="S1404" s="85" t="s">
        <v>66</v>
      </c>
      <c r="T1404" s="86" t="s">
        <v>67</v>
      </c>
      <c r="U1404" s="87">
        <v>2010</v>
      </c>
      <c r="V1404" s="85"/>
      <c r="W1404" s="85"/>
      <c r="X1404" s="57"/>
      <c r="Y1404" s="95" t="s">
        <v>849</v>
      </c>
      <c r="Z1404" s="137" t="s">
        <v>69</v>
      </c>
      <c r="AA1404" s="95"/>
    </row>
    <row r="1405" spans="1:27" s="112" customFormat="1" ht="15" x14ac:dyDescent="0.25">
      <c r="A1405" s="57" t="s">
        <v>1990</v>
      </c>
      <c r="B1405" s="44" t="s">
        <v>1991</v>
      </c>
      <c r="C1405" s="90"/>
      <c r="D1405" s="90"/>
      <c r="E1405" s="91">
        <v>79.599999999999994</v>
      </c>
      <c r="F1405" s="91">
        <v>79.599999999999994</v>
      </c>
      <c r="G1405" s="141"/>
      <c r="H1405" s="47">
        <f>VLOOKUP(U1405,[1]Inflation!$G$16:$H$26,2,FALSE)</f>
        <v>1.0461491063094051</v>
      </c>
      <c r="I1405" s="56">
        <f t="shared" si="110"/>
        <v>83.27346886222864</v>
      </c>
      <c r="J1405" s="91"/>
      <c r="K1405" s="91">
        <v>27</v>
      </c>
      <c r="L1405" s="141"/>
      <c r="M1405" s="56">
        <f t="shared" si="108"/>
        <v>28.246025870353936</v>
      </c>
      <c r="N1405" s="91">
        <v>230</v>
      </c>
      <c r="O1405" s="141"/>
      <c r="P1405" s="56">
        <f t="shared" si="109"/>
        <v>240.61429445116318</v>
      </c>
      <c r="Q1405" s="98" t="s">
        <v>435</v>
      </c>
      <c r="R1405" s="96" t="s">
        <v>84</v>
      </c>
      <c r="S1405" s="85" t="s">
        <v>66</v>
      </c>
      <c r="T1405" s="86" t="s">
        <v>67</v>
      </c>
      <c r="U1405" s="87">
        <v>2010</v>
      </c>
      <c r="V1405" s="90"/>
      <c r="W1405" s="90"/>
      <c r="X1405" s="90" t="s">
        <v>2073</v>
      </c>
      <c r="Y1405" s="92" t="s">
        <v>2074</v>
      </c>
      <c r="Z1405" s="137" t="s">
        <v>69</v>
      </c>
      <c r="AA1405" s="92"/>
    </row>
    <row r="1406" spans="1:27" s="112" customFormat="1" ht="15" x14ac:dyDescent="0.25">
      <c r="A1406" s="57" t="s">
        <v>1990</v>
      </c>
      <c r="B1406" s="44" t="s">
        <v>1991</v>
      </c>
      <c r="C1406" s="90" t="s">
        <v>2075</v>
      </c>
      <c r="D1406" s="90"/>
      <c r="E1406" s="91">
        <v>81.61</v>
      </c>
      <c r="F1406" s="91">
        <v>81.61</v>
      </c>
      <c r="G1406" s="141"/>
      <c r="H1406" s="47">
        <f>VLOOKUP(U1406,[1]Inflation!$G$16:$H$26,2,FALSE)</f>
        <v>1.0461491063094051</v>
      </c>
      <c r="I1406" s="56">
        <f t="shared" si="110"/>
        <v>85.376228565910552</v>
      </c>
      <c r="J1406" s="91"/>
      <c r="K1406" s="91">
        <v>9</v>
      </c>
      <c r="L1406" s="141"/>
      <c r="M1406" s="56">
        <f t="shared" si="108"/>
        <v>9.4153419567846459</v>
      </c>
      <c r="N1406" s="91">
        <v>200</v>
      </c>
      <c r="O1406" s="141"/>
      <c r="P1406" s="56">
        <f t="shared" si="109"/>
        <v>209.229821261881</v>
      </c>
      <c r="Q1406" s="98" t="s">
        <v>435</v>
      </c>
      <c r="R1406" s="96" t="s">
        <v>84</v>
      </c>
      <c r="S1406" s="85" t="s">
        <v>66</v>
      </c>
      <c r="T1406" s="86" t="s">
        <v>67</v>
      </c>
      <c r="U1406" s="87">
        <v>2010</v>
      </c>
      <c r="V1406" s="90"/>
      <c r="W1406" s="90"/>
      <c r="X1406" s="90" t="s">
        <v>2076</v>
      </c>
      <c r="Y1406" s="92" t="s">
        <v>2077</v>
      </c>
      <c r="Z1406" s="137" t="s">
        <v>69</v>
      </c>
      <c r="AA1406" s="92"/>
    </row>
    <row r="1407" spans="1:27" s="112" customFormat="1" ht="15" x14ac:dyDescent="0.25">
      <c r="A1407" s="57" t="s">
        <v>1990</v>
      </c>
      <c r="B1407" s="44" t="s">
        <v>1991</v>
      </c>
      <c r="C1407" s="85" t="s">
        <v>2078</v>
      </c>
      <c r="D1407" s="85"/>
      <c r="E1407" s="93">
        <v>509.07</v>
      </c>
      <c r="F1407" s="134">
        <f>E1407/3.281</f>
        <v>155.15696434014021</v>
      </c>
      <c r="G1407" s="134" t="s">
        <v>113</v>
      </c>
      <c r="H1407" s="47">
        <f>VLOOKUP(U1407,[1]Inflation!$G$16:$H$26,2,FALSE)</f>
        <v>1.0461491063094051</v>
      </c>
      <c r="I1407" s="56">
        <f t="shared" si="110"/>
        <v>162.3173195821179</v>
      </c>
      <c r="J1407" s="93"/>
      <c r="K1407" s="93">
        <v>260</v>
      </c>
      <c r="L1407" s="134">
        <f>K1407/3.281</f>
        <v>79.244132886315143</v>
      </c>
      <c r="M1407" s="56">
        <f>L1407*H1407</f>
        <v>82.90117879928232</v>
      </c>
      <c r="N1407" s="93">
        <v>2150</v>
      </c>
      <c r="O1407" s="134">
        <f>N1407/3.281</f>
        <v>655.28802194452908</v>
      </c>
      <c r="P1407" s="56">
        <f>O1407*H1407</f>
        <v>685.52897853252693</v>
      </c>
      <c r="Q1407" s="86" t="s">
        <v>447</v>
      </c>
      <c r="R1407" s="96" t="s">
        <v>88</v>
      </c>
      <c r="S1407" s="85" t="s">
        <v>66</v>
      </c>
      <c r="T1407" s="86" t="s">
        <v>67</v>
      </c>
      <c r="U1407" s="87">
        <v>2010</v>
      </c>
      <c r="V1407" s="85"/>
      <c r="W1407" s="85"/>
      <c r="X1407" s="57"/>
      <c r="Y1407" s="95" t="s">
        <v>387</v>
      </c>
      <c r="Z1407" s="137" t="s">
        <v>69</v>
      </c>
      <c r="AA1407" s="95"/>
    </row>
    <row r="1408" spans="1:27" s="112" customFormat="1" ht="15" x14ac:dyDescent="0.25">
      <c r="A1408" s="57" t="s">
        <v>1990</v>
      </c>
      <c r="B1408" s="44" t="s">
        <v>1991</v>
      </c>
      <c r="C1408" s="85" t="s">
        <v>2078</v>
      </c>
      <c r="D1408" s="85"/>
      <c r="E1408" s="93">
        <v>129.68</v>
      </c>
      <c r="F1408" s="93">
        <v>129.68</v>
      </c>
      <c r="G1408" s="134"/>
      <c r="H1408" s="47">
        <f>VLOOKUP(U1408,[1]Inflation!$G$16:$H$26,2,FALSE)</f>
        <v>1.0461491063094051</v>
      </c>
      <c r="I1408" s="56">
        <f t="shared" si="110"/>
        <v>135.66461610620365</v>
      </c>
      <c r="J1408" s="93"/>
      <c r="K1408" s="93">
        <v>20</v>
      </c>
      <c r="L1408" s="134"/>
      <c r="M1408" s="56">
        <f t="shared" ref="M1408:M1418" si="111">K1408*H1408</f>
        <v>20.922982126188103</v>
      </c>
      <c r="N1408" s="93">
        <v>395</v>
      </c>
      <c r="O1408" s="134"/>
      <c r="P1408" s="56">
        <f t="shared" ref="P1408:P1418" si="112">N1408*H1408</f>
        <v>413.22889699221497</v>
      </c>
      <c r="Q1408" s="86" t="s">
        <v>433</v>
      </c>
      <c r="R1408" s="96" t="s">
        <v>88</v>
      </c>
      <c r="S1408" s="85" t="s">
        <v>66</v>
      </c>
      <c r="T1408" s="86" t="s">
        <v>67</v>
      </c>
      <c r="U1408" s="87">
        <v>2010</v>
      </c>
      <c r="V1408" s="85"/>
      <c r="W1408" s="85"/>
      <c r="X1408" s="57"/>
      <c r="Y1408" s="95" t="s">
        <v>2079</v>
      </c>
      <c r="Z1408" s="137" t="s">
        <v>69</v>
      </c>
      <c r="AA1408" s="95"/>
    </row>
    <row r="1409" spans="1:27" s="112" customFormat="1" ht="15" x14ac:dyDescent="0.25">
      <c r="A1409" s="57" t="s">
        <v>1990</v>
      </c>
      <c r="B1409" s="44" t="s">
        <v>1991</v>
      </c>
      <c r="C1409" s="85" t="s">
        <v>2080</v>
      </c>
      <c r="D1409" s="85"/>
      <c r="E1409" s="93">
        <v>143.34</v>
      </c>
      <c r="F1409" s="93">
        <v>143.34</v>
      </c>
      <c r="G1409" s="134"/>
      <c r="H1409" s="47">
        <f>VLOOKUP(U1409,[1]Inflation!$G$16:$H$26,2,FALSE)</f>
        <v>1.0461491063094051</v>
      </c>
      <c r="I1409" s="56">
        <f t="shared" si="110"/>
        <v>149.95501289839012</v>
      </c>
      <c r="J1409" s="93"/>
      <c r="K1409" s="93">
        <v>85</v>
      </c>
      <c r="L1409" s="134"/>
      <c r="M1409" s="56">
        <f t="shared" si="111"/>
        <v>88.922674036299426</v>
      </c>
      <c r="N1409" s="93">
        <v>259.10000000000002</v>
      </c>
      <c r="O1409" s="134"/>
      <c r="P1409" s="56">
        <f t="shared" si="112"/>
        <v>271.05723344476689</v>
      </c>
      <c r="Q1409" s="86" t="s">
        <v>433</v>
      </c>
      <c r="R1409" s="96" t="s">
        <v>88</v>
      </c>
      <c r="S1409" s="85" t="s">
        <v>66</v>
      </c>
      <c r="T1409" s="86" t="s">
        <v>67</v>
      </c>
      <c r="U1409" s="87">
        <v>2010</v>
      </c>
      <c r="V1409" s="85"/>
      <c r="W1409" s="85"/>
      <c r="X1409" s="57"/>
      <c r="Y1409" s="95" t="s">
        <v>80</v>
      </c>
      <c r="Z1409" s="137" t="s">
        <v>69</v>
      </c>
      <c r="AA1409" s="95"/>
    </row>
    <row r="1410" spans="1:27" s="112" customFormat="1" ht="15" x14ac:dyDescent="0.25">
      <c r="A1410" s="57" t="s">
        <v>1990</v>
      </c>
      <c r="B1410" s="57" t="s">
        <v>1991</v>
      </c>
      <c r="C1410" s="57"/>
      <c r="D1410" s="57"/>
      <c r="E1410" s="200">
        <v>110.15</v>
      </c>
      <c r="F1410" s="200">
        <v>110.15</v>
      </c>
      <c r="G1410" s="46"/>
      <c r="H1410" s="47">
        <f>VLOOKUP(U1410,[1]Inflation!$G$16:$H$26,2,FALSE)</f>
        <v>1.0461491063094051</v>
      </c>
      <c r="I1410" s="56">
        <f t="shared" si="110"/>
        <v>115.23332405998097</v>
      </c>
      <c r="J1410" s="200" t="s">
        <v>963</v>
      </c>
      <c r="K1410" s="200" t="s">
        <v>210</v>
      </c>
      <c r="L1410" s="46"/>
      <c r="M1410" s="56" t="e">
        <f t="shared" si="111"/>
        <v>#VALUE!</v>
      </c>
      <c r="N1410" s="200" t="s">
        <v>210</v>
      </c>
      <c r="O1410" s="46"/>
      <c r="P1410" s="56" t="e">
        <f t="shared" si="112"/>
        <v>#VALUE!</v>
      </c>
      <c r="Q1410" s="300" t="s">
        <v>113</v>
      </c>
      <c r="R1410" s="57" t="s">
        <v>205</v>
      </c>
      <c r="S1410" s="301" t="s">
        <v>1791</v>
      </c>
      <c r="T1410" s="300">
        <v>2010</v>
      </c>
      <c r="U1410" s="70">
        <v>2010</v>
      </c>
      <c r="V1410" s="57"/>
      <c r="W1410" s="57" t="s">
        <v>32</v>
      </c>
      <c r="X1410" s="57">
        <v>3887</v>
      </c>
      <c r="Y1410" s="57"/>
      <c r="Z1410" s="137" t="s">
        <v>207</v>
      </c>
      <c r="AA1410" s="57"/>
    </row>
    <row r="1411" spans="1:27" s="112" customFormat="1" ht="15" x14ac:dyDescent="0.25">
      <c r="A1411" s="96" t="s">
        <v>1990</v>
      </c>
      <c r="B1411" s="96" t="s">
        <v>2081</v>
      </c>
      <c r="C1411" s="96" t="s">
        <v>2082</v>
      </c>
      <c r="D1411" s="82"/>
      <c r="E1411" s="83">
        <v>7.67</v>
      </c>
      <c r="F1411" s="83">
        <v>7.67</v>
      </c>
      <c r="G1411" s="173"/>
      <c r="H1411" s="226">
        <f>VLOOKUP(U1411,[1]Inflation!$G$16:$H$26,2,FALSE)</f>
        <v>1.0461491063094051</v>
      </c>
      <c r="I1411" s="56">
        <f t="shared" si="110"/>
        <v>8.0239636453931364</v>
      </c>
      <c r="J1411" s="83"/>
      <c r="K1411" s="83">
        <v>2.4</v>
      </c>
      <c r="L1411" s="173"/>
      <c r="M1411" s="200">
        <f t="shared" si="111"/>
        <v>2.5107578551425722</v>
      </c>
      <c r="N1411" s="83">
        <v>20</v>
      </c>
      <c r="O1411" s="173"/>
      <c r="P1411" s="200">
        <f t="shared" si="112"/>
        <v>20.922982126188103</v>
      </c>
      <c r="Q1411" s="198" t="s">
        <v>433</v>
      </c>
      <c r="R1411" s="96" t="s">
        <v>71</v>
      </c>
      <c r="S1411" s="85" t="s">
        <v>66</v>
      </c>
      <c r="T1411" s="86" t="s">
        <v>67</v>
      </c>
      <c r="U1411" s="86">
        <v>2010</v>
      </c>
      <c r="V1411" s="166"/>
      <c r="W1411" s="166"/>
      <c r="X1411" s="82" t="s">
        <v>2083</v>
      </c>
      <c r="Y1411" s="88" t="s">
        <v>151</v>
      </c>
      <c r="Z1411" s="136" t="s">
        <v>69</v>
      </c>
      <c r="AA1411" s="88"/>
    </row>
    <row r="1412" spans="1:27" s="51" customFormat="1" ht="15" x14ac:dyDescent="0.25">
      <c r="A1412" s="96" t="s">
        <v>1990</v>
      </c>
      <c r="B1412" s="96" t="s">
        <v>2081</v>
      </c>
      <c r="C1412" s="96" t="s">
        <v>2084</v>
      </c>
      <c r="D1412" s="82"/>
      <c r="E1412" s="83">
        <v>26.7</v>
      </c>
      <c r="F1412" s="83">
        <v>26.7</v>
      </c>
      <c r="G1412" s="173"/>
      <c r="H1412" s="226">
        <f>VLOOKUP(U1412,[1]Inflation!$G$16:$H$26,2,FALSE)</f>
        <v>1.0461491063094051</v>
      </c>
      <c r="I1412" s="56">
        <f t="shared" si="110"/>
        <v>27.932181138461115</v>
      </c>
      <c r="J1412" s="83"/>
      <c r="K1412" s="83">
        <v>2</v>
      </c>
      <c r="L1412" s="173"/>
      <c r="M1412" s="200">
        <f t="shared" si="111"/>
        <v>2.0922982126188101</v>
      </c>
      <c r="N1412" s="83">
        <v>105.55</v>
      </c>
      <c r="O1412" s="173"/>
      <c r="P1412" s="200">
        <f t="shared" si="112"/>
        <v>110.4210381709577</v>
      </c>
      <c r="Q1412" s="198" t="s">
        <v>433</v>
      </c>
      <c r="R1412" s="96" t="s">
        <v>71</v>
      </c>
      <c r="S1412" s="85" t="s">
        <v>66</v>
      </c>
      <c r="T1412" s="86" t="s">
        <v>67</v>
      </c>
      <c r="U1412" s="86">
        <v>2010</v>
      </c>
      <c r="V1412" s="166"/>
      <c r="W1412" s="166"/>
      <c r="X1412" s="82" t="s">
        <v>2085</v>
      </c>
      <c r="Y1412" s="88" t="s">
        <v>2086</v>
      </c>
      <c r="Z1412" s="136" t="s">
        <v>69</v>
      </c>
      <c r="AA1412" s="88"/>
    </row>
    <row r="1413" spans="1:27" s="51" customFormat="1" ht="15" x14ac:dyDescent="0.25">
      <c r="A1413" s="222" t="s">
        <v>1990</v>
      </c>
      <c r="B1413" s="44" t="s">
        <v>2081</v>
      </c>
      <c r="C1413" s="57" t="s">
        <v>2087</v>
      </c>
      <c r="D1413" s="90"/>
      <c r="E1413" s="91">
        <v>11.22</v>
      </c>
      <c r="F1413" s="91">
        <v>11.22</v>
      </c>
      <c r="G1413" s="141"/>
      <c r="H1413" s="47">
        <f>VLOOKUP(U1413,[1]Inflation!$G$16:$H$26,2,FALSE)</f>
        <v>1.0461491063094051</v>
      </c>
      <c r="I1413" s="56">
        <f t="shared" si="110"/>
        <v>11.737792972791526</v>
      </c>
      <c r="J1413" s="91"/>
      <c r="K1413" s="91">
        <v>9</v>
      </c>
      <c r="L1413" s="141"/>
      <c r="M1413" s="56">
        <f t="shared" si="111"/>
        <v>9.4153419567846459</v>
      </c>
      <c r="N1413" s="91">
        <v>15</v>
      </c>
      <c r="O1413" s="141"/>
      <c r="P1413" s="56">
        <f t="shared" si="112"/>
        <v>15.692236594641075</v>
      </c>
      <c r="Q1413" s="98" t="s">
        <v>433</v>
      </c>
      <c r="R1413" s="96" t="s">
        <v>74</v>
      </c>
      <c r="S1413" s="85" t="s">
        <v>66</v>
      </c>
      <c r="T1413" s="86" t="s">
        <v>67</v>
      </c>
      <c r="U1413" s="87">
        <v>2010</v>
      </c>
      <c r="V1413" s="90"/>
      <c r="W1413" s="90"/>
      <c r="X1413" s="90" t="s">
        <v>2088</v>
      </c>
      <c r="Y1413" s="92" t="s">
        <v>2089</v>
      </c>
      <c r="Z1413" s="136" t="s">
        <v>69</v>
      </c>
      <c r="AA1413" s="92"/>
    </row>
    <row r="1414" spans="1:27" s="51" customFormat="1" ht="15" x14ac:dyDescent="0.25">
      <c r="A1414" s="57" t="s">
        <v>1990</v>
      </c>
      <c r="B1414" s="57" t="s">
        <v>2081</v>
      </c>
      <c r="C1414" s="57" t="s">
        <v>2090</v>
      </c>
      <c r="D1414" s="85"/>
      <c r="E1414" s="93">
        <v>159.34</v>
      </c>
      <c r="F1414" s="93">
        <v>159.34</v>
      </c>
      <c r="G1414" s="134"/>
      <c r="H1414" s="226">
        <f>VLOOKUP(U1414,[1]Inflation!$G$16:$H$26,2,FALSE)</f>
        <v>1.0461491063094051</v>
      </c>
      <c r="I1414" s="56">
        <f t="shared" si="110"/>
        <v>166.69339859934061</v>
      </c>
      <c r="J1414" s="93"/>
      <c r="K1414" s="93">
        <v>7</v>
      </c>
      <c r="L1414" s="134"/>
      <c r="M1414" s="200">
        <f t="shared" si="111"/>
        <v>7.3230437441658349</v>
      </c>
      <c r="N1414" s="93">
        <v>500</v>
      </c>
      <c r="O1414" s="134"/>
      <c r="P1414" s="200">
        <f t="shared" si="112"/>
        <v>523.07455315470247</v>
      </c>
      <c r="Q1414" s="86" t="s">
        <v>435</v>
      </c>
      <c r="R1414" s="96" t="s">
        <v>36</v>
      </c>
      <c r="S1414" s="85" t="s">
        <v>66</v>
      </c>
      <c r="T1414" s="86" t="s">
        <v>67</v>
      </c>
      <c r="U1414" s="86">
        <v>2010</v>
      </c>
      <c r="V1414" s="85"/>
      <c r="W1414" s="85"/>
      <c r="X1414" s="57"/>
      <c r="Y1414" s="95" t="s">
        <v>635</v>
      </c>
      <c r="Z1414" s="136" t="s">
        <v>69</v>
      </c>
      <c r="AA1414" s="95"/>
    </row>
    <row r="1415" spans="1:27" s="51" customFormat="1" ht="15" x14ac:dyDescent="0.25">
      <c r="A1415" s="57" t="s">
        <v>1990</v>
      </c>
      <c r="B1415" s="57" t="s">
        <v>2081</v>
      </c>
      <c r="C1415" s="57" t="s">
        <v>2091</v>
      </c>
      <c r="D1415" s="85"/>
      <c r="E1415" s="93">
        <v>517.78</v>
      </c>
      <c r="F1415" s="93">
        <v>517.78</v>
      </c>
      <c r="G1415" s="134"/>
      <c r="H1415" s="226">
        <f>VLOOKUP(U1415,[1]Inflation!$G$16:$H$26,2,FALSE)</f>
        <v>1.0461491063094051</v>
      </c>
      <c r="I1415" s="56">
        <f t="shared" si="110"/>
        <v>541.67508426488371</v>
      </c>
      <c r="J1415" s="93"/>
      <c r="K1415" s="93">
        <v>420</v>
      </c>
      <c r="L1415" s="134"/>
      <c r="M1415" s="200">
        <f t="shared" si="111"/>
        <v>439.38262464995012</v>
      </c>
      <c r="N1415" s="93">
        <v>675</v>
      </c>
      <c r="O1415" s="134"/>
      <c r="P1415" s="200">
        <f t="shared" si="112"/>
        <v>706.15064675884844</v>
      </c>
      <c r="Q1415" s="86" t="s">
        <v>435</v>
      </c>
      <c r="R1415" s="96" t="s">
        <v>36</v>
      </c>
      <c r="S1415" s="85" t="s">
        <v>66</v>
      </c>
      <c r="T1415" s="86" t="s">
        <v>67</v>
      </c>
      <c r="U1415" s="86">
        <v>2010</v>
      </c>
      <c r="V1415" s="85"/>
      <c r="W1415" s="85"/>
      <c r="X1415" s="57"/>
      <c r="Y1415" s="95" t="s">
        <v>68</v>
      </c>
      <c r="Z1415" s="136" t="s">
        <v>69</v>
      </c>
      <c r="AA1415" s="95"/>
    </row>
    <row r="1416" spans="1:27" s="51" customFormat="1" ht="15" x14ac:dyDescent="0.25">
      <c r="A1416" s="57" t="s">
        <v>1990</v>
      </c>
      <c r="B1416" s="57" t="s">
        <v>2081</v>
      </c>
      <c r="C1416" s="57" t="s">
        <v>2092</v>
      </c>
      <c r="D1416" s="85"/>
      <c r="E1416" s="93">
        <v>838.33</v>
      </c>
      <c r="F1416" s="93">
        <v>838.33</v>
      </c>
      <c r="G1416" s="134"/>
      <c r="H1416" s="226">
        <f>VLOOKUP(U1416,[1]Inflation!$G$16:$H$26,2,FALSE)</f>
        <v>1.0461491063094051</v>
      </c>
      <c r="I1416" s="56">
        <f t="shared" si="110"/>
        <v>877.01818029236358</v>
      </c>
      <c r="J1416" s="93"/>
      <c r="K1416" s="93">
        <v>350</v>
      </c>
      <c r="L1416" s="134"/>
      <c r="M1416" s="200">
        <f t="shared" si="111"/>
        <v>366.15218720829176</v>
      </c>
      <c r="N1416" s="93">
        <v>2000</v>
      </c>
      <c r="O1416" s="134"/>
      <c r="P1416" s="200">
        <f t="shared" si="112"/>
        <v>2092.2982126188099</v>
      </c>
      <c r="Q1416" s="86" t="s">
        <v>435</v>
      </c>
      <c r="R1416" s="96" t="s">
        <v>36</v>
      </c>
      <c r="S1416" s="85" t="s">
        <v>66</v>
      </c>
      <c r="T1416" s="86" t="s">
        <v>67</v>
      </c>
      <c r="U1416" s="86">
        <v>2010</v>
      </c>
      <c r="V1416" s="85"/>
      <c r="W1416" s="85"/>
      <c r="X1416" s="57"/>
      <c r="Y1416" s="95" t="s">
        <v>68</v>
      </c>
      <c r="Z1416" s="136" t="s">
        <v>69</v>
      </c>
      <c r="AA1416" s="95"/>
    </row>
    <row r="1417" spans="1:27" s="194" customFormat="1" ht="15" x14ac:dyDescent="0.25">
      <c r="A1417" s="57" t="s">
        <v>1990</v>
      </c>
      <c r="B1417" s="57" t="s">
        <v>2081</v>
      </c>
      <c r="C1417" s="57" t="s">
        <v>2093</v>
      </c>
      <c r="D1417" s="57"/>
      <c r="E1417" s="200">
        <v>134</v>
      </c>
      <c r="F1417" s="200">
        <v>134</v>
      </c>
      <c r="G1417" s="46"/>
      <c r="H1417" s="226">
        <f>VLOOKUP(U1417,[1]Inflation!$G$16:$H$26,2,FALSE)</f>
        <v>1.0461491063094051</v>
      </c>
      <c r="I1417" s="56">
        <f t="shared" si="110"/>
        <v>140.18398024546028</v>
      </c>
      <c r="J1417" s="200">
        <v>0</v>
      </c>
      <c r="K1417" s="200" t="s">
        <v>210</v>
      </c>
      <c r="L1417" s="46"/>
      <c r="M1417" s="200" t="e">
        <f t="shared" si="111"/>
        <v>#VALUE!</v>
      </c>
      <c r="N1417" s="200" t="s">
        <v>210</v>
      </c>
      <c r="O1417" s="46"/>
      <c r="P1417" s="200" t="e">
        <f t="shared" si="112"/>
        <v>#VALUE!</v>
      </c>
      <c r="Q1417" s="57" t="s">
        <v>113</v>
      </c>
      <c r="R1417" s="57" t="s">
        <v>1241</v>
      </c>
      <c r="S1417" s="57" t="s">
        <v>2001</v>
      </c>
      <c r="T1417" s="57">
        <v>2010</v>
      </c>
      <c r="U1417" s="57">
        <v>2010</v>
      </c>
      <c r="V1417" s="57" t="s">
        <v>2002</v>
      </c>
      <c r="W1417" s="57" t="s">
        <v>32</v>
      </c>
      <c r="X1417" s="57">
        <v>4</v>
      </c>
      <c r="Y1417" s="57"/>
      <c r="Z1417" s="137" t="s">
        <v>2003</v>
      </c>
      <c r="AA1417" s="57"/>
    </row>
    <row r="1418" spans="1:27" s="194" customFormat="1" ht="15" x14ac:dyDescent="0.25">
      <c r="A1418" s="57" t="s">
        <v>1990</v>
      </c>
      <c r="B1418" s="57" t="s">
        <v>2094</v>
      </c>
      <c r="C1418" s="57" t="s">
        <v>2095</v>
      </c>
      <c r="D1418" s="85"/>
      <c r="E1418" s="93">
        <v>4175</v>
      </c>
      <c r="F1418" s="93">
        <v>4175</v>
      </c>
      <c r="G1418" s="134"/>
      <c r="H1418" s="226">
        <f>VLOOKUP(U1418,[1]Inflation!$G$16:$H$26,2,FALSE)</f>
        <v>1.0461491063094051</v>
      </c>
      <c r="I1418" s="56">
        <f t="shared" si="110"/>
        <v>4367.6725188417659</v>
      </c>
      <c r="J1418" s="93"/>
      <c r="K1418" s="93">
        <v>1625</v>
      </c>
      <c r="L1418" s="134"/>
      <c r="M1418" s="200">
        <f t="shared" si="111"/>
        <v>1699.9922977527833</v>
      </c>
      <c r="N1418" s="93">
        <v>6000</v>
      </c>
      <c r="O1418" s="134"/>
      <c r="P1418" s="200">
        <f t="shared" si="112"/>
        <v>6276.8946378564306</v>
      </c>
      <c r="Q1418" s="85" t="s">
        <v>1639</v>
      </c>
      <c r="R1418" s="96" t="s">
        <v>36</v>
      </c>
      <c r="S1418" s="85" t="s">
        <v>66</v>
      </c>
      <c r="T1418" s="85" t="s">
        <v>67</v>
      </c>
      <c r="U1418" s="85">
        <v>2010</v>
      </c>
      <c r="V1418" s="85"/>
      <c r="W1418" s="85"/>
      <c r="X1418" s="57"/>
      <c r="Y1418" s="95" t="s">
        <v>68</v>
      </c>
      <c r="Z1418" s="136" t="s">
        <v>69</v>
      </c>
      <c r="AA1418" s="95"/>
    </row>
    <row r="1419" spans="1:27" s="51" customFormat="1" ht="26.25" x14ac:dyDescent="0.25">
      <c r="A1419" s="44" t="s">
        <v>2096</v>
      </c>
      <c r="B1419" s="44" t="s">
        <v>2097</v>
      </c>
      <c r="C1419" s="44"/>
      <c r="D1419" s="44"/>
      <c r="E1419" s="45"/>
      <c r="F1419" s="45"/>
      <c r="G1419" s="45"/>
      <c r="H1419" s="115">
        <f>VLOOKUP(T1419,[1]Inflation!$G$16:$H$26,2,FALSE)</f>
        <v>1.2211755233494364</v>
      </c>
      <c r="I1419" s="56">
        <f t="shared" ref="I1419:I1456" si="113">H1419*E1419</f>
        <v>0</v>
      </c>
      <c r="J1419" s="45"/>
      <c r="K1419" s="45">
        <v>15000</v>
      </c>
      <c r="L1419" s="45"/>
      <c r="M1419" s="56">
        <f t="shared" ref="M1419:M1456" si="114">K1419*H1419</f>
        <v>18317.632850241545</v>
      </c>
      <c r="N1419" s="45">
        <v>100000</v>
      </c>
      <c r="O1419" s="45"/>
      <c r="P1419" s="56">
        <f t="shared" ref="P1419:P1456" si="115">N1419*H1419</f>
        <v>122117.55233494364</v>
      </c>
      <c r="Q1419" s="44" t="s">
        <v>27</v>
      </c>
      <c r="R1419" s="44" t="s">
        <v>914</v>
      </c>
      <c r="S1419" s="44" t="s">
        <v>2098</v>
      </c>
      <c r="T1419" s="41">
        <v>2004</v>
      </c>
      <c r="U1419" s="44" t="s">
        <v>32</v>
      </c>
      <c r="V1419" s="44" t="s">
        <v>32</v>
      </c>
      <c r="W1419" s="44" t="s">
        <v>32</v>
      </c>
      <c r="X1419" s="44"/>
      <c r="Y1419" s="72" t="s">
        <v>2099</v>
      </c>
      <c r="Z1419" s="44"/>
    </row>
    <row r="1420" spans="1:27" s="51" customFormat="1" ht="45" x14ac:dyDescent="0.25">
      <c r="A1420" s="44" t="s">
        <v>2096</v>
      </c>
      <c r="B1420" s="44" t="s">
        <v>2097</v>
      </c>
      <c r="C1420" s="44"/>
      <c r="D1420" s="44"/>
      <c r="E1420" s="45"/>
      <c r="F1420" s="45"/>
      <c r="G1420" s="45"/>
      <c r="H1420" s="115">
        <f>VLOOKUP(T1420,[1]Inflation!$G$16:$H$26,2,FALSE)</f>
        <v>1.0733291816457666</v>
      </c>
      <c r="I1420" s="56">
        <f t="shared" si="113"/>
        <v>0</v>
      </c>
      <c r="J1420" s="45"/>
      <c r="K1420" s="45">
        <v>2000</v>
      </c>
      <c r="L1420" s="45"/>
      <c r="M1420" s="56">
        <f t="shared" si="114"/>
        <v>2146.6583632915331</v>
      </c>
      <c r="N1420" s="45">
        <v>20000</v>
      </c>
      <c r="O1420" s="45"/>
      <c r="P1420" s="56">
        <f t="shared" si="115"/>
        <v>21466.583632915332</v>
      </c>
      <c r="Q1420" s="44" t="s">
        <v>27</v>
      </c>
      <c r="R1420" s="44" t="s">
        <v>28</v>
      </c>
      <c r="S1420" s="44" t="s">
        <v>2100</v>
      </c>
      <c r="T1420" s="41">
        <v>2009</v>
      </c>
      <c r="U1420" s="44" t="s">
        <v>32</v>
      </c>
      <c r="V1420" s="44" t="s">
        <v>32</v>
      </c>
      <c r="W1420" s="44" t="s">
        <v>32</v>
      </c>
      <c r="X1420" s="44"/>
      <c r="Y1420" s="72" t="s">
        <v>2101</v>
      </c>
      <c r="Z1420" s="44"/>
    </row>
    <row r="1421" spans="1:27" s="51" customFormat="1" ht="26.25" x14ac:dyDescent="0.25">
      <c r="A1421" s="44" t="s">
        <v>2096</v>
      </c>
      <c r="B1421" s="44" t="s">
        <v>2097</v>
      </c>
      <c r="C1421" s="44"/>
      <c r="D1421" s="44"/>
      <c r="E1421" s="45"/>
      <c r="F1421" s="45"/>
      <c r="G1421" s="45"/>
      <c r="H1421" s="115" t="e">
        <f>VLOOKUP(T1421,[1]Inflation!$G$16:$H$26,2,FALSE)</f>
        <v>#N/A</v>
      </c>
      <c r="I1421" s="56" t="e">
        <f t="shared" si="113"/>
        <v>#N/A</v>
      </c>
      <c r="J1421" s="45"/>
      <c r="K1421" s="45">
        <v>2000</v>
      </c>
      <c r="L1421" s="45"/>
      <c r="M1421" s="56" t="e">
        <f t="shared" si="114"/>
        <v>#N/A</v>
      </c>
      <c r="N1421" s="45">
        <v>15000</v>
      </c>
      <c r="O1421" s="45"/>
      <c r="P1421" s="56" t="e">
        <f t="shared" si="115"/>
        <v>#N/A</v>
      </c>
      <c r="Q1421" s="44" t="s">
        <v>27</v>
      </c>
      <c r="R1421" s="44" t="s">
        <v>262</v>
      </c>
      <c r="S1421" s="44" t="s">
        <v>2102</v>
      </c>
      <c r="T1421" s="41" t="s">
        <v>32</v>
      </c>
      <c r="U1421" s="44" t="s">
        <v>32</v>
      </c>
      <c r="V1421" s="44" t="s">
        <v>32</v>
      </c>
      <c r="W1421" s="44" t="s">
        <v>32</v>
      </c>
      <c r="X1421" s="44"/>
      <c r="Y1421" s="72" t="s">
        <v>2103</v>
      </c>
      <c r="Z1421" s="44"/>
    </row>
    <row r="1422" spans="1:27" s="51" customFormat="1" ht="30" x14ac:dyDescent="0.25">
      <c r="A1422" s="44" t="s">
        <v>2096</v>
      </c>
      <c r="B1422" s="44" t="s">
        <v>2097</v>
      </c>
      <c r="C1422" s="44"/>
      <c r="D1422" s="44"/>
      <c r="E1422" s="45"/>
      <c r="F1422" s="45"/>
      <c r="G1422" s="45"/>
      <c r="H1422" s="115">
        <f>VLOOKUP(T1422,[1]Inflation!$G$16:$H$26,2,FALSE)</f>
        <v>1</v>
      </c>
      <c r="I1422" s="56">
        <f t="shared" si="113"/>
        <v>0</v>
      </c>
      <c r="J1422" s="45"/>
      <c r="K1422" s="45">
        <v>2000</v>
      </c>
      <c r="L1422" s="45"/>
      <c r="M1422" s="56">
        <f t="shared" si="114"/>
        <v>2000</v>
      </c>
      <c r="N1422" s="45">
        <v>5000</v>
      </c>
      <c r="O1422" s="45"/>
      <c r="P1422" s="56">
        <f t="shared" si="115"/>
        <v>5000</v>
      </c>
      <c r="Q1422" s="44" t="s">
        <v>27</v>
      </c>
      <c r="R1422" s="44" t="s">
        <v>84</v>
      </c>
      <c r="S1422" s="44" t="s">
        <v>287</v>
      </c>
      <c r="T1422" s="41">
        <v>2012</v>
      </c>
      <c r="U1422" s="44" t="s">
        <v>32</v>
      </c>
      <c r="V1422" s="44" t="s">
        <v>32</v>
      </c>
      <c r="W1422" s="44" t="s">
        <v>32</v>
      </c>
      <c r="X1422" s="44"/>
      <c r="Y1422" s="48" t="s">
        <v>2104</v>
      </c>
      <c r="Z1422" s="44"/>
    </row>
    <row r="1423" spans="1:27" s="51" customFormat="1" ht="30" x14ac:dyDescent="0.25">
      <c r="A1423" s="44" t="s">
        <v>2096</v>
      </c>
      <c r="B1423" s="44" t="s">
        <v>2097</v>
      </c>
      <c r="C1423" s="44"/>
      <c r="D1423" s="44"/>
      <c r="E1423" s="45"/>
      <c r="F1423" s="45"/>
      <c r="G1423" s="45"/>
      <c r="H1423" s="115">
        <f>VLOOKUP(T1423,[1]Inflation!$G$16:$H$26,2,FALSE)</f>
        <v>1.280275745638717</v>
      </c>
      <c r="I1423" s="56">
        <f t="shared" si="113"/>
        <v>0</v>
      </c>
      <c r="J1423" s="45"/>
      <c r="K1423" s="45">
        <v>2500</v>
      </c>
      <c r="L1423" s="45"/>
      <c r="M1423" s="56">
        <f t="shared" si="114"/>
        <v>3200.6893640967928</v>
      </c>
      <c r="N1423" s="45">
        <v>8000</v>
      </c>
      <c r="O1423" s="45"/>
      <c r="P1423" s="56">
        <f t="shared" si="115"/>
        <v>10242.205965109737</v>
      </c>
      <c r="Q1423" s="44" t="s">
        <v>27</v>
      </c>
      <c r="R1423" s="44" t="s">
        <v>88</v>
      </c>
      <c r="S1423" s="44" t="s">
        <v>1182</v>
      </c>
      <c r="T1423" s="41">
        <v>2002</v>
      </c>
      <c r="U1423" s="44">
        <v>1</v>
      </c>
      <c r="V1423" s="44" t="s">
        <v>32</v>
      </c>
      <c r="W1423" s="44" t="s">
        <v>32</v>
      </c>
      <c r="X1423" s="44"/>
      <c r="Y1423" s="48" t="s">
        <v>1183</v>
      </c>
      <c r="Z1423" s="44"/>
    </row>
    <row r="1424" spans="1:27" s="51" customFormat="1" ht="45" x14ac:dyDescent="0.25">
      <c r="A1424" s="44" t="s">
        <v>2096</v>
      </c>
      <c r="B1424" s="44" t="s">
        <v>2097</v>
      </c>
      <c r="C1424" s="44"/>
      <c r="D1424" s="44"/>
      <c r="E1424" s="45">
        <v>5000</v>
      </c>
      <c r="F1424" s="45"/>
      <c r="G1424" s="45"/>
      <c r="H1424" s="115">
        <f>VLOOKUP(T1424,[1]Inflation!$G$16:$H$26,2,FALSE)</f>
        <v>1.0733291816457666</v>
      </c>
      <c r="I1424" s="56">
        <f t="shared" si="113"/>
        <v>5366.6459082288329</v>
      </c>
      <c r="J1424" s="45"/>
      <c r="K1424" s="45"/>
      <c r="L1424" s="45"/>
      <c r="M1424" s="56">
        <f t="shared" si="114"/>
        <v>0</v>
      </c>
      <c r="N1424" s="45"/>
      <c r="O1424" s="45"/>
      <c r="P1424" s="56">
        <f t="shared" si="115"/>
        <v>0</v>
      </c>
      <c r="Q1424" s="44" t="s">
        <v>27</v>
      </c>
      <c r="R1424" s="44" t="s">
        <v>44</v>
      </c>
      <c r="S1424" s="44" t="s">
        <v>103</v>
      </c>
      <c r="T1424" s="41">
        <v>2009</v>
      </c>
      <c r="U1424" s="44" t="s">
        <v>114</v>
      </c>
      <c r="V1424" s="44" t="s">
        <v>32</v>
      </c>
      <c r="W1424" s="44" t="s">
        <v>32</v>
      </c>
      <c r="X1424" s="44"/>
      <c r="Y1424" s="48" t="s">
        <v>104</v>
      </c>
      <c r="Z1424" s="44"/>
    </row>
    <row r="1425" spans="1:26" s="51" customFormat="1" ht="30" x14ac:dyDescent="0.25">
      <c r="A1425" s="44" t="s">
        <v>2096</v>
      </c>
      <c r="B1425" s="44" t="s">
        <v>2097</v>
      </c>
      <c r="C1425" s="44"/>
      <c r="D1425" s="44"/>
      <c r="E1425" s="45"/>
      <c r="F1425" s="45"/>
      <c r="G1425" s="45"/>
      <c r="H1425" s="115">
        <f>VLOOKUP(T1425,[1]Inflation!$G$16:$H$26,2,FALSE)</f>
        <v>1</v>
      </c>
      <c r="I1425" s="56">
        <f t="shared" si="113"/>
        <v>0</v>
      </c>
      <c r="J1425" s="45"/>
      <c r="K1425" s="45">
        <v>5000</v>
      </c>
      <c r="L1425" s="45"/>
      <c r="M1425" s="56">
        <f t="shared" si="114"/>
        <v>5000</v>
      </c>
      <c r="N1425" s="45">
        <v>10000</v>
      </c>
      <c r="O1425" s="45"/>
      <c r="P1425" s="56">
        <f t="shared" si="115"/>
        <v>10000</v>
      </c>
      <c r="Q1425" s="44" t="s">
        <v>27</v>
      </c>
      <c r="R1425" s="44" t="s">
        <v>28</v>
      </c>
      <c r="S1425" s="44" t="s">
        <v>295</v>
      </c>
      <c r="T1425" s="41">
        <v>2012</v>
      </c>
      <c r="U1425" s="44" t="s">
        <v>2105</v>
      </c>
      <c r="V1425" s="44" t="s">
        <v>32</v>
      </c>
      <c r="W1425" s="44" t="s">
        <v>32</v>
      </c>
      <c r="X1425" s="44"/>
      <c r="Y1425" s="48" t="s">
        <v>297</v>
      </c>
      <c r="Z1425" s="44"/>
    </row>
    <row r="1426" spans="1:26" s="51" customFormat="1" ht="30" x14ac:dyDescent="0.25">
      <c r="A1426" s="44" t="s">
        <v>2096</v>
      </c>
      <c r="B1426" s="44" t="s">
        <v>2097</v>
      </c>
      <c r="C1426" s="44"/>
      <c r="D1426" s="44"/>
      <c r="E1426" s="45"/>
      <c r="F1426" s="45"/>
      <c r="G1426" s="45"/>
      <c r="H1426" s="115">
        <f>VLOOKUP(T1426,[1]Inflation!$G$16:$H$26,2,FALSE)</f>
        <v>1.0461491063094051</v>
      </c>
      <c r="I1426" s="56">
        <f t="shared" si="113"/>
        <v>0</v>
      </c>
      <c r="J1426" s="45"/>
      <c r="K1426" s="45">
        <v>5000</v>
      </c>
      <c r="L1426" s="45"/>
      <c r="M1426" s="56">
        <f t="shared" si="114"/>
        <v>5230.7455315470252</v>
      </c>
      <c r="N1426" s="45">
        <v>10000</v>
      </c>
      <c r="O1426" s="45"/>
      <c r="P1426" s="56">
        <f t="shared" si="115"/>
        <v>10461.49106309405</v>
      </c>
      <c r="Q1426" s="44" t="s">
        <v>27</v>
      </c>
      <c r="R1426" s="44" t="s">
        <v>28</v>
      </c>
      <c r="S1426" s="44" t="s">
        <v>357</v>
      </c>
      <c r="T1426" s="41">
        <v>2010</v>
      </c>
      <c r="U1426" s="44">
        <v>13</v>
      </c>
      <c r="V1426" s="44" t="s">
        <v>32</v>
      </c>
      <c r="W1426" s="44" t="s">
        <v>32</v>
      </c>
      <c r="X1426" s="44"/>
      <c r="Y1426" s="48" t="s">
        <v>358</v>
      </c>
      <c r="Z1426" s="44"/>
    </row>
    <row r="1427" spans="1:26" s="51" customFormat="1" ht="45" x14ac:dyDescent="0.25">
      <c r="A1427" s="44" t="s">
        <v>2096</v>
      </c>
      <c r="B1427" s="44" t="s">
        <v>2097</v>
      </c>
      <c r="C1427" s="44"/>
      <c r="D1427" s="44"/>
      <c r="E1427" s="45"/>
      <c r="F1427" s="45"/>
      <c r="G1427" s="45"/>
      <c r="H1427" s="115">
        <f>VLOOKUP(T1427,[1]Inflation!$G$16:$H$26,2,FALSE)</f>
        <v>1.0721304058925818</v>
      </c>
      <c r="I1427" s="56">
        <f t="shared" si="113"/>
        <v>0</v>
      </c>
      <c r="J1427" s="45"/>
      <c r="K1427" s="45">
        <v>5000</v>
      </c>
      <c r="L1427" s="45"/>
      <c r="M1427" s="56">
        <f t="shared" si="114"/>
        <v>5360.652029462909</v>
      </c>
      <c r="N1427" s="45">
        <v>20000</v>
      </c>
      <c r="O1427" s="45"/>
      <c r="P1427" s="56">
        <f t="shared" si="115"/>
        <v>21442.608117851636</v>
      </c>
      <c r="Q1427" s="44" t="s">
        <v>27</v>
      </c>
      <c r="R1427" s="44" t="s">
        <v>84</v>
      </c>
      <c r="S1427" s="44" t="s">
        <v>373</v>
      </c>
      <c r="T1427" s="41">
        <v>2008</v>
      </c>
      <c r="U1427" s="44">
        <v>12</v>
      </c>
      <c r="V1427" s="44" t="s">
        <v>32</v>
      </c>
      <c r="W1427" s="44" t="s">
        <v>32</v>
      </c>
      <c r="X1427" s="44"/>
      <c r="Y1427" s="48" t="s">
        <v>375</v>
      </c>
      <c r="Z1427" s="44"/>
    </row>
    <row r="1428" spans="1:26" s="51" customFormat="1" ht="30" x14ac:dyDescent="0.25">
      <c r="A1428" s="44" t="s">
        <v>2096</v>
      </c>
      <c r="B1428" s="44" t="s">
        <v>2097</v>
      </c>
      <c r="C1428" s="44"/>
      <c r="D1428" s="44"/>
      <c r="E1428" s="45"/>
      <c r="F1428" s="45"/>
      <c r="G1428" s="45"/>
      <c r="H1428" s="115">
        <f>VLOOKUP(T1428,[1]Inflation!$G$16:$H$26,2,FALSE)</f>
        <v>1.1415203211239338</v>
      </c>
      <c r="I1428" s="56">
        <f t="shared" si="113"/>
        <v>0</v>
      </c>
      <c r="J1428" s="45"/>
      <c r="K1428" s="45">
        <v>5000</v>
      </c>
      <c r="L1428" s="45"/>
      <c r="M1428" s="56">
        <f t="shared" si="114"/>
        <v>5707.6016056196686</v>
      </c>
      <c r="N1428" s="45">
        <v>10000</v>
      </c>
      <c r="O1428" s="45"/>
      <c r="P1428" s="56">
        <f t="shared" si="115"/>
        <v>11415.203211239337</v>
      </c>
      <c r="Q1428" s="44" t="s">
        <v>27</v>
      </c>
      <c r="R1428" s="44" t="s">
        <v>28</v>
      </c>
      <c r="S1428" s="44" t="s">
        <v>359</v>
      </c>
      <c r="T1428" s="41">
        <v>2006</v>
      </c>
      <c r="U1428" s="44">
        <v>44</v>
      </c>
      <c r="V1428" s="44" t="s">
        <v>32</v>
      </c>
      <c r="W1428" s="44" t="s">
        <v>32</v>
      </c>
      <c r="X1428" s="44"/>
      <c r="Y1428" s="48" t="s">
        <v>360</v>
      </c>
      <c r="Z1428" s="44"/>
    </row>
    <row r="1429" spans="1:26" s="51" customFormat="1" ht="45" x14ac:dyDescent="0.25">
      <c r="A1429" s="44" t="s">
        <v>2096</v>
      </c>
      <c r="B1429" s="44" t="s">
        <v>2097</v>
      </c>
      <c r="C1429" s="44"/>
      <c r="D1429" s="44"/>
      <c r="E1429" s="45">
        <v>5000</v>
      </c>
      <c r="F1429" s="45"/>
      <c r="G1429" s="45"/>
      <c r="H1429" s="115">
        <f>VLOOKUP(T1429,[1]Inflation!$G$16:$H$26,2,FALSE)</f>
        <v>1</v>
      </c>
      <c r="I1429" s="56">
        <f t="shared" si="113"/>
        <v>5000</v>
      </c>
      <c r="J1429" s="45"/>
      <c r="K1429" s="45"/>
      <c r="L1429" s="45"/>
      <c r="M1429" s="56">
        <f t="shared" si="114"/>
        <v>0</v>
      </c>
      <c r="N1429" s="45"/>
      <c r="O1429" s="45"/>
      <c r="P1429" s="56">
        <f t="shared" si="115"/>
        <v>0</v>
      </c>
      <c r="Q1429" s="44" t="s">
        <v>27</v>
      </c>
      <c r="R1429" s="44" t="s">
        <v>36</v>
      </c>
      <c r="S1429" s="44" t="s">
        <v>1618</v>
      </c>
      <c r="T1429" s="41">
        <v>2012</v>
      </c>
      <c r="U1429" s="44" t="s">
        <v>210</v>
      </c>
      <c r="V1429" s="44" t="s">
        <v>32</v>
      </c>
      <c r="W1429" s="44">
        <v>3</v>
      </c>
      <c r="X1429" s="44"/>
      <c r="Y1429" s="48" t="s">
        <v>1619</v>
      </c>
      <c r="Z1429" s="44"/>
    </row>
    <row r="1430" spans="1:26" s="51" customFormat="1" ht="30" x14ac:dyDescent="0.25">
      <c r="A1430" s="44" t="s">
        <v>2096</v>
      </c>
      <c r="B1430" s="44" t="s">
        <v>2097</v>
      </c>
      <c r="C1430" s="44"/>
      <c r="D1430" s="44"/>
      <c r="E1430" s="45" t="s">
        <v>963</v>
      </c>
      <c r="F1430" s="45"/>
      <c r="G1430" s="45"/>
      <c r="H1430" s="115">
        <f>VLOOKUP(T1430,[1]Inflation!$G$16:$H$26,2,FALSE)</f>
        <v>1.0733291816457666</v>
      </c>
      <c r="I1430" s="56" t="e">
        <f t="shared" si="113"/>
        <v>#VALUE!</v>
      </c>
      <c r="J1430" s="45"/>
      <c r="K1430" s="45">
        <v>15000</v>
      </c>
      <c r="L1430" s="45"/>
      <c r="M1430" s="56">
        <f t="shared" si="114"/>
        <v>16099.937724686499</v>
      </c>
      <c r="N1430" s="45">
        <v>100000</v>
      </c>
      <c r="O1430" s="45"/>
      <c r="P1430" s="56">
        <f t="shared" si="115"/>
        <v>107332.91816457667</v>
      </c>
      <c r="Q1430" s="44" t="s">
        <v>27</v>
      </c>
      <c r="R1430" s="44" t="s">
        <v>97</v>
      </c>
      <c r="S1430" s="44" t="s">
        <v>304</v>
      </c>
      <c r="T1430" s="41">
        <v>2009</v>
      </c>
      <c r="U1430" s="44">
        <v>3</v>
      </c>
      <c r="V1430" s="44" t="s">
        <v>32</v>
      </c>
      <c r="W1430" s="44" t="s">
        <v>32</v>
      </c>
      <c r="X1430" s="44"/>
      <c r="Y1430" s="48" t="s">
        <v>305</v>
      </c>
      <c r="Z1430" s="44"/>
    </row>
    <row r="1431" spans="1:26" s="51" customFormat="1" ht="30" x14ac:dyDescent="0.25">
      <c r="A1431" s="44" t="s">
        <v>2096</v>
      </c>
      <c r="B1431" s="44" t="s">
        <v>2097</v>
      </c>
      <c r="C1431" s="44"/>
      <c r="D1431" s="44"/>
      <c r="E1431" s="45"/>
      <c r="F1431" s="45"/>
      <c r="G1431" s="45"/>
      <c r="H1431" s="115">
        <f>VLOOKUP(T1431,[1]Inflation!$G$16:$H$26,2,FALSE)</f>
        <v>1.0721304058925818</v>
      </c>
      <c r="I1431" s="56">
        <f t="shared" si="113"/>
        <v>0</v>
      </c>
      <c r="J1431" s="45"/>
      <c r="K1431" s="45">
        <v>1200</v>
      </c>
      <c r="L1431" s="45"/>
      <c r="M1431" s="56">
        <f t="shared" si="114"/>
        <v>1286.5564870710982</v>
      </c>
      <c r="N1431" s="45">
        <v>2500</v>
      </c>
      <c r="O1431" s="45"/>
      <c r="P1431" s="56">
        <f t="shared" si="115"/>
        <v>2680.3260147314545</v>
      </c>
      <c r="Q1431" s="44" t="s">
        <v>27</v>
      </c>
      <c r="R1431" s="44" t="s">
        <v>291</v>
      </c>
      <c r="S1431" s="44" t="s">
        <v>292</v>
      </c>
      <c r="T1431" s="41">
        <v>2008</v>
      </c>
      <c r="U1431" s="44" t="s">
        <v>144</v>
      </c>
      <c r="V1431" s="44" t="s">
        <v>32</v>
      </c>
      <c r="W1431" s="44" t="s">
        <v>32</v>
      </c>
      <c r="X1431" s="44"/>
      <c r="Y1431" s="48" t="s">
        <v>294</v>
      </c>
      <c r="Z1431" s="44"/>
    </row>
    <row r="1432" spans="1:26" s="51" customFormat="1" ht="30" x14ac:dyDescent="0.25">
      <c r="A1432" s="44" t="s">
        <v>2096</v>
      </c>
      <c r="B1432" s="44" t="s">
        <v>2097</v>
      </c>
      <c r="C1432" s="44"/>
      <c r="D1432" s="44"/>
      <c r="E1432" s="45">
        <v>4000</v>
      </c>
      <c r="F1432" s="45"/>
      <c r="G1432" s="45"/>
      <c r="H1432" s="115">
        <f>VLOOKUP(T1432,[1]Inflation!$G$16:$H$26,2,FALSE)</f>
        <v>1.118306895992371</v>
      </c>
      <c r="I1432" s="56">
        <f t="shared" si="113"/>
        <v>4473.2275839694839</v>
      </c>
      <c r="J1432" s="45"/>
      <c r="K1432" s="45"/>
      <c r="L1432" s="45"/>
      <c r="M1432" s="56">
        <f t="shared" si="114"/>
        <v>0</v>
      </c>
      <c r="N1432" s="45"/>
      <c r="O1432" s="45"/>
      <c r="P1432" s="56">
        <f t="shared" si="115"/>
        <v>0</v>
      </c>
      <c r="Q1432" s="44" t="s">
        <v>27</v>
      </c>
      <c r="R1432" s="44" t="s">
        <v>97</v>
      </c>
      <c r="S1432" s="44" t="s">
        <v>98</v>
      </c>
      <c r="T1432" s="41">
        <v>2007</v>
      </c>
      <c r="U1432" s="44" t="s">
        <v>376</v>
      </c>
      <c r="V1432" s="44" t="s">
        <v>32</v>
      </c>
      <c r="W1432" s="44" t="s">
        <v>32</v>
      </c>
      <c r="X1432" s="44"/>
      <c r="Y1432" s="48" t="s">
        <v>99</v>
      </c>
      <c r="Z1432" s="44"/>
    </row>
    <row r="1433" spans="1:26" s="51" customFormat="1" ht="15" x14ac:dyDescent="0.25">
      <c r="A1433" s="44" t="s">
        <v>2096</v>
      </c>
      <c r="B1433" s="44" t="s">
        <v>2097</v>
      </c>
      <c r="C1433" s="44"/>
      <c r="D1433" s="44"/>
      <c r="E1433" s="45">
        <v>4000</v>
      </c>
      <c r="F1433" s="45"/>
      <c r="G1433" s="45"/>
      <c r="H1433" s="115">
        <f>VLOOKUP(T1433,[1]Inflation!$G$16:$H$26,2,FALSE)</f>
        <v>1</v>
      </c>
      <c r="I1433" s="56">
        <f t="shared" si="113"/>
        <v>4000</v>
      </c>
      <c r="J1433" s="45"/>
      <c r="K1433" s="45"/>
      <c r="L1433" s="45"/>
      <c r="M1433" s="56">
        <f t="shared" si="114"/>
        <v>0</v>
      </c>
      <c r="N1433" s="45"/>
      <c r="O1433" s="45"/>
      <c r="P1433" s="56">
        <f t="shared" si="115"/>
        <v>0</v>
      </c>
      <c r="Q1433" s="44" t="s">
        <v>27</v>
      </c>
      <c r="R1433" s="44" t="s">
        <v>32</v>
      </c>
      <c r="S1433" s="44" t="s">
        <v>300</v>
      </c>
      <c r="T1433" s="41">
        <v>2012</v>
      </c>
      <c r="U1433" s="44" t="s">
        <v>210</v>
      </c>
      <c r="V1433" s="44" t="s">
        <v>32</v>
      </c>
      <c r="W1433" s="44" t="s">
        <v>32</v>
      </c>
      <c r="X1433" s="44"/>
      <c r="Y1433" s="72" t="s">
        <v>2106</v>
      </c>
      <c r="Z1433" s="44"/>
    </row>
    <row r="1434" spans="1:26" s="51" customFormat="1" ht="30" x14ac:dyDescent="0.25">
      <c r="A1434" s="44" t="s">
        <v>2096</v>
      </c>
      <c r="B1434" s="44" t="s">
        <v>2097</v>
      </c>
      <c r="C1434" s="44"/>
      <c r="D1434" s="44"/>
      <c r="E1434" s="45"/>
      <c r="F1434" s="45"/>
      <c r="G1434" s="45"/>
      <c r="H1434" s="115">
        <f>VLOOKUP(T1434,[1]Inflation!$G$16:$H$26,2,FALSE)</f>
        <v>1.0292667257822254</v>
      </c>
      <c r="I1434" s="56">
        <f t="shared" si="113"/>
        <v>0</v>
      </c>
      <c r="J1434" s="45"/>
      <c r="K1434" s="45">
        <v>20000</v>
      </c>
      <c r="L1434" s="45"/>
      <c r="M1434" s="56">
        <f t="shared" si="114"/>
        <v>20585.33451564451</v>
      </c>
      <c r="N1434" s="45">
        <v>30000</v>
      </c>
      <c r="O1434" s="45"/>
      <c r="P1434" s="56">
        <f t="shared" si="115"/>
        <v>30878.001773466764</v>
      </c>
      <c r="Q1434" s="44" t="s">
        <v>27</v>
      </c>
      <c r="R1434" s="44" t="s">
        <v>115</v>
      </c>
      <c r="S1434" s="44" t="s">
        <v>116</v>
      </c>
      <c r="T1434" s="41">
        <v>2011</v>
      </c>
      <c r="U1434" s="44">
        <v>33</v>
      </c>
      <c r="V1434" s="44" t="s">
        <v>32</v>
      </c>
      <c r="W1434" s="44" t="s">
        <v>32</v>
      </c>
      <c r="X1434" s="44"/>
      <c r="Y1434" s="48" t="s">
        <v>117</v>
      </c>
      <c r="Z1434" s="44"/>
    </row>
    <row r="1435" spans="1:26" s="51" customFormat="1" ht="30" x14ac:dyDescent="0.25">
      <c r="A1435" s="44" t="s">
        <v>2096</v>
      </c>
      <c r="B1435" s="44" t="s">
        <v>2107</v>
      </c>
      <c r="C1435" s="44"/>
      <c r="D1435" s="44"/>
      <c r="E1435" s="45"/>
      <c r="F1435" s="45"/>
      <c r="G1435" s="45"/>
      <c r="H1435" s="115">
        <f>VLOOKUP(T1435,[1]Inflation!$G$16:$H$26,2,FALSE)</f>
        <v>1.1415203211239338</v>
      </c>
      <c r="I1435" s="56">
        <f t="shared" si="113"/>
        <v>0</v>
      </c>
      <c r="J1435" s="45"/>
      <c r="K1435" s="45">
        <v>25000</v>
      </c>
      <c r="L1435" s="45"/>
      <c r="M1435" s="56">
        <f t="shared" si="114"/>
        <v>28538.008028098346</v>
      </c>
      <c r="N1435" s="45">
        <v>100000</v>
      </c>
      <c r="O1435" s="45"/>
      <c r="P1435" s="56">
        <f t="shared" si="115"/>
        <v>114152.03211239338</v>
      </c>
      <c r="Q1435" s="44" t="s">
        <v>27</v>
      </c>
      <c r="R1435" s="44" t="s">
        <v>28</v>
      </c>
      <c r="S1435" s="44" t="s">
        <v>359</v>
      </c>
      <c r="T1435" s="41">
        <v>2006</v>
      </c>
      <c r="U1435" s="44">
        <v>44</v>
      </c>
      <c r="V1435" s="44" t="s">
        <v>32</v>
      </c>
      <c r="W1435" s="44" t="s">
        <v>32</v>
      </c>
      <c r="X1435" s="44"/>
      <c r="Y1435" s="48" t="s">
        <v>360</v>
      </c>
      <c r="Z1435" s="44"/>
    </row>
    <row r="1436" spans="1:26" s="51" customFormat="1" ht="30" x14ac:dyDescent="0.25">
      <c r="A1436" s="44" t="s">
        <v>2096</v>
      </c>
      <c r="B1436" s="44" t="s">
        <v>2107</v>
      </c>
      <c r="C1436" s="44"/>
      <c r="D1436" s="44"/>
      <c r="E1436" s="45"/>
      <c r="F1436" s="45"/>
      <c r="G1436" s="45"/>
      <c r="H1436" s="115">
        <f>VLOOKUP(T1436,[1]Inflation!$G$16:$H$26,2,FALSE)</f>
        <v>1</v>
      </c>
      <c r="I1436" s="56">
        <f t="shared" si="113"/>
        <v>0</v>
      </c>
      <c r="J1436" s="45"/>
      <c r="K1436" s="45">
        <v>35000</v>
      </c>
      <c r="L1436" s="45"/>
      <c r="M1436" s="56">
        <f t="shared" si="114"/>
        <v>35000</v>
      </c>
      <c r="N1436" s="45">
        <v>80000</v>
      </c>
      <c r="O1436" s="45"/>
      <c r="P1436" s="56">
        <f t="shared" si="115"/>
        <v>80000</v>
      </c>
      <c r="Q1436" s="44" t="s">
        <v>27</v>
      </c>
      <c r="R1436" s="44" t="s">
        <v>28</v>
      </c>
      <c r="S1436" s="44" t="s">
        <v>295</v>
      </c>
      <c r="T1436" s="41">
        <v>2012</v>
      </c>
      <c r="U1436" s="44" t="s">
        <v>2108</v>
      </c>
      <c r="V1436" s="44" t="s">
        <v>32</v>
      </c>
      <c r="W1436" s="44" t="s">
        <v>32</v>
      </c>
      <c r="X1436" s="44"/>
      <c r="Y1436" s="48" t="s">
        <v>297</v>
      </c>
      <c r="Z1436" s="44"/>
    </row>
    <row r="1437" spans="1:26" s="51" customFormat="1" ht="30" x14ac:dyDescent="0.25">
      <c r="A1437" s="44" t="s">
        <v>2096</v>
      </c>
      <c r="B1437" s="44" t="s">
        <v>2107</v>
      </c>
      <c r="C1437" s="44"/>
      <c r="D1437" s="44"/>
      <c r="E1437" s="45" t="s">
        <v>963</v>
      </c>
      <c r="F1437" s="45"/>
      <c r="G1437" s="45"/>
      <c r="H1437" s="115">
        <f>VLOOKUP(T1437,[1]Inflation!$G$16:$H$26,2,FALSE)</f>
        <v>1.0733291816457666</v>
      </c>
      <c r="I1437" s="56" t="e">
        <f t="shared" si="113"/>
        <v>#VALUE!</v>
      </c>
      <c r="J1437" s="45"/>
      <c r="K1437" s="45">
        <v>25000</v>
      </c>
      <c r="L1437" s="45"/>
      <c r="M1437" s="56">
        <f t="shared" si="114"/>
        <v>26833.229541144166</v>
      </c>
      <c r="N1437" s="45">
        <v>200000</v>
      </c>
      <c r="O1437" s="45"/>
      <c r="P1437" s="56">
        <f t="shared" si="115"/>
        <v>214665.83632915333</v>
      </c>
      <c r="Q1437" s="44" t="s">
        <v>27</v>
      </c>
      <c r="R1437" s="44" t="s">
        <v>97</v>
      </c>
      <c r="S1437" s="44" t="s">
        <v>304</v>
      </c>
      <c r="T1437" s="41">
        <v>2009</v>
      </c>
      <c r="U1437" s="44">
        <v>3</v>
      </c>
      <c r="V1437" s="44" t="s">
        <v>32</v>
      </c>
      <c r="W1437" s="44" t="s">
        <v>32</v>
      </c>
      <c r="X1437" s="44"/>
      <c r="Y1437" s="48" t="s">
        <v>305</v>
      </c>
      <c r="Z1437" s="44"/>
    </row>
    <row r="1438" spans="1:26" s="51" customFormat="1" ht="30" x14ac:dyDescent="0.25">
      <c r="A1438" s="44" t="s">
        <v>2096</v>
      </c>
      <c r="B1438" s="44" t="s">
        <v>2107</v>
      </c>
      <c r="C1438" s="44" t="s">
        <v>2109</v>
      </c>
      <c r="D1438" s="44"/>
      <c r="E1438" s="45"/>
      <c r="F1438" s="45"/>
      <c r="G1438" s="45"/>
      <c r="H1438" s="115">
        <f>VLOOKUP(T1438,[1]Inflation!$G$16:$H$26,2,FALSE)</f>
        <v>1.0721304058925818</v>
      </c>
      <c r="I1438" s="56">
        <f t="shared" si="113"/>
        <v>0</v>
      </c>
      <c r="J1438" s="45"/>
      <c r="K1438" s="45">
        <v>5000</v>
      </c>
      <c r="L1438" s="45"/>
      <c r="M1438" s="56">
        <f t="shared" si="114"/>
        <v>5360.652029462909</v>
      </c>
      <c r="N1438" s="45">
        <v>10000</v>
      </c>
      <c r="O1438" s="45"/>
      <c r="P1438" s="56">
        <f t="shared" si="115"/>
        <v>10721.304058925818</v>
      </c>
      <c r="Q1438" s="44" t="s">
        <v>27</v>
      </c>
      <c r="R1438" s="44" t="s">
        <v>291</v>
      </c>
      <c r="S1438" s="44" t="s">
        <v>292</v>
      </c>
      <c r="T1438" s="41">
        <v>2008</v>
      </c>
      <c r="U1438" s="44" t="s">
        <v>2110</v>
      </c>
      <c r="V1438" s="44" t="s">
        <v>32</v>
      </c>
      <c r="W1438" s="44" t="s">
        <v>32</v>
      </c>
      <c r="X1438" s="44"/>
      <c r="Y1438" s="48" t="s">
        <v>294</v>
      </c>
      <c r="Z1438" s="44"/>
    </row>
    <row r="1439" spans="1:26" s="51" customFormat="1" ht="30" x14ac:dyDescent="0.25">
      <c r="A1439" s="44" t="s">
        <v>2096</v>
      </c>
      <c r="B1439" s="44" t="s">
        <v>2107</v>
      </c>
      <c r="C1439" s="44"/>
      <c r="D1439" s="44"/>
      <c r="E1439" s="45">
        <v>12500</v>
      </c>
      <c r="F1439" s="45"/>
      <c r="G1439" s="45"/>
      <c r="H1439" s="115">
        <f>VLOOKUP(T1439,[1]Inflation!$G$16:$H$26,2,FALSE)</f>
        <v>1</v>
      </c>
      <c r="I1439" s="56">
        <f t="shared" si="113"/>
        <v>12500</v>
      </c>
      <c r="J1439" s="45"/>
      <c r="K1439" s="45"/>
      <c r="L1439" s="45"/>
      <c r="M1439" s="56">
        <f t="shared" si="114"/>
        <v>0</v>
      </c>
      <c r="N1439" s="45"/>
      <c r="O1439" s="45"/>
      <c r="P1439" s="56">
        <f t="shared" si="115"/>
        <v>0</v>
      </c>
      <c r="Q1439" s="44" t="s">
        <v>27</v>
      </c>
      <c r="R1439" s="44" t="s">
        <v>74</v>
      </c>
      <c r="S1439" s="44" t="s">
        <v>300</v>
      </c>
      <c r="T1439" s="41">
        <v>2012</v>
      </c>
      <c r="U1439" s="44" t="s">
        <v>210</v>
      </c>
      <c r="V1439" s="44" t="s">
        <v>32</v>
      </c>
      <c r="W1439" s="44" t="s">
        <v>32</v>
      </c>
      <c r="X1439" s="44"/>
      <c r="Y1439" s="48" t="s">
        <v>2111</v>
      </c>
      <c r="Z1439" s="44"/>
    </row>
    <row r="1440" spans="1:26" s="51" customFormat="1" ht="30" x14ac:dyDescent="0.25">
      <c r="A1440" s="44" t="s">
        <v>2096</v>
      </c>
      <c r="B1440" s="44" t="s">
        <v>2107</v>
      </c>
      <c r="C1440" s="44"/>
      <c r="D1440" s="44"/>
      <c r="E1440" s="45"/>
      <c r="F1440" s="45"/>
      <c r="G1440" s="45"/>
      <c r="H1440" s="115">
        <f>VLOOKUP(T1440,[1]Inflation!$G$16:$H$26,2,FALSE)</f>
        <v>1.280275745638717</v>
      </c>
      <c r="I1440" s="56">
        <f t="shared" si="113"/>
        <v>0</v>
      </c>
      <c r="J1440" s="45"/>
      <c r="K1440" s="45">
        <v>25000</v>
      </c>
      <c r="L1440" s="45"/>
      <c r="M1440" s="56">
        <f t="shared" si="114"/>
        <v>32006.893640967926</v>
      </c>
      <c r="N1440" s="45">
        <v>70000</v>
      </c>
      <c r="O1440" s="45"/>
      <c r="P1440" s="56">
        <f t="shared" si="115"/>
        <v>89619.302194710195</v>
      </c>
      <c r="Q1440" s="44" t="s">
        <v>27</v>
      </c>
      <c r="R1440" s="44" t="s">
        <v>83</v>
      </c>
      <c r="S1440" s="44" t="s">
        <v>289</v>
      </c>
      <c r="T1440" s="41">
        <v>2002</v>
      </c>
      <c r="U1440" s="44" t="s">
        <v>32</v>
      </c>
      <c r="V1440" s="44" t="s">
        <v>32</v>
      </c>
      <c r="W1440" s="44" t="s">
        <v>32</v>
      </c>
      <c r="X1440" s="44"/>
      <c r="Y1440" s="48" t="s">
        <v>2112</v>
      </c>
      <c r="Z1440" s="44"/>
    </row>
    <row r="1441" spans="1:26" s="51" customFormat="1" ht="30" x14ac:dyDescent="0.25">
      <c r="A1441" s="44" t="s">
        <v>2113</v>
      </c>
      <c r="B1441" s="44" t="s">
        <v>2114</v>
      </c>
      <c r="C1441" s="44" t="s">
        <v>2114</v>
      </c>
      <c r="D1441" s="44"/>
      <c r="E1441" s="45"/>
      <c r="F1441" s="45"/>
      <c r="G1441" s="45"/>
      <c r="H1441" s="55">
        <f>VLOOKUP(T1441,[1]Inflation!$G$16:$H$26,2,FALSE)</f>
        <v>1.280275745638717</v>
      </c>
      <c r="I1441" s="56">
        <f t="shared" si="113"/>
        <v>0</v>
      </c>
      <c r="J1441" s="45"/>
      <c r="K1441" s="45">
        <v>8000</v>
      </c>
      <c r="L1441" s="45"/>
      <c r="M1441" s="56">
        <f t="shared" si="114"/>
        <v>10242.205965109737</v>
      </c>
      <c r="N1441" s="45">
        <v>15000</v>
      </c>
      <c r="O1441" s="45"/>
      <c r="P1441" s="56">
        <f t="shared" si="115"/>
        <v>19204.136184580755</v>
      </c>
      <c r="Q1441" s="44" t="s">
        <v>27</v>
      </c>
      <c r="R1441" s="44" t="s">
        <v>83</v>
      </c>
      <c r="S1441" s="44" t="s">
        <v>289</v>
      </c>
      <c r="T1441" s="44">
        <v>2002</v>
      </c>
      <c r="U1441" s="44" t="s">
        <v>32</v>
      </c>
      <c r="V1441" s="44" t="s">
        <v>32</v>
      </c>
      <c r="W1441" s="44" t="s">
        <v>32</v>
      </c>
      <c r="X1441" s="44"/>
      <c r="Y1441" s="48" t="s">
        <v>2115</v>
      </c>
      <c r="Z1441" s="44"/>
    </row>
    <row r="1442" spans="1:26" s="51" customFormat="1" ht="30" x14ac:dyDescent="0.25">
      <c r="A1442" s="44" t="s">
        <v>2113</v>
      </c>
      <c r="B1442" s="44" t="s">
        <v>2114</v>
      </c>
      <c r="C1442" s="44" t="s">
        <v>2116</v>
      </c>
      <c r="D1442" s="44"/>
      <c r="E1442" s="45">
        <v>6000</v>
      </c>
      <c r="F1442" s="45"/>
      <c r="G1442" s="45"/>
      <c r="H1442" s="55">
        <f>VLOOKUP(T1442,[1]Inflation!$G$16:$H$26,2,FALSE)</f>
        <v>1.280275745638717</v>
      </c>
      <c r="I1442" s="56">
        <f t="shared" si="113"/>
        <v>7681.6544738323018</v>
      </c>
      <c r="J1442" s="45"/>
      <c r="K1442" s="45"/>
      <c r="L1442" s="45"/>
      <c r="M1442" s="56">
        <f t="shared" si="114"/>
        <v>0</v>
      </c>
      <c r="N1442" s="45"/>
      <c r="O1442" s="45"/>
      <c r="P1442" s="56">
        <f t="shared" si="115"/>
        <v>0</v>
      </c>
      <c r="Q1442" s="44" t="s">
        <v>27</v>
      </c>
      <c r="R1442" s="44" t="s">
        <v>83</v>
      </c>
      <c r="S1442" s="44" t="s">
        <v>289</v>
      </c>
      <c r="T1442" s="44">
        <v>2002</v>
      </c>
      <c r="U1442" s="44" t="s">
        <v>32</v>
      </c>
      <c r="V1442" s="44" t="s">
        <v>32</v>
      </c>
      <c r="W1442" s="44" t="s">
        <v>32</v>
      </c>
      <c r="X1442" s="44"/>
      <c r="Y1442" s="48" t="s">
        <v>2115</v>
      </c>
      <c r="Z1442" s="44"/>
    </row>
    <row r="1443" spans="1:26" s="51" customFormat="1" ht="30" x14ac:dyDescent="0.25">
      <c r="A1443" s="44" t="s">
        <v>2113</v>
      </c>
      <c r="B1443" s="44" t="s">
        <v>2113</v>
      </c>
      <c r="C1443" s="44" t="s">
        <v>2117</v>
      </c>
      <c r="D1443" s="44"/>
      <c r="E1443" s="45"/>
      <c r="F1443" s="45"/>
      <c r="G1443" s="45"/>
      <c r="H1443" s="55">
        <f>VLOOKUP(T1443,[1]Inflation!$G$16:$H$26,2,FALSE)</f>
        <v>1</v>
      </c>
      <c r="I1443" s="56">
        <f t="shared" si="113"/>
        <v>0</v>
      </c>
      <c r="J1443" s="45"/>
      <c r="K1443" s="45">
        <v>50000</v>
      </c>
      <c r="L1443" s="45"/>
      <c r="M1443" s="56">
        <f t="shared" si="114"/>
        <v>50000</v>
      </c>
      <c r="N1443" s="45">
        <v>75000</v>
      </c>
      <c r="O1443" s="45"/>
      <c r="P1443" s="56">
        <f t="shared" si="115"/>
        <v>75000</v>
      </c>
      <c r="Q1443" s="44" t="s">
        <v>27</v>
      </c>
      <c r="R1443" s="44" t="s">
        <v>28</v>
      </c>
      <c r="S1443" s="44" t="s">
        <v>295</v>
      </c>
      <c r="T1443" s="44">
        <v>2012</v>
      </c>
      <c r="U1443" s="44" t="s">
        <v>2118</v>
      </c>
      <c r="V1443" s="44" t="s">
        <v>32</v>
      </c>
      <c r="W1443" s="44" t="s">
        <v>32</v>
      </c>
      <c r="X1443" s="44"/>
      <c r="Y1443" s="48" t="s">
        <v>297</v>
      </c>
      <c r="Z1443" s="44"/>
    </row>
    <row r="1444" spans="1:26" s="51" customFormat="1" ht="30" x14ac:dyDescent="0.25">
      <c r="A1444" s="44" t="s">
        <v>2113</v>
      </c>
      <c r="B1444" s="44" t="s">
        <v>2113</v>
      </c>
      <c r="C1444" s="44" t="s">
        <v>2119</v>
      </c>
      <c r="D1444" s="44"/>
      <c r="E1444" s="45">
        <v>250000</v>
      </c>
      <c r="F1444" s="45"/>
      <c r="G1444" s="45"/>
      <c r="H1444" s="55">
        <f>VLOOKUP(T1444,[1]Inflation!$G$16:$H$26,2,FALSE)</f>
        <v>1.0461491063094051</v>
      </c>
      <c r="I1444" s="56">
        <f t="shared" si="113"/>
        <v>261537.27657735127</v>
      </c>
      <c r="J1444" s="45"/>
      <c r="K1444" s="45">
        <v>194000</v>
      </c>
      <c r="L1444" s="45"/>
      <c r="M1444" s="56">
        <f t="shared" si="114"/>
        <v>202952.92662402458</v>
      </c>
      <c r="N1444" s="45">
        <v>500000</v>
      </c>
      <c r="O1444" s="45"/>
      <c r="P1444" s="56">
        <f t="shared" si="115"/>
        <v>523074.55315470253</v>
      </c>
      <c r="Q1444" s="44" t="s">
        <v>27</v>
      </c>
      <c r="R1444" s="44" t="s">
        <v>2120</v>
      </c>
      <c r="S1444" s="44" t="s">
        <v>2121</v>
      </c>
      <c r="T1444" s="44">
        <v>2010</v>
      </c>
      <c r="U1444" s="44" t="s">
        <v>32</v>
      </c>
      <c r="V1444" s="44">
        <v>25</v>
      </c>
      <c r="W1444" s="44">
        <v>5</v>
      </c>
      <c r="X1444" s="44"/>
      <c r="Y1444" s="48" t="s">
        <v>2122</v>
      </c>
      <c r="Z1444" s="44"/>
    </row>
    <row r="1445" spans="1:26" s="51" customFormat="1" ht="45" x14ac:dyDescent="0.25">
      <c r="A1445" s="44" t="s">
        <v>2113</v>
      </c>
      <c r="B1445" s="44" t="s">
        <v>2113</v>
      </c>
      <c r="C1445" s="44" t="s">
        <v>2123</v>
      </c>
      <c r="D1445" s="44"/>
      <c r="E1445" s="45"/>
      <c r="F1445" s="45"/>
      <c r="G1445" s="45"/>
      <c r="H1445" s="55">
        <f>VLOOKUP(T1445,[1]Inflation!$G$16:$H$26,2,FALSE)</f>
        <v>1.0292667257822254</v>
      </c>
      <c r="I1445" s="56">
        <f t="shared" si="113"/>
        <v>0</v>
      </c>
      <c r="J1445" s="45"/>
      <c r="K1445" s="45">
        <v>5000</v>
      </c>
      <c r="L1445" s="45"/>
      <c r="M1445" s="56">
        <f t="shared" si="114"/>
        <v>5146.3336289111276</v>
      </c>
      <c r="N1445" s="45">
        <v>10000</v>
      </c>
      <c r="O1445" s="45"/>
      <c r="P1445" s="56">
        <f t="shared" si="115"/>
        <v>10292.667257822255</v>
      </c>
      <c r="Q1445" s="44" t="s">
        <v>27</v>
      </c>
      <c r="R1445" s="44" t="s">
        <v>44</v>
      </c>
      <c r="S1445" s="44" t="s">
        <v>45</v>
      </c>
      <c r="T1445" s="44">
        <v>2011</v>
      </c>
      <c r="U1445" s="44">
        <v>16</v>
      </c>
      <c r="V1445" s="44" t="s">
        <v>32</v>
      </c>
      <c r="W1445" s="44" t="s">
        <v>32</v>
      </c>
      <c r="X1445" s="44"/>
      <c r="Y1445" s="48" t="s">
        <v>46</v>
      </c>
      <c r="Z1445" s="44"/>
    </row>
    <row r="1446" spans="1:26" s="51" customFormat="1" ht="45" x14ac:dyDescent="0.25">
      <c r="A1446" s="44" t="s">
        <v>2113</v>
      </c>
      <c r="B1446" s="44" t="s">
        <v>2113</v>
      </c>
      <c r="C1446" s="44" t="s">
        <v>2124</v>
      </c>
      <c r="D1446" s="44"/>
      <c r="E1446" s="45">
        <v>45000</v>
      </c>
      <c r="F1446" s="45"/>
      <c r="G1446" s="45"/>
      <c r="H1446" s="55">
        <f>VLOOKUP(T1446,[1]Inflation!$G$16:$H$26,2,FALSE)</f>
        <v>1.0292667257822254</v>
      </c>
      <c r="I1446" s="56">
        <f t="shared" si="113"/>
        <v>46317.002660200145</v>
      </c>
      <c r="J1446" s="45"/>
      <c r="K1446" s="45"/>
      <c r="L1446" s="45"/>
      <c r="M1446" s="56">
        <f t="shared" si="114"/>
        <v>0</v>
      </c>
      <c r="N1446" s="45"/>
      <c r="O1446" s="45"/>
      <c r="P1446" s="56">
        <f t="shared" si="115"/>
        <v>0</v>
      </c>
      <c r="Q1446" s="44" t="s">
        <v>27</v>
      </c>
      <c r="R1446" s="44" t="s">
        <v>44</v>
      </c>
      <c r="S1446" s="44" t="s">
        <v>45</v>
      </c>
      <c r="T1446" s="44">
        <v>2011</v>
      </c>
      <c r="U1446" s="44">
        <v>16</v>
      </c>
      <c r="V1446" s="44" t="s">
        <v>32</v>
      </c>
      <c r="W1446" s="44" t="s">
        <v>32</v>
      </c>
      <c r="X1446" s="44"/>
      <c r="Y1446" s="48" t="s">
        <v>46</v>
      </c>
      <c r="Z1446" s="44"/>
    </row>
    <row r="1447" spans="1:26" s="51" customFormat="1" ht="30" x14ac:dyDescent="0.25">
      <c r="A1447" s="44" t="s">
        <v>2113</v>
      </c>
      <c r="B1447" s="44" t="s">
        <v>2113</v>
      </c>
      <c r="C1447" s="44" t="s">
        <v>2123</v>
      </c>
      <c r="D1447" s="44"/>
      <c r="E1447" s="45"/>
      <c r="F1447" s="45"/>
      <c r="G1447" s="45"/>
      <c r="H1447" s="55">
        <f>VLOOKUP(T1447,[1]Inflation!$G$16:$H$26,2,FALSE)</f>
        <v>1</v>
      </c>
      <c r="I1447" s="56">
        <f t="shared" si="113"/>
        <v>0</v>
      </c>
      <c r="J1447" s="45"/>
      <c r="K1447" s="45">
        <v>5000</v>
      </c>
      <c r="L1447" s="45"/>
      <c r="M1447" s="56">
        <f t="shared" si="114"/>
        <v>5000</v>
      </c>
      <c r="N1447" s="45">
        <v>15000</v>
      </c>
      <c r="O1447" s="45"/>
      <c r="P1447" s="56">
        <f t="shared" si="115"/>
        <v>15000</v>
      </c>
      <c r="Q1447" s="44" t="s">
        <v>27</v>
      </c>
      <c r="R1447" s="44" t="s">
        <v>84</v>
      </c>
      <c r="S1447" s="44" t="s">
        <v>287</v>
      </c>
      <c r="T1447" s="44">
        <v>2012</v>
      </c>
      <c r="U1447" s="44" t="s">
        <v>32</v>
      </c>
      <c r="V1447" s="44" t="s">
        <v>32</v>
      </c>
      <c r="W1447" s="44" t="s">
        <v>32</v>
      </c>
      <c r="X1447" s="44"/>
      <c r="Y1447" s="48" t="s">
        <v>2125</v>
      </c>
      <c r="Z1447" s="44"/>
    </row>
    <row r="1448" spans="1:26" s="51" customFormat="1" ht="30" x14ac:dyDescent="0.25">
      <c r="A1448" s="44" t="s">
        <v>2113</v>
      </c>
      <c r="B1448" s="44" t="s">
        <v>2113</v>
      </c>
      <c r="C1448" s="44" t="s">
        <v>2126</v>
      </c>
      <c r="D1448" s="44"/>
      <c r="E1448" s="45"/>
      <c r="F1448" s="45"/>
      <c r="G1448" s="45"/>
      <c r="H1448" s="55">
        <f>VLOOKUP(T1448,[1]Inflation!$G$16:$H$26,2,FALSE)</f>
        <v>1.1415203211239338</v>
      </c>
      <c r="I1448" s="56">
        <f t="shared" si="113"/>
        <v>0</v>
      </c>
      <c r="J1448" s="45"/>
      <c r="K1448" s="45">
        <v>25000</v>
      </c>
      <c r="L1448" s="45"/>
      <c r="M1448" s="56">
        <f t="shared" si="114"/>
        <v>28538.008028098346</v>
      </c>
      <c r="N1448" s="45">
        <v>75000</v>
      </c>
      <c r="O1448" s="45"/>
      <c r="P1448" s="56">
        <f t="shared" si="115"/>
        <v>85614.02408429503</v>
      </c>
      <c r="Q1448" s="44" t="s">
        <v>27</v>
      </c>
      <c r="R1448" s="44" t="s">
        <v>28</v>
      </c>
      <c r="S1448" s="44" t="s">
        <v>359</v>
      </c>
      <c r="T1448" s="44">
        <v>2006</v>
      </c>
      <c r="U1448" s="44">
        <v>45</v>
      </c>
      <c r="V1448" s="44" t="s">
        <v>32</v>
      </c>
      <c r="W1448" s="44" t="s">
        <v>32</v>
      </c>
      <c r="X1448" s="44"/>
      <c r="Y1448" s="48" t="s">
        <v>360</v>
      </c>
      <c r="Z1448" s="44"/>
    </row>
    <row r="1449" spans="1:26" s="51" customFormat="1" ht="30" x14ac:dyDescent="0.25">
      <c r="A1449" s="44" t="s">
        <v>2113</v>
      </c>
      <c r="B1449" s="44" t="s">
        <v>2113</v>
      </c>
      <c r="C1449" s="44" t="s">
        <v>2127</v>
      </c>
      <c r="D1449" s="44"/>
      <c r="E1449" s="45">
        <v>265000</v>
      </c>
      <c r="F1449" s="45"/>
      <c r="G1449" s="45"/>
      <c r="H1449" s="55">
        <f>VLOOKUP(T1449,[1]Inflation!$G$16:$H$26,2,FALSE)</f>
        <v>1.1415203211239338</v>
      </c>
      <c r="I1449" s="56">
        <f t="shared" si="113"/>
        <v>302502.88509784243</v>
      </c>
      <c r="J1449" s="45"/>
      <c r="K1449" s="45"/>
      <c r="L1449" s="45"/>
      <c r="M1449" s="56">
        <f t="shared" si="114"/>
        <v>0</v>
      </c>
      <c r="N1449" s="45"/>
      <c r="O1449" s="45"/>
      <c r="P1449" s="56">
        <f t="shared" si="115"/>
        <v>0</v>
      </c>
      <c r="Q1449" s="44" t="s">
        <v>27</v>
      </c>
      <c r="R1449" s="44" t="s">
        <v>97</v>
      </c>
      <c r="S1449" s="44" t="s">
        <v>1078</v>
      </c>
      <c r="T1449" s="44">
        <v>2006</v>
      </c>
      <c r="U1449" s="44" t="s">
        <v>32</v>
      </c>
      <c r="V1449" s="44" t="s">
        <v>32</v>
      </c>
      <c r="W1449" s="44" t="s">
        <v>32</v>
      </c>
      <c r="X1449" s="44"/>
      <c r="Y1449" s="48" t="s">
        <v>1079</v>
      </c>
      <c r="Z1449" s="44"/>
    </row>
    <row r="1450" spans="1:26" s="51" customFormat="1" ht="30" x14ac:dyDescent="0.25">
      <c r="A1450" s="44" t="s">
        <v>2113</v>
      </c>
      <c r="B1450" s="44" t="s">
        <v>2113</v>
      </c>
      <c r="C1450" s="44" t="s">
        <v>2128</v>
      </c>
      <c r="D1450" s="44"/>
      <c r="E1450" s="45"/>
      <c r="F1450" s="45"/>
      <c r="G1450" s="45"/>
      <c r="H1450" s="55">
        <f>VLOOKUP(T1450,[1]Inflation!$G$16:$H$26,2,FALSE)</f>
        <v>1.0721304058925818</v>
      </c>
      <c r="I1450" s="56">
        <f t="shared" si="113"/>
        <v>0</v>
      </c>
      <c r="J1450" s="45"/>
      <c r="K1450" s="45">
        <v>7500</v>
      </c>
      <c r="L1450" s="45"/>
      <c r="M1450" s="56">
        <f t="shared" si="114"/>
        <v>8040.9780441943631</v>
      </c>
      <c r="N1450" s="45">
        <v>15000</v>
      </c>
      <c r="O1450" s="45"/>
      <c r="P1450" s="56">
        <f t="shared" si="115"/>
        <v>16081.956088388726</v>
      </c>
      <c r="Q1450" s="44" t="s">
        <v>27</v>
      </c>
      <c r="R1450" s="44" t="s">
        <v>291</v>
      </c>
      <c r="S1450" s="44" t="s">
        <v>292</v>
      </c>
      <c r="T1450" s="44">
        <v>2008</v>
      </c>
      <c r="U1450" s="44" t="s">
        <v>2129</v>
      </c>
      <c r="V1450" s="44" t="s">
        <v>32</v>
      </c>
      <c r="W1450" s="44" t="s">
        <v>32</v>
      </c>
      <c r="X1450" s="44"/>
      <c r="Y1450" s="48" t="s">
        <v>294</v>
      </c>
      <c r="Z1450" s="44"/>
    </row>
    <row r="1451" spans="1:26" s="51" customFormat="1" ht="26.25" x14ac:dyDescent="0.25">
      <c r="A1451" s="44" t="s">
        <v>2113</v>
      </c>
      <c r="B1451" s="44" t="s">
        <v>2113</v>
      </c>
      <c r="C1451" s="44" t="s">
        <v>2130</v>
      </c>
      <c r="D1451" s="44"/>
      <c r="E1451" s="45">
        <v>330000</v>
      </c>
      <c r="F1451" s="45"/>
      <c r="G1451" s="45"/>
      <c r="H1451" s="55">
        <f>VLOOKUP(T1451,[1]Inflation!$G$16:$H$26,2,FALSE)</f>
        <v>1</v>
      </c>
      <c r="I1451" s="56">
        <f t="shared" si="113"/>
        <v>330000</v>
      </c>
      <c r="J1451" s="45"/>
      <c r="K1451" s="45"/>
      <c r="L1451" s="45"/>
      <c r="M1451" s="56">
        <f t="shared" si="114"/>
        <v>0</v>
      </c>
      <c r="N1451" s="45"/>
      <c r="O1451" s="45"/>
      <c r="P1451" s="56">
        <f t="shared" si="115"/>
        <v>0</v>
      </c>
      <c r="Q1451" s="44" t="s">
        <v>27</v>
      </c>
      <c r="R1451" s="44" t="s">
        <v>284</v>
      </c>
      <c r="S1451" s="44" t="s">
        <v>2131</v>
      </c>
      <c r="T1451" s="44">
        <v>2012</v>
      </c>
      <c r="U1451" s="44" t="s">
        <v>210</v>
      </c>
      <c r="V1451" s="44" t="s">
        <v>32</v>
      </c>
      <c r="W1451" s="44" t="s">
        <v>32</v>
      </c>
      <c r="X1451" s="44"/>
      <c r="Y1451" s="72" t="s">
        <v>2132</v>
      </c>
      <c r="Z1451" s="44"/>
    </row>
    <row r="1452" spans="1:26" s="51" customFormat="1" ht="30" x14ac:dyDescent="0.25">
      <c r="A1452" s="44" t="s">
        <v>2113</v>
      </c>
      <c r="B1452" s="44" t="s">
        <v>2113</v>
      </c>
      <c r="C1452" s="44" t="s">
        <v>2133</v>
      </c>
      <c r="D1452" s="44"/>
      <c r="E1452" s="45"/>
      <c r="F1452" s="45"/>
      <c r="G1452" s="45"/>
      <c r="H1452" s="55">
        <f>VLOOKUP(T1452,[1]Inflation!$G$16:$H$26,2,FALSE)</f>
        <v>1</v>
      </c>
      <c r="I1452" s="56">
        <f t="shared" si="113"/>
        <v>0</v>
      </c>
      <c r="J1452" s="45"/>
      <c r="K1452" s="45">
        <v>15000</v>
      </c>
      <c r="L1452" s="45"/>
      <c r="M1452" s="56">
        <f t="shared" si="114"/>
        <v>15000</v>
      </c>
      <c r="N1452" s="45">
        <v>25000</v>
      </c>
      <c r="O1452" s="45"/>
      <c r="P1452" s="56">
        <f t="shared" si="115"/>
        <v>25000</v>
      </c>
      <c r="Q1452" s="44" t="s">
        <v>27</v>
      </c>
      <c r="R1452" s="44" t="s">
        <v>28</v>
      </c>
      <c r="S1452" s="44" t="s">
        <v>295</v>
      </c>
      <c r="T1452" s="44">
        <v>2012</v>
      </c>
      <c r="U1452" s="44" t="s">
        <v>2134</v>
      </c>
      <c r="V1452" s="44" t="s">
        <v>32</v>
      </c>
      <c r="W1452" s="44" t="s">
        <v>32</v>
      </c>
      <c r="X1452" s="44"/>
      <c r="Y1452" s="48" t="s">
        <v>297</v>
      </c>
      <c r="Z1452" s="44"/>
    </row>
    <row r="1453" spans="1:26" s="51" customFormat="1" ht="30" x14ac:dyDescent="0.25">
      <c r="A1453" s="44" t="s">
        <v>2113</v>
      </c>
      <c r="B1453" s="44" t="s">
        <v>2113</v>
      </c>
      <c r="C1453" s="44" t="s">
        <v>2133</v>
      </c>
      <c r="D1453" s="44"/>
      <c r="E1453" s="45"/>
      <c r="F1453" s="45"/>
      <c r="G1453" s="45"/>
      <c r="H1453" s="55">
        <f>VLOOKUP(T1453,[1]Inflation!$G$16:$H$26,2,FALSE)</f>
        <v>1</v>
      </c>
      <c r="I1453" s="56">
        <f t="shared" si="113"/>
        <v>0</v>
      </c>
      <c r="J1453" s="45"/>
      <c r="K1453" s="45">
        <v>15000</v>
      </c>
      <c r="L1453" s="45"/>
      <c r="M1453" s="56">
        <f t="shared" si="114"/>
        <v>15000</v>
      </c>
      <c r="N1453" s="45">
        <v>25000</v>
      </c>
      <c r="O1453" s="45"/>
      <c r="P1453" s="56">
        <f t="shared" si="115"/>
        <v>25000</v>
      </c>
      <c r="Q1453" s="44" t="s">
        <v>27</v>
      </c>
      <c r="R1453" s="44" t="s">
        <v>28</v>
      </c>
      <c r="S1453" s="44" t="s">
        <v>295</v>
      </c>
      <c r="T1453" s="44">
        <v>2012</v>
      </c>
      <c r="U1453" s="44" t="s">
        <v>2134</v>
      </c>
      <c r="V1453" s="44" t="s">
        <v>32</v>
      </c>
      <c r="W1453" s="44" t="s">
        <v>32</v>
      </c>
      <c r="X1453" s="44"/>
      <c r="Y1453" s="48" t="s">
        <v>297</v>
      </c>
      <c r="Z1453" s="44"/>
    </row>
    <row r="1454" spans="1:26" s="51" customFormat="1" ht="30" x14ac:dyDescent="0.25">
      <c r="A1454" s="44" t="s">
        <v>2113</v>
      </c>
      <c r="B1454" s="44" t="s">
        <v>2113</v>
      </c>
      <c r="C1454" s="44"/>
      <c r="D1454" s="44"/>
      <c r="E1454" s="45"/>
      <c r="F1454" s="45"/>
      <c r="G1454" s="45"/>
      <c r="H1454" s="55">
        <f>VLOOKUP(T1454,[1]Inflation!$G$16:$H$26,2,FALSE)</f>
        <v>1.0292667257822254</v>
      </c>
      <c r="I1454" s="56">
        <f t="shared" si="113"/>
        <v>0</v>
      </c>
      <c r="J1454" s="45"/>
      <c r="K1454" s="45">
        <v>15000</v>
      </c>
      <c r="L1454" s="45"/>
      <c r="M1454" s="56">
        <f t="shared" si="114"/>
        <v>15439.000886733382</v>
      </c>
      <c r="N1454" s="45">
        <v>50000</v>
      </c>
      <c r="O1454" s="45"/>
      <c r="P1454" s="56">
        <f t="shared" si="115"/>
        <v>51463.33628911127</v>
      </c>
      <c r="Q1454" s="44" t="s">
        <v>27</v>
      </c>
      <c r="R1454" s="44" t="s">
        <v>115</v>
      </c>
      <c r="S1454" s="44" t="s">
        <v>116</v>
      </c>
      <c r="T1454" s="44">
        <v>2011</v>
      </c>
      <c r="U1454" s="44">
        <v>33</v>
      </c>
      <c r="V1454" s="44" t="s">
        <v>32</v>
      </c>
      <c r="W1454" s="44" t="s">
        <v>32</v>
      </c>
      <c r="X1454" s="44"/>
      <c r="Y1454" s="48" t="s">
        <v>117</v>
      </c>
      <c r="Z1454" s="44"/>
    </row>
    <row r="1455" spans="1:26" s="51" customFormat="1" ht="30" x14ac:dyDescent="0.25">
      <c r="A1455" s="44" t="s">
        <v>2113</v>
      </c>
      <c r="B1455" s="44" t="s">
        <v>2113</v>
      </c>
      <c r="C1455" s="44"/>
      <c r="D1455" s="44"/>
      <c r="E1455" s="45"/>
      <c r="F1455" s="45"/>
      <c r="G1455" s="45"/>
      <c r="H1455" s="55">
        <f>VLOOKUP(T1455,[1]Inflation!$G$16:$H$26,2,FALSE)</f>
        <v>1.0461491063094051</v>
      </c>
      <c r="I1455" s="56">
        <f t="shared" si="113"/>
        <v>0</v>
      </c>
      <c r="J1455" s="45"/>
      <c r="K1455" s="45">
        <v>15000</v>
      </c>
      <c r="L1455" s="45"/>
      <c r="M1455" s="56">
        <f t="shared" si="114"/>
        <v>15692.236594641075</v>
      </c>
      <c r="N1455" s="45">
        <v>25000</v>
      </c>
      <c r="O1455" s="45"/>
      <c r="P1455" s="56">
        <f t="shared" si="115"/>
        <v>26153.727657735126</v>
      </c>
      <c r="Q1455" s="44" t="s">
        <v>27</v>
      </c>
      <c r="R1455" s="44" t="s">
        <v>28</v>
      </c>
      <c r="S1455" s="44" t="s">
        <v>357</v>
      </c>
      <c r="T1455" s="44">
        <v>2010</v>
      </c>
      <c r="U1455" s="44">
        <v>15</v>
      </c>
      <c r="V1455" s="44" t="s">
        <v>32</v>
      </c>
      <c r="W1455" s="44" t="s">
        <v>32</v>
      </c>
      <c r="X1455" s="44"/>
      <c r="Y1455" s="48" t="s">
        <v>358</v>
      </c>
      <c r="Z1455" s="44"/>
    </row>
    <row r="1456" spans="1:26" s="51" customFormat="1" ht="45" x14ac:dyDescent="0.25">
      <c r="A1456" s="44" t="s">
        <v>2113</v>
      </c>
      <c r="B1456" s="44" t="s">
        <v>2113</v>
      </c>
      <c r="C1456" s="44"/>
      <c r="D1456" s="44"/>
      <c r="E1456" s="45">
        <v>10660</v>
      </c>
      <c r="F1456" s="45"/>
      <c r="G1456" s="45"/>
      <c r="H1456" s="55">
        <f>VLOOKUP(T1456,[1]Inflation!$G$16:$H$26,2,FALSE)</f>
        <v>1.0461491063094051</v>
      </c>
      <c r="I1456" s="56">
        <f t="shared" si="113"/>
        <v>11151.949473258257</v>
      </c>
      <c r="J1456" s="45"/>
      <c r="K1456" s="45"/>
      <c r="L1456" s="45"/>
      <c r="M1456" s="56">
        <f t="shared" si="114"/>
        <v>0</v>
      </c>
      <c r="N1456" s="45"/>
      <c r="O1456" s="45"/>
      <c r="P1456" s="56">
        <f t="shared" si="115"/>
        <v>0</v>
      </c>
      <c r="Q1456" s="44" t="s">
        <v>27</v>
      </c>
      <c r="R1456" s="44" t="s">
        <v>284</v>
      </c>
      <c r="S1456" s="44" t="s">
        <v>298</v>
      </c>
      <c r="T1456" s="44">
        <v>2010</v>
      </c>
      <c r="U1456" s="44">
        <v>8</v>
      </c>
      <c r="V1456" s="44" t="s">
        <v>2135</v>
      </c>
      <c r="W1456" s="44" t="s">
        <v>32</v>
      </c>
      <c r="X1456" s="44"/>
      <c r="Y1456" s="48" t="s">
        <v>299</v>
      </c>
      <c r="Z1456" s="44"/>
    </row>
    <row r="1457" spans="1:27" s="51" customFormat="1" ht="15" x14ac:dyDescent="0.25">
      <c r="A1457" s="57" t="s">
        <v>2015</v>
      </c>
      <c r="B1457" s="57" t="s">
        <v>2136</v>
      </c>
      <c r="C1457" s="57" t="s">
        <v>2137</v>
      </c>
      <c r="D1457" s="85"/>
      <c r="E1457" s="151">
        <v>13.75</v>
      </c>
      <c r="F1457" s="146">
        <f>E1457*5</f>
        <v>68.75</v>
      </c>
      <c r="G1457" s="146" t="s">
        <v>113</v>
      </c>
      <c r="H1457" s="47">
        <f>VLOOKUP(U1457,[1]Inflation!$G$16:$H$26,2,FALSE)</f>
        <v>1.0461491063094051</v>
      </c>
      <c r="I1457" s="56">
        <f t="shared" ref="I1457:I1484" si="116">H1457*F1457</f>
        <v>71.922751058771595</v>
      </c>
      <c r="J1457" s="151"/>
      <c r="K1457" s="151">
        <v>5</v>
      </c>
      <c r="L1457" s="146">
        <f>K1457*5</f>
        <v>25</v>
      </c>
      <c r="M1457" s="192">
        <f t="shared" ref="M1457:M1484" si="117">L1457*H1457</f>
        <v>26.153727657735125</v>
      </c>
      <c r="N1457" s="151">
        <v>50</v>
      </c>
      <c r="O1457" s="146">
        <f>N1457*5</f>
        <v>250</v>
      </c>
      <c r="P1457" s="193">
        <f t="shared" ref="P1457:P1484" si="118">O1457*H1457</f>
        <v>261.53727657735124</v>
      </c>
      <c r="Q1457" s="302" t="s">
        <v>435</v>
      </c>
      <c r="R1457" s="96" t="s">
        <v>83</v>
      </c>
      <c r="S1457" s="85" t="s">
        <v>66</v>
      </c>
      <c r="T1457" s="85" t="s">
        <v>67</v>
      </c>
      <c r="U1457" s="135">
        <v>2010</v>
      </c>
      <c r="V1457" s="85"/>
      <c r="W1457" s="85"/>
      <c r="X1457" s="57"/>
      <c r="Y1457" s="95" t="s">
        <v>387</v>
      </c>
      <c r="Z1457" s="137" t="s">
        <v>69</v>
      </c>
      <c r="AA1457" s="95"/>
    </row>
    <row r="1458" spans="1:27" s="51" customFormat="1" ht="15" x14ac:dyDescent="0.25">
      <c r="A1458" s="57" t="s">
        <v>2015</v>
      </c>
      <c r="B1458" s="57" t="s">
        <v>2138</v>
      </c>
      <c r="C1458" s="57" t="s">
        <v>2139</v>
      </c>
      <c r="D1458" s="90"/>
      <c r="E1458" s="154">
        <v>25.48</v>
      </c>
      <c r="F1458" s="155">
        <f>E1458/9</f>
        <v>2.8311111111111114</v>
      </c>
      <c r="G1458" s="146" t="s">
        <v>148</v>
      </c>
      <c r="H1458" s="47">
        <f>VLOOKUP(U1458,[1]Inflation!$G$16:$H$26,2,FALSE)</f>
        <v>1.0461491063094051</v>
      </c>
      <c r="I1458" s="56">
        <f t="shared" si="116"/>
        <v>2.9617643587515161</v>
      </c>
      <c r="J1458" s="154"/>
      <c r="K1458" s="154">
        <v>9.6999999999999993</v>
      </c>
      <c r="L1458" s="146">
        <f>(K1458*1.6666666666666)/3</f>
        <v>5.3888888888886726</v>
      </c>
      <c r="M1458" s="192">
        <f t="shared" si="117"/>
        <v>5.637581295111568</v>
      </c>
      <c r="N1458" s="154">
        <v>100</v>
      </c>
      <c r="O1458" s="146">
        <f>(N1458*1.66666666666)/3</f>
        <v>55.555555555333335</v>
      </c>
      <c r="P1458" s="193">
        <f t="shared" si="118"/>
        <v>58.119394794734468</v>
      </c>
      <c r="Q1458" s="221" t="s">
        <v>149</v>
      </c>
      <c r="R1458" s="96" t="s">
        <v>202</v>
      </c>
      <c r="S1458" s="85" t="s">
        <v>66</v>
      </c>
      <c r="T1458" s="85" t="s">
        <v>67</v>
      </c>
      <c r="U1458" s="135">
        <v>2010</v>
      </c>
      <c r="V1458" s="90"/>
      <c r="W1458" s="90"/>
      <c r="X1458" s="90" t="s">
        <v>2140</v>
      </c>
      <c r="Y1458" s="92" t="s">
        <v>2141</v>
      </c>
      <c r="Z1458" s="136" t="s">
        <v>69</v>
      </c>
      <c r="AA1458" s="92"/>
    </row>
    <row r="1459" spans="1:27" s="51" customFormat="1" ht="15" x14ac:dyDescent="0.25">
      <c r="A1459" s="57" t="s">
        <v>2015</v>
      </c>
      <c r="B1459" s="57" t="s">
        <v>2138</v>
      </c>
      <c r="C1459" s="57" t="s">
        <v>2142</v>
      </c>
      <c r="D1459" s="90"/>
      <c r="E1459" s="154">
        <v>41.25</v>
      </c>
      <c r="F1459" s="155">
        <f>E1459/9</f>
        <v>4.583333333333333</v>
      </c>
      <c r="G1459" s="146" t="s">
        <v>148</v>
      </c>
      <c r="H1459" s="47">
        <f>VLOOKUP(U1459,[1]Inflation!$G$16:$H$26,2,FALSE)</f>
        <v>1.0461491063094051</v>
      </c>
      <c r="I1459" s="56">
        <f t="shared" si="116"/>
        <v>4.794850070584773</v>
      </c>
      <c r="J1459" s="154"/>
      <c r="K1459" s="154">
        <v>12.48</v>
      </c>
      <c r="L1459" s="146">
        <f>(K1459*1.6666666666666)/3</f>
        <v>6.9333333333330556</v>
      </c>
      <c r="M1459" s="192">
        <f t="shared" si="117"/>
        <v>7.2533004704115847</v>
      </c>
      <c r="N1459" s="154">
        <v>200</v>
      </c>
      <c r="O1459" s="146">
        <f>(N1459*1.66666666666)/3</f>
        <v>111.11111111066667</v>
      </c>
      <c r="P1459" s="193">
        <f t="shared" si="118"/>
        <v>116.23878958946894</v>
      </c>
      <c r="Q1459" s="221" t="s">
        <v>149</v>
      </c>
      <c r="R1459" s="96" t="s">
        <v>202</v>
      </c>
      <c r="S1459" s="85" t="s">
        <v>66</v>
      </c>
      <c r="T1459" s="85" t="s">
        <v>67</v>
      </c>
      <c r="U1459" s="135">
        <v>2010</v>
      </c>
      <c r="V1459" s="90"/>
      <c r="W1459" s="90"/>
      <c r="X1459" s="90" t="s">
        <v>2143</v>
      </c>
      <c r="Y1459" s="92" t="s">
        <v>2144</v>
      </c>
      <c r="Z1459" s="136" t="s">
        <v>69</v>
      </c>
      <c r="AA1459" s="92"/>
    </row>
    <row r="1460" spans="1:27" s="51" customFormat="1" ht="15" x14ac:dyDescent="0.25">
      <c r="A1460" s="57" t="s">
        <v>2015</v>
      </c>
      <c r="B1460" s="57" t="s">
        <v>2138</v>
      </c>
      <c r="C1460" s="57" t="s">
        <v>2145</v>
      </c>
      <c r="D1460" s="90"/>
      <c r="E1460" s="154">
        <v>44.89</v>
      </c>
      <c r="F1460" s="155">
        <f>E1460/9</f>
        <v>4.9877777777777776</v>
      </c>
      <c r="G1460" s="146" t="s">
        <v>148</v>
      </c>
      <c r="H1460" s="47">
        <f>VLOOKUP(U1460,[1]Inflation!$G$16:$H$26,2,FALSE)</f>
        <v>1.0461491063094051</v>
      </c>
      <c r="I1460" s="56">
        <f t="shared" si="116"/>
        <v>5.2179592646921327</v>
      </c>
      <c r="J1460" s="154"/>
      <c r="K1460" s="154">
        <v>35</v>
      </c>
      <c r="L1460" s="146">
        <f>(K1460*1.6666666666666)/3</f>
        <v>19.444444444443665</v>
      </c>
      <c r="M1460" s="192">
        <f t="shared" si="117"/>
        <v>20.341788178237614</v>
      </c>
      <c r="N1460" s="154">
        <v>140</v>
      </c>
      <c r="O1460" s="146">
        <f>(N1460*1.66666666666)/3</f>
        <v>77.777777777466667</v>
      </c>
      <c r="P1460" s="193">
        <f t="shared" si="118"/>
        <v>81.367152712628254</v>
      </c>
      <c r="Q1460" s="221" t="s">
        <v>149</v>
      </c>
      <c r="R1460" s="96" t="s">
        <v>202</v>
      </c>
      <c r="S1460" s="85" t="s">
        <v>66</v>
      </c>
      <c r="T1460" s="85" t="s">
        <v>67</v>
      </c>
      <c r="U1460" s="135">
        <v>2010</v>
      </c>
      <c r="V1460" s="90"/>
      <c r="W1460" s="90"/>
      <c r="X1460" s="90" t="s">
        <v>2146</v>
      </c>
      <c r="Y1460" s="92" t="s">
        <v>861</v>
      </c>
      <c r="Z1460" s="136" t="s">
        <v>69</v>
      </c>
      <c r="AA1460" s="92"/>
    </row>
    <row r="1461" spans="1:27" s="51" customFormat="1" ht="15" x14ac:dyDescent="0.25">
      <c r="A1461" s="57" t="s">
        <v>2015</v>
      </c>
      <c r="B1461" s="57" t="s">
        <v>2138</v>
      </c>
      <c r="C1461" s="57" t="s">
        <v>2147</v>
      </c>
      <c r="D1461" s="90"/>
      <c r="E1461" s="154">
        <v>65.83</v>
      </c>
      <c r="F1461" s="155">
        <f>E1461/9</f>
        <v>7.3144444444444439</v>
      </c>
      <c r="G1461" s="146" t="s">
        <v>148</v>
      </c>
      <c r="H1461" s="47">
        <f>VLOOKUP(U1461,[1]Inflation!$G$16:$H$26,2,FALSE)</f>
        <v>1.0461491063094051</v>
      </c>
      <c r="I1461" s="56">
        <f t="shared" si="116"/>
        <v>7.651999518705348</v>
      </c>
      <c r="J1461" s="154"/>
      <c r="K1461" s="154">
        <v>42.5</v>
      </c>
      <c r="L1461" s="146">
        <f>(K1461*1.6666666666666)/3</f>
        <v>23.611111111110166</v>
      </c>
      <c r="M1461" s="192">
        <f t="shared" si="117"/>
        <v>24.700742787859962</v>
      </c>
      <c r="N1461" s="154">
        <v>73</v>
      </c>
      <c r="O1461" s="146">
        <f>(N1461*1.66666666666)/3</f>
        <v>40.555555555393333</v>
      </c>
      <c r="P1461" s="193">
        <f t="shared" si="118"/>
        <v>42.427158200156164</v>
      </c>
      <c r="Q1461" s="221" t="s">
        <v>149</v>
      </c>
      <c r="R1461" s="96" t="s">
        <v>202</v>
      </c>
      <c r="S1461" s="85" t="s">
        <v>66</v>
      </c>
      <c r="T1461" s="85" t="s">
        <v>67</v>
      </c>
      <c r="U1461" s="135">
        <v>2010</v>
      </c>
      <c r="V1461" s="90"/>
      <c r="W1461" s="90"/>
      <c r="X1461" s="90" t="s">
        <v>2148</v>
      </c>
      <c r="Y1461" s="92" t="s">
        <v>2149</v>
      </c>
      <c r="Z1461" s="136" t="s">
        <v>69</v>
      </c>
      <c r="AA1461" s="92"/>
    </row>
    <row r="1462" spans="1:27" s="51" customFormat="1" ht="15" x14ac:dyDescent="0.25">
      <c r="A1462" s="57" t="s">
        <v>2015</v>
      </c>
      <c r="B1462" s="57" t="s">
        <v>2138</v>
      </c>
      <c r="C1462" s="57" t="s">
        <v>2150</v>
      </c>
      <c r="D1462" s="90"/>
      <c r="E1462" s="154">
        <v>55.09</v>
      </c>
      <c r="F1462" s="155">
        <f>E1462/9</f>
        <v>6.1211111111111114</v>
      </c>
      <c r="G1462" s="146" t="s">
        <v>148</v>
      </c>
      <c r="H1462" s="47">
        <f>VLOOKUP(U1462,[1]Inflation!$G$16:$H$26,2,FALSE)</f>
        <v>1.0461491063094051</v>
      </c>
      <c r="I1462" s="56">
        <f t="shared" si="116"/>
        <v>6.4035949185094587</v>
      </c>
      <c r="J1462" s="154"/>
      <c r="K1462" s="154">
        <v>45</v>
      </c>
      <c r="L1462" s="146">
        <f>(K1462*1.6666666666666)/3</f>
        <v>24.999999999999002</v>
      </c>
      <c r="M1462" s="192">
        <f t="shared" si="117"/>
        <v>26.15372765773408</v>
      </c>
      <c r="N1462" s="154">
        <v>76.94</v>
      </c>
      <c r="O1462" s="146">
        <f>(N1462*1.66666666666)/3</f>
        <v>42.744444444273462</v>
      </c>
      <c r="P1462" s="193">
        <f t="shared" si="118"/>
        <v>44.717062355068698</v>
      </c>
      <c r="Q1462" s="221" t="s">
        <v>149</v>
      </c>
      <c r="R1462" s="96" t="s">
        <v>202</v>
      </c>
      <c r="S1462" s="85" t="s">
        <v>66</v>
      </c>
      <c r="T1462" s="85" t="s">
        <v>67</v>
      </c>
      <c r="U1462" s="135">
        <v>2010</v>
      </c>
      <c r="V1462" s="90"/>
      <c r="W1462" s="90"/>
      <c r="X1462" s="90" t="s">
        <v>2151</v>
      </c>
      <c r="Y1462" s="92" t="s">
        <v>2152</v>
      </c>
      <c r="Z1462" s="136" t="s">
        <v>69</v>
      </c>
      <c r="AA1462" s="92"/>
    </row>
    <row r="1463" spans="1:27" s="51" customFormat="1" ht="15" x14ac:dyDescent="0.25">
      <c r="A1463" s="44" t="s">
        <v>2015</v>
      </c>
      <c r="B1463" s="44" t="s">
        <v>2153</v>
      </c>
      <c r="C1463" s="44" t="s">
        <v>2154</v>
      </c>
      <c r="D1463" s="44"/>
      <c r="E1463" s="45">
        <v>99</v>
      </c>
      <c r="F1463" s="45">
        <v>99</v>
      </c>
      <c r="G1463" s="46"/>
      <c r="H1463" s="47">
        <f>VLOOKUP(U1463,[1]Inflation!$G$16:$H$26,2,FALSE)</f>
        <v>1.0461491063094051</v>
      </c>
      <c r="I1463" s="56">
        <f t="shared" si="116"/>
        <v>103.5687615246311</v>
      </c>
      <c r="J1463" s="45"/>
      <c r="K1463" s="45"/>
      <c r="L1463" s="46"/>
      <c r="M1463" s="192">
        <f t="shared" si="117"/>
        <v>0</v>
      </c>
      <c r="N1463" s="45"/>
      <c r="O1463" s="46"/>
      <c r="P1463" s="193">
        <f t="shared" si="118"/>
        <v>0</v>
      </c>
      <c r="Q1463" s="76" t="s">
        <v>336</v>
      </c>
      <c r="R1463" s="44" t="s">
        <v>233</v>
      </c>
      <c r="S1463" s="44" t="s">
        <v>1342</v>
      </c>
      <c r="T1463" s="44">
        <v>2010</v>
      </c>
      <c r="U1463" s="41">
        <v>2010</v>
      </c>
      <c r="V1463" s="44">
        <v>4</v>
      </c>
      <c r="W1463" s="44" t="s">
        <v>32</v>
      </c>
      <c r="X1463" s="44" t="s">
        <v>32</v>
      </c>
      <c r="Y1463" s="44"/>
      <c r="Z1463" s="48" t="s">
        <v>1344</v>
      </c>
      <c r="AA1463" s="44" t="s">
        <v>1413</v>
      </c>
    </row>
    <row r="1464" spans="1:27" s="112" customFormat="1" ht="30" x14ac:dyDescent="0.25">
      <c r="A1464" s="44" t="s">
        <v>2015</v>
      </c>
      <c r="B1464" s="44" t="s">
        <v>2153</v>
      </c>
      <c r="C1464" s="44" t="s">
        <v>2153</v>
      </c>
      <c r="D1464" s="44"/>
      <c r="E1464" s="45">
        <v>2.89</v>
      </c>
      <c r="F1464" s="46">
        <f>E1464*5</f>
        <v>14.450000000000001</v>
      </c>
      <c r="G1464" s="46" t="s">
        <v>113</v>
      </c>
      <c r="H1464" s="47">
        <f>VLOOKUP(U1464,[1]Inflation!$G$16:$H$26,2,FALSE)</f>
        <v>1.0721304058925818</v>
      </c>
      <c r="I1464" s="56">
        <f t="shared" si="116"/>
        <v>15.492284365147809</v>
      </c>
      <c r="J1464" s="44"/>
      <c r="K1464" s="45"/>
      <c r="L1464" s="46"/>
      <c r="M1464" s="192">
        <f t="shared" si="117"/>
        <v>0</v>
      </c>
      <c r="N1464" s="45"/>
      <c r="O1464" s="46"/>
      <c r="P1464" s="193">
        <f t="shared" si="118"/>
        <v>0</v>
      </c>
      <c r="Q1464" s="76" t="s">
        <v>148</v>
      </c>
      <c r="R1464" s="44" t="s">
        <v>28</v>
      </c>
      <c r="S1464" s="44" t="s">
        <v>29</v>
      </c>
      <c r="T1464" s="44" t="s">
        <v>30</v>
      </c>
      <c r="U1464" s="41">
        <v>2008</v>
      </c>
      <c r="V1464" s="44" t="s">
        <v>2155</v>
      </c>
      <c r="W1464" s="44" t="s">
        <v>2156</v>
      </c>
      <c r="X1464" s="44" t="s">
        <v>32</v>
      </c>
      <c r="Y1464" s="44"/>
      <c r="Z1464" s="48" t="s">
        <v>33</v>
      </c>
      <c r="AA1464" s="44" t="s">
        <v>34</v>
      </c>
    </row>
    <row r="1465" spans="1:27" s="112" customFormat="1" ht="15" x14ac:dyDescent="0.25">
      <c r="A1465" s="57" t="s">
        <v>2015</v>
      </c>
      <c r="B1465" s="57" t="s">
        <v>2153</v>
      </c>
      <c r="C1465" s="57" t="s">
        <v>2157</v>
      </c>
      <c r="D1465" s="85"/>
      <c r="E1465" s="151">
        <v>52.86</v>
      </c>
      <c r="F1465" s="146">
        <f>(E1465*1.666666)/3</f>
        <v>29.366654919999998</v>
      </c>
      <c r="G1465" s="146" t="s">
        <v>113</v>
      </c>
      <c r="H1465" s="47">
        <f>VLOOKUP(U1465,[1]Inflation!$G$16:$H$26,2,FALSE)</f>
        <v>1.0461491063094051</v>
      </c>
      <c r="I1465" s="56">
        <f t="shared" si="116"/>
        <v>30.72189979985469</v>
      </c>
      <c r="J1465" s="151"/>
      <c r="K1465" s="151">
        <v>30</v>
      </c>
      <c r="L1465" s="146">
        <f>(K1465*1.666666666)/3</f>
        <v>16.666666660000001</v>
      </c>
      <c r="M1465" s="192">
        <f t="shared" si="117"/>
        <v>17.435818431515756</v>
      </c>
      <c r="N1465" s="151">
        <v>95</v>
      </c>
      <c r="O1465" s="146">
        <f>(N1465*1.66666666666)/3</f>
        <v>52.777777777566662</v>
      </c>
      <c r="P1465" s="193">
        <f t="shared" si="118"/>
        <v>55.213425054997742</v>
      </c>
      <c r="Q1465" s="302" t="s">
        <v>149</v>
      </c>
      <c r="R1465" s="96" t="s">
        <v>36</v>
      </c>
      <c r="S1465" s="85" t="s">
        <v>66</v>
      </c>
      <c r="T1465" s="85" t="s">
        <v>67</v>
      </c>
      <c r="U1465" s="135">
        <v>2010</v>
      </c>
      <c r="V1465" s="85"/>
      <c r="W1465" s="85"/>
      <c r="X1465" s="57"/>
      <c r="Y1465" s="95" t="s">
        <v>80</v>
      </c>
      <c r="Z1465" s="136" t="s">
        <v>69</v>
      </c>
      <c r="AA1465" s="95"/>
    </row>
    <row r="1466" spans="1:27" s="51" customFormat="1" ht="15" x14ac:dyDescent="0.25">
      <c r="A1466" s="57" t="s">
        <v>2015</v>
      </c>
      <c r="B1466" s="57" t="s">
        <v>2153</v>
      </c>
      <c r="C1466" s="57" t="s">
        <v>2158</v>
      </c>
      <c r="D1466" s="85"/>
      <c r="E1466" s="151">
        <v>1.5</v>
      </c>
      <c r="F1466" s="146">
        <f>E1466*5</f>
        <v>7.5</v>
      </c>
      <c r="G1466" s="146" t="s">
        <v>113</v>
      </c>
      <c r="H1466" s="47">
        <f>VLOOKUP(U1466,[1]Inflation!$G$16:$H$26,2,FALSE)</f>
        <v>1.0461491063094051</v>
      </c>
      <c r="I1466" s="56">
        <f t="shared" si="116"/>
        <v>7.8461182973205377</v>
      </c>
      <c r="J1466" s="151"/>
      <c r="K1466" s="151">
        <v>1.5</v>
      </c>
      <c r="L1466" s="146">
        <f>K1466*5</f>
        <v>7.5</v>
      </c>
      <c r="M1466" s="192">
        <f t="shared" si="117"/>
        <v>7.8461182973205377</v>
      </c>
      <c r="N1466" s="151">
        <v>1.5</v>
      </c>
      <c r="O1466" s="146">
        <f>N1466*5</f>
        <v>7.5</v>
      </c>
      <c r="P1466" s="193">
        <f t="shared" si="118"/>
        <v>7.8461182973205377</v>
      </c>
      <c r="Q1466" s="302" t="s">
        <v>425</v>
      </c>
      <c r="R1466" s="96" t="s">
        <v>44</v>
      </c>
      <c r="S1466" s="85" t="s">
        <v>66</v>
      </c>
      <c r="T1466" s="85" t="s">
        <v>67</v>
      </c>
      <c r="U1466" s="135">
        <v>2010</v>
      </c>
      <c r="V1466" s="85"/>
      <c r="W1466" s="85"/>
      <c r="X1466" s="57"/>
      <c r="Y1466" s="95" t="s">
        <v>89</v>
      </c>
      <c r="Z1466" s="136" t="s">
        <v>69</v>
      </c>
      <c r="AA1466" s="95"/>
    </row>
    <row r="1467" spans="1:27" s="51" customFormat="1" ht="15" x14ac:dyDescent="0.25">
      <c r="A1467" s="57" t="s">
        <v>2015</v>
      </c>
      <c r="B1467" s="57" t="s">
        <v>2153</v>
      </c>
      <c r="C1467" s="57" t="s">
        <v>2159</v>
      </c>
      <c r="D1467" s="85"/>
      <c r="E1467" s="151">
        <v>2.33</v>
      </c>
      <c r="F1467" s="146">
        <f>E1467*5</f>
        <v>11.65</v>
      </c>
      <c r="G1467" s="146" t="s">
        <v>113</v>
      </c>
      <c r="H1467" s="47">
        <f>VLOOKUP(U1467,[1]Inflation!$G$16:$H$26,2,FALSE)</f>
        <v>1.0461491063094051</v>
      </c>
      <c r="I1467" s="56">
        <f t="shared" si="116"/>
        <v>12.18763708850457</v>
      </c>
      <c r="J1467" s="151"/>
      <c r="K1467" s="151">
        <v>1.1499999999999999</v>
      </c>
      <c r="L1467" s="146">
        <f>K1467*5</f>
        <v>5.75</v>
      </c>
      <c r="M1467" s="192">
        <f t="shared" si="117"/>
        <v>6.0153573612790794</v>
      </c>
      <c r="N1467" s="151">
        <v>4.5</v>
      </c>
      <c r="O1467" s="146">
        <f>N1467*5</f>
        <v>22.5</v>
      </c>
      <c r="P1467" s="193">
        <f t="shared" si="118"/>
        <v>23.538354891961614</v>
      </c>
      <c r="Q1467" s="302" t="s">
        <v>425</v>
      </c>
      <c r="R1467" s="96" t="s">
        <v>44</v>
      </c>
      <c r="S1467" s="85" t="s">
        <v>66</v>
      </c>
      <c r="T1467" s="85" t="s">
        <v>67</v>
      </c>
      <c r="U1467" s="135">
        <v>2010</v>
      </c>
      <c r="V1467" s="85"/>
      <c r="W1467" s="85"/>
      <c r="X1467" s="57"/>
      <c r="Y1467" s="95" t="s">
        <v>80</v>
      </c>
      <c r="Z1467" s="136" t="s">
        <v>69</v>
      </c>
      <c r="AA1467" s="95"/>
    </row>
    <row r="1468" spans="1:27" s="51" customFormat="1" ht="15" x14ac:dyDescent="0.25">
      <c r="A1468" s="57" t="s">
        <v>2015</v>
      </c>
      <c r="B1468" s="57" t="s">
        <v>2153</v>
      </c>
      <c r="C1468" s="57" t="s">
        <v>2160</v>
      </c>
      <c r="D1468" s="85"/>
      <c r="E1468" s="151">
        <v>3</v>
      </c>
      <c r="F1468" s="146">
        <f>E1468*5</f>
        <v>15</v>
      </c>
      <c r="G1468" s="146" t="s">
        <v>113</v>
      </c>
      <c r="H1468" s="47">
        <f>VLOOKUP(U1468,[1]Inflation!$G$16:$H$26,2,FALSE)</f>
        <v>1.0461491063094051</v>
      </c>
      <c r="I1468" s="56">
        <f t="shared" si="116"/>
        <v>15.692236594641075</v>
      </c>
      <c r="J1468" s="151"/>
      <c r="K1468" s="151">
        <v>2.5</v>
      </c>
      <c r="L1468" s="146">
        <f>K1468*5</f>
        <v>12.5</v>
      </c>
      <c r="M1468" s="192">
        <f t="shared" si="117"/>
        <v>13.076863828867562</v>
      </c>
      <c r="N1468" s="151">
        <v>3.5</v>
      </c>
      <c r="O1468" s="146">
        <f>N1468*5</f>
        <v>17.5</v>
      </c>
      <c r="P1468" s="193">
        <f t="shared" si="118"/>
        <v>18.307609360414588</v>
      </c>
      <c r="Q1468" s="302" t="s">
        <v>425</v>
      </c>
      <c r="R1468" s="96" t="s">
        <v>44</v>
      </c>
      <c r="S1468" s="85" t="s">
        <v>66</v>
      </c>
      <c r="T1468" s="85" t="s">
        <v>67</v>
      </c>
      <c r="U1468" s="135">
        <v>2010</v>
      </c>
      <c r="V1468" s="85"/>
      <c r="W1468" s="85"/>
      <c r="X1468" s="57"/>
      <c r="Y1468" s="95" t="s">
        <v>92</v>
      </c>
      <c r="Z1468" s="136" t="s">
        <v>69</v>
      </c>
      <c r="AA1468" s="95"/>
    </row>
    <row r="1469" spans="1:27" s="51" customFormat="1" ht="15" x14ac:dyDescent="0.25">
      <c r="A1469" s="57" t="s">
        <v>2015</v>
      </c>
      <c r="B1469" s="57" t="s">
        <v>2153</v>
      </c>
      <c r="C1469" s="57" t="s">
        <v>2161</v>
      </c>
      <c r="D1469" s="85"/>
      <c r="E1469" s="151">
        <v>200.41</v>
      </c>
      <c r="F1469" s="146">
        <f>(E1469*1.66666666)/3</f>
        <v>111.33888844353334</v>
      </c>
      <c r="G1469" s="146" t="s">
        <v>113</v>
      </c>
      <c r="H1469" s="47">
        <f>VLOOKUP(U1469,[1]Inflation!$G$16:$H$26,2,FALSE)</f>
        <v>1.0461491063094051</v>
      </c>
      <c r="I1469" s="56">
        <f t="shared" si="116"/>
        <v>116.47707864268494</v>
      </c>
      <c r="J1469" s="151"/>
      <c r="K1469" s="151">
        <v>160</v>
      </c>
      <c r="L1469" s="146">
        <f>(K1469*1.6666666666)/3</f>
        <v>88.888888885333344</v>
      </c>
      <c r="M1469" s="192">
        <f t="shared" si="117"/>
        <v>92.991031668227492</v>
      </c>
      <c r="N1469" s="151">
        <v>255.66</v>
      </c>
      <c r="O1469" s="146">
        <f>(N1469*1.666666666666)/3</f>
        <v>142.03333333327652</v>
      </c>
      <c r="P1469" s="193">
        <f t="shared" si="118"/>
        <v>148.58804473275305</v>
      </c>
      <c r="Q1469" s="302" t="s">
        <v>149</v>
      </c>
      <c r="R1469" s="96" t="s">
        <v>262</v>
      </c>
      <c r="S1469" s="85" t="s">
        <v>66</v>
      </c>
      <c r="T1469" s="85" t="s">
        <v>67</v>
      </c>
      <c r="U1469" s="135">
        <v>2010</v>
      </c>
      <c r="V1469" s="85"/>
      <c r="W1469" s="85"/>
      <c r="X1469" s="57"/>
      <c r="Y1469" s="95" t="s">
        <v>68</v>
      </c>
      <c r="Z1469" s="136" t="s">
        <v>69</v>
      </c>
      <c r="AA1469" s="95"/>
    </row>
    <row r="1470" spans="1:27" s="51" customFormat="1" ht="15" x14ac:dyDescent="0.25">
      <c r="A1470" s="57" t="s">
        <v>2015</v>
      </c>
      <c r="B1470" s="57" t="s">
        <v>2153</v>
      </c>
      <c r="C1470" s="57" t="s">
        <v>2162</v>
      </c>
      <c r="D1470" s="85"/>
      <c r="E1470" s="151">
        <v>40.39</v>
      </c>
      <c r="F1470" s="146">
        <f>(E1470*1.66666666)/3</f>
        <v>22.438888799133334</v>
      </c>
      <c r="G1470" s="146" t="s">
        <v>113</v>
      </c>
      <c r="H1470" s="47">
        <f>VLOOKUP(U1470,[1]Inflation!$G$16:$H$26,2,FALSE)</f>
        <v>1.0461491063094051</v>
      </c>
      <c r="I1470" s="56">
        <f t="shared" si="116"/>
        <v>23.474423463789456</v>
      </c>
      <c r="J1470" s="151"/>
      <c r="K1470" s="151">
        <v>12.5</v>
      </c>
      <c r="L1470" s="146">
        <f>(K1470*1.6666666666)/3</f>
        <v>6.9444444441666668</v>
      </c>
      <c r="M1470" s="192">
        <f t="shared" si="117"/>
        <v>7.264924349080272</v>
      </c>
      <c r="N1470" s="151">
        <v>95.25</v>
      </c>
      <c r="O1470" s="146">
        <f>(N1470*1.666666666666)/3</f>
        <v>52.916666666645504</v>
      </c>
      <c r="P1470" s="193">
        <f t="shared" si="118"/>
        <v>55.358723542183881</v>
      </c>
      <c r="Q1470" s="302" t="s">
        <v>149</v>
      </c>
      <c r="R1470" s="96" t="s">
        <v>262</v>
      </c>
      <c r="S1470" s="85" t="s">
        <v>66</v>
      </c>
      <c r="T1470" s="85" t="s">
        <v>67</v>
      </c>
      <c r="U1470" s="135">
        <v>2010</v>
      </c>
      <c r="V1470" s="85"/>
      <c r="W1470" s="85"/>
      <c r="X1470" s="57"/>
      <c r="Y1470" s="95" t="s">
        <v>366</v>
      </c>
      <c r="Z1470" s="136" t="s">
        <v>69</v>
      </c>
      <c r="AA1470" s="95"/>
    </row>
    <row r="1471" spans="1:27" s="51" customFormat="1" ht="15" x14ac:dyDescent="0.25">
      <c r="A1471" s="57" t="s">
        <v>2015</v>
      </c>
      <c r="B1471" s="57" t="s">
        <v>2153</v>
      </c>
      <c r="C1471" s="57" t="s">
        <v>2163</v>
      </c>
      <c r="D1471" s="85"/>
      <c r="E1471" s="151">
        <v>26.88</v>
      </c>
      <c r="F1471" s="146">
        <f>(E1471*1.66666666)/3</f>
        <v>14.933333273599999</v>
      </c>
      <c r="G1471" s="146" t="s">
        <v>113</v>
      </c>
      <c r="H1471" s="47">
        <f>VLOOKUP(U1471,[1]Inflation!$G$16:$H$26,2,FALSE)</f>
        <v>1.0461491063094051</v>
      </c>
      <c r="I1471" s="56">
        <f t="shared" si="116"/>
        <v>15.622493258397141</v>
      </c>
      <c r="J1471" s="151"/>
      <c r="K1471" s="151">
        <v>15</v>
      </c>
      <c r="L1471" s="146">
        <f>(K1471*1.6666666666)/3</f>
        <v>8.3333333330000006</v>
      </c>
      <c r="M1471" s="192">
        <f t="shared" si="117"/>
        <v>8.7179092188963256</v>
      </c>
      <c r="N1471" s="151">
        <v>38</v>
      </c>
      <c r="O1471" s="146">
        <f>(N1471*1.666666666666)/3</f>
        <v>21.111111111102666</v>
      </c>
      <c r="P1471" s="193">
        <f t="shared" si="118"/>
        <v>22.085370022078607</v>
      </c>
      <c r="Q1471" s="302" t="s">
        <v>149</v>
      </c>
      <c r="R1471" s="96" t="s">
        <v>262</v>
      </c>
      <c r="S1471" s="85" t="s">
        <v>66</v>
      </c>
      <c r="T1471" s="85" t="s">
        <v>67</v>
      </c>
      <c r="U1471" s="135">
        <v>2010</v>
      </c>
      <c r="V1471" s="85"/>
      <c r="W1471" s="85"/>
      <c r="X1471" s="57"/>
      <c r="Y1471" s="95" t="s">
        <v>70</v>
      </c>
      <c r="Z1471" s="136" t="s">
        <v>69</v>
      </c>
      <c r="AA1471" s="95"/>
    </row>
    <row r="1472" spans="1:27" s="51" customFormat="1" ht="15" x14ac:dyDescent="0.25">
      <c r="A1472" s="57" t="s">
        <v>2015</v>
      </c>
      <c r="B1472" s="57" t="s">
        <v>2153</v>
      </c>
      <c r="C1472" s="57" t="s">
        <v>2164</v>
      </c>
      <c r="D1472" s="90"/>
      <c r="E1472" s="154">
        <v>7.2</v>
      </c>
      <c r="F1472" s="155">
        <f>E1472*5</f>
        <v>36</v>
      </c>
      <c r="G1472" s="146" t="s">
        <v>113</v>
      </c>
      <c r="H1472" s="47">
        <f>VLOOKUP(U1472,[1]Inflation!$G$16:$H$26,2,FALSE)</f>
        <v>1.0461491063094051</v>
      </c>
      <c r="I1472" s="56">
        <f t="shared" si="116"/>
        <v>37.661367827138584</v>
      </c>
      <c r="J1472" s="154"/>
      <c r="K1472" s="154">
        <v>4.5</v>
      </c>
      <c r="L1472" s="155">
        <f>K1472*5</f>
        <v>22.5</v>
      </c>
      <c r="M1472" s="192">
        <f t="shared" si="117"/>
        <v>23.538354891961614</v>
      </c>
      <c r="N1472" s="154">
        <v>9</v>
      </c>
      <c r="O1472" s="155">
        <f>N1472*5</f>
        <v>45</v>
      </c>
      <c r="P1472" s="193">
        <f t="shared" si="118"/>
        <v>47.076709783923228</v>
      </c>
      <c r="Q1472" s="221" t="s">
        <v>365</v>
      </c>
      <c r="R1472" s="96" t="s">
        <v>84</v>
      </c>
      <c r="S1472" s="85" t="s">
        <v>66</v>
      </c>
      <c r="T1472" s="85" t="s">
        <v>67</v>
      </c>
      <c r="U1472" s="135">
        <v>2010</v>
      </c>
      <c r="V1472" s="90"/>
      <c r="W1472" s="90"/>
      <c r="X1472" s="90" t="s">
        <v>2165</v>
      </c>
      <c r="Y1472" s="92" t="s">
        <v>816</v>
      </c>
      <c r="Z1472" s="137" t="s">
        <v>69</v>
      </c>
      <c r="AA1472" s="92"/>
    </row>
    <row r="1473" spans="1:27" s="51" customFormat="1" ht="30" x14ac:dyDescent="0.25">
      <c r="A1473" s="44" t="s">
        <v>2015</v>
      </c>
      <c r="B1473" s="44" t="s">
        <v>2153</v>
      </c>
      <c r="C1473" s="44" t="s">
        <v>2158</v>
      </c>
      <c r="D1473" s="44"/>
      <c r="E1473" s="45">
        <v>1.5</v>
      </c>
      <c r="F1473" s="46">
        <f>E1473*5</f>
        <v>7.5</v>
      </c>
      <c r="G1473" s="46" t="s">
        <v>113</v>
      </c>
      <c r="H1473" s="47">
        <f>VLOOKUP(U1473,[1]Inflation!$G$16:$H$26,2,FALSE)</f>
        <v>1.0292667257822254</v>
      </c>
      <c r="I1473" s="56">
        <f t="shared" si="116"/>
        <v>7.7195004433666909</v>
      </c>
      <c r="J1473" s="44"/>
      <c r="K1473" s="44"/>
      <c r="L1473" s="212"/>
      <c r="M1473" s="192">
        <f t="shared" si="117"/>
        <v>0</v>
      </c>
      <c r="N1473" s="44"/>
      <c r="O1473" s="212"/>
      <c r="P1473" s="193">
        <f t="shared" si="118"/>
        <v>0</v>
      </c>
      <c r="Q1473" s="76" t="s">
        <v>148</v>
      </c>
      <c r="R1473" s="44" t="s">
        <v>44</v>
      </c>
      <c r="S1473" s="44" t="s">
        <v>349</v>
      </c>
      <c r="T1473" s="44">
        <v>2011</v>
      </c>
      <c r="U1473" s="41">
        <v>2011</v>
      </c>
      <c r="V1473" s="44">
        <v>35</v>
      </c>
      <c r="W1473" s="44"/>
      <c r="X1473" s="44">
        <v>50616</v>
      </c>
      <c r="Y1473" s="44">
        <v>1</v>
      </c>
      <c r="Z1473" s="44"/>
      <c r="AA1473" s="44"/>
    </row>
    <row r="1474" spans="1:27" s="51" customFormat="1" ht="15" x14ac:dyDescent="0.25">
      <c r="A1474" s="44" t="s">
        <v>2015</v>
      </c>
      <c r="B1474" s="44" t="s">
        <v>2166</v>
      </c>
      <c r="C1474" s="44" t="s">
        <v>2167</v>
      </c>
      <c r="D1474" s="44"/>
      <c r="E1474" s="45">
        <v>185</v>
      </c>
      <c r="F1474" s="45">
        <v>185</v>
      </c>
      <c r="G1474" s="46"/>
      <c r="H1474" s="47">
        <f>VLOOKUP(U1474,[1]Inflation!$G$16:$H$26,2,FALSE)</f>
        <v>1.0461491063094051</v>
      </c>
      <c r="I1474" s="56">
        <f t="shared" si="116"/>
        <v>193.53758466723994</v>
      </c>
      <c r="J1474" s="45">
        <f>AVERAGE(I1474:I1475)</f>
        <v>174.18382620051594</v>
      </c>
      <c r="K1474" s="45"/>
      <c r="L1474" s="46"/>
      <c r="M1474" s="192">
        <f t="shared" si="117"/>
        <v>0</v>
      </c>
      <c r="N1474" s="45"/>
      <c r="O1474" s="46"/>
      <c r="P1474" s="193">
        <f t="shared" si="118"/>
        <v>0</v>
      </c>
      <c r="Q1474" s="76" t="s">
        <v>336</v>
      </c>
      <c r="R1474" s="44" t="s">
        <v>233</v>
      </c>
      <c r="S1474" s="44" t="s">
        <v>1342</v>
      </c>
      <c r="T1474" s="44">
        <v>2010</v>
      </c>
      <c r="U1474" s="41">
        <v>2010</v>
      </c>
      <c r="V1474" s="44">
        <v>4</v>
      </c>
      <c r="W1474" s="44" t="s">
        <v>32</v>
      </c>
      <c r="X1474" s="44" t="s">
        <v>32</v>
      </c>
      <c r="Y1474" s="44"/>
      <c r="Z1474" s="48" t="s">
        <v>1344</v>
      </c>
      <c r="AA1474" s="44" t="s">
        <v>1413</v>
      </c>
    </row>
    <row r="1475" spans="1:27" s="51" customFormat="1" ht="15" x14ac:dyDescent="0.25">
      <c r="A1475" s="44" t="s">
        <v>2015</v>
      </c>
      <c r="B1475" s="44" t="s">
        <v>2166</v>
      </c>
      <c r="C1475" s="44" t="s">
        <v>2168</v>
      </c>
      <c r="D1475" s="44"/>
      <c r="E1475" s="45">
        <v>148</v>
      </c>
      <c r="F1475" s="45">
        <v>148</v>
      </c>
      <c r="G1475" s="46"/>
      <c r="H1475" s="47">
        <f>VLOOKUP(U1475,[1]Inflation!$G$16:$H$26,2,FALSE)</f>
        <v>1.0461491063094051</v>
      </c>
      <c r="I1475" s="56">
        <f t="shared" si="116"/>
        <v>154.83006773379194</v>
      </c>
      <c r="J1475" s="45"/>
      <c r="K1475" s="45"/>
      <c r="L1475" s="46"/>
      <c r="M1475" s="192">
        <f t="shared" si="117"/>
        <v>0</v>
      </c>
      <c r="N1475" s="45"/>
      <c r="O1475" s="46"/>
      <c r="P1475" s="193">
        <f t="shared" si="118"/>
        <v>0</v>
      </c>
      <c r="Q1475" s="76" t="s">
        <v>336</v>
      </c>
      <c r="R1475" s="44" t="s">
        <v>233</v>
      </c>
      <c r="S1475" s="44" t="s">
        <v>1342</v>
      </c>
      <c r="T1475" s="44">
        <v>2010</v>
      </c>
      <c r="U1475" s="41">
        <v>2010</v>
      </c>
      <c r="V1475" s="44">
        <v>4</v>
      </c>
      <c r="W1475" s="44" t="s">
        <v>32</v>
      </c>
      <c r="X1475" s="44" t="s">
        <v>32</v>
      </c>
      <c r="Y1475" s="44"/>
      <c r="Z1475" s="48" t="s">
        <v>1344</v>
      </c>
      <c r="AA1475" s="44" t="s">
        <v>1413</v>
      </c>
    </row>
    <row r="1476" spans="1:27" s="112" customFormat="1" ht="15" x14ac:dyDescent="0.25">
      <c r="A1476" s="44" t="s">
        <v>2015</v>
      </c>
      <c r="B1476" s="44" t="s">
        <v>2169</v>
      </c>
      <c r="C1476" s="44" t="s">
        <v>2170</v>
      </c>
      <c r="D1476" s="44"/>
      <c r="E1476" s="303">
        <v>167.56</v>
      </c>
      <c r="F1476" s="304">
        <f>(E1476*1.666666666666)/3</f>
        <v>93.088888888851656</v>
      </c>
      <c r="G1476" s="304" t="s">
        <v>113</v>
      </c>
      <c r="H1476" s="47">
        <f>VLOOKUP(U1476,[1]Inflation!$G$16:$H$26,2,FALSE)</f>
        <v>1.0292667257822254</v>
      </c>
      <c r="I1476" s="56">
        <f t="shared" si="116"/>
        <v>95.813295873333729</v>
      </c>
      <c r="J1476" s="275"/>
      <c r="K1476" s="270"/>
      <c r="L1476" s="272"/>
      <c r="M1476" s="192">
        <f t="shared" si="117"/>
        <v>0</v>
      </c>
      <c r="N1476" s="218"/>
      <c r="O1476" s="219"/>
      <c r="P1476" s="193">
        <f t="shared" si="118"/>
        <v>0</v>
      </c>
      <c r="Q1476" s="76" t="s">
        <v>941</v>
      </c>
      <c r="R1476" s="44" t="s">
        <v>36</v>
      </c>
      <c r="S1476" s="44" t="s">
        <v>213</v>
      </c>
      <c r="T1476" s="44" t="s">
        <v>214</v>
      </c>
      <c r="U1476" s="41">
        <v>2011</v>
      </c>
      <c r="V1476" s="44" t="s">
        <v>210</v>
      </c>
      <c r="W1476" s="44" t="s">
        <v>32</v>
      </c>
      <c r="X1476" s="44">
        <v>8686</v>
      </c>
      <c r="Y1476" s="44"/>
      <c r="Z1476" s="48" t="s">
        <v>215</v>
      </c>
      <c r="AA1476" s="44" t="s">
        <v>2171</v>
      </c>
    </row>
    <row r="1477" spans="1:27" s="112" customFormat="1" ht="30" x14ac:dyDescent="0.25">
      <c r="A1477" s="44" t="s">
        <v>2015</v>
      </c>
      <c r="B1477" s="44" t="s">
        <v>2169</v>
      </c>
      <c r="C1477" s="44" t="s">
        <v>2172</v>
      </c>
      <c r="D1477" s="44"/>
      <c r="E1477" s="303">
        <v>175</v>
      </c>
      <c r="F1477" s="304">
        <f>(E1477*1.66666666666666)/3</f>
        <v>97.222222222221831</v>
      </c>
      <c r="G1477" s="304"/>
      <c r="H1477" s="47">
        <f>VLOOKUP(U1477,[1]Inflation!$G$16:$H$26,2,FALSE)</f>
        <v>1.0461491063094051</v>
      </c>
      <c r="I1477" s="56">
        <f t="shared" si="116"/>
        <v>101.70894089119174</v>
      </c>
      <c r="J1477" s="275"/>
      <c r="K1477" s="270"/>
      <c r="L1477" s="272"/>
      <c r="M1477" s="192">
        <f t="shared" si="117"/>
        <v>0</v>
      </c>
      <c r="N1477" s="218"/>
      <c r="O1477" s="219"/>
      <c r="P1477" s="193">
        <f t="shared" si="118"/>
        <v>0</v>
      </c>
      <c r="Q1477" s="76" t="s">
        <v>941</v>
      </c>
      <c r="R1477" s="44" t="s">
        <v>910</v>
      </c>
      <c r="S1477" s="44" t="s">
        <v>952</v>
      </c>
      <c r="T1477" s="44">
        <v>2010</v>
      </c>
      <c r="U1477" s="41">
        <v>2010</v>
      </c>
      <c r="V1477" s="44">
        <v>87</v>
      </c>
      <c r="W1477" s="44" t="s">
        <v>32</v>
      </c>
      <c r="X1477" s="44">
        <v>18</v>
      </c>
      <c r="Y1477" s="44"/>
      <c r="Z1477" s="48" t="s">
        <v>953</v>
      </c>
      <c r="AA1477" s="44"/>
    </row>
    <row r="1478" spans="1:27" s="51" customFormat="1" ht="15" x14ac:dyDescent="0.25">
      <c r="A1478" s="44" t="s">
        <v>2015</v>
      </c>
      <c r="B1478" s="44" t="s">
        <v>2169</v>
      </c>
      <c r="C1478" s="44" t="s">
        <v>2173</v>
      </c>
      <c r="D1478" s="44"/>
      <c r="E1478" s="270">
        <v>2.4300000000000002</v>
      </c>
      <c r="F1478" s="272">
        <f>E1478*5</f>
        <v>12.15</v>
      </c>
      <c r="G1478" s="272" t="s">
        <v>113</v>
      </c>
      <c r="H1478" s="47">
        <f>VLOOKUP(U1478,[1]Inflation!$G$16:$H$26,2,FALSE)</f>
        <v>1.1415203211239338</v>
      </c>
      <c r="I1478" s="56">
        <f t="shared" si="116"/>
        <v>13.869471901655796</v>
      </c>
      <c r="J1478" s="275"/>
      <c r="K1478" s="218"/>
      <c r="L1478" s="219"/>
      <c r="M1478" s="192">
        <f t="shared" si="117"/>
        <v>0</v>
      </c>
      <c r="N1478" s="218"/>
      <c r="O1478" s="219"/>
      <c r="P1478" s="193">
        <f t="shared" si="118"/>
        <v>0</v>
      </c>
      <c r="Q1478" s="76" t="s">
        <v>148</v>
      </c>
      <c r="R1478" s="44" t="s">
        <v>403</v>
      </c>
      <c r="S1478" s="77" t="s">
        <v>404</v>
      </c>
      <c r="T1478" s="44" t="s">
        <v>405</v>
      </c>
      <c r="U1478" s="41">
        <v>2006</v>
      </c>
      <c r="V1478" s="44">
        <v>840</v>
      </c>
      <c r="W1478" s="44" t="s">
        <v>32</v>
      </c>
      <c r="X1478" s="305">
        <v>72505</v>
      </c>
      <c r="Y1478" s="305"/>
      <c r="Z1478" s="48" t="s">
        <v>406</v>
      </c>
      <c r="AA1478" s="44"/>
    </row>
    <row r="1479" spans="1:27" s="51" customFormat="1" ht="30" x14ac:dyDescent="0.25">
      <c r="A1479" s="44" t="s">
        <v>2015</v>
      </c>
      <c r="B1479" s="44" t="s">
        <v>2169</v>
      </c>
      <c r="C1479" s="44" t="s">
        <v>2174</v>
      </c>
      <c r="D1479" s="44"/>
      <c r="E1479" s="45">
        <v>54</v>
      </c>
      <c r="F1479" s="45">
        <v>54</v>
      </c>
      <c r="G1479" s="272"/>
      <c r="H1479" s="47">
        <f>VLOOKUP(U1479,[1]Inflation!$G$16:$H$26,2,FALSE)</f>
        <v>1.0292667257822254</v>
      </c>
      <c r="I1479" s="56">
        <f t="shared" si="116"/>
        <v>55.580403192240176</v>
      </c>
      <c r="J1479" s="275"/>
      <c r="K1479" s="218">
        <v>54</v>
      </c>
      <c r="L1479" s="218">
        <v>54</v>
      </c>
      <c r="M1479" s="192">
        <f t="shared" si="117"/>
        <v>55.580403192240176</v>
      </c>
      <c r="N1479" s="218">
        <v>54</v>
      </c>
      <c r="O1479" s="218">
        <v>54</v>
      </c>
      <c r="P1479" s="193">
        <f t="shared" si="118"/>
        <v>55.580403192240176</v>
      </c>
      <c r="Q1479" s="76" t="s">
        <v>113</v>
      </c>
      <c r="R1479" s="44" t="s">
        <v>129</v>
      </c>
      <c r="S1479" s="44" t="s">
        <v>220</v>
      </c>
      <c r="T1479" s="44" t="s">
        <v>214</v>
      </c>
      <c r="U1479" s="41">
        <v>2011</v>
      </c>
      <c r="V1479" s="44" t="s">
        <v>32</v>
      </c>
      <c r="W1479" s="44" t="s">
        <v>32</v>
      </c>
      <c r="X1479" s="44">
        <v>1562</v>
      </c>
      <c r="Y1479" s="44"/>
      <c r="Z1479" s="48" t="s">
        <v>221</v>
      </c>
      <c r="AA1479" s="44"/>
    </row>
    <row r="1480" spans="1:27" s="51" customFormat="1" ht="15" x14ac:dyDescent="0.25">
      <c r="A1480" s="44" t="s">
        <v>2015</v>
      </c>
      <c r="B1480" s="44" t="s">
        <v>2169</v>
      </c>
      <c r="C1480" s="44" t="s">
        <v>2169</v>
      </c>
      <c r="D1480" s="44"/>
      <c r="E1480" s="270">
        <v>125</v>
      </c>
      <c r="F1480" s="272">
        <f>(E1480*1.66666666)/3</f>
        <v>69.444444166666656</v>
      </c>
      <c r="G1480" s="272" t="s">
        <v>113</v>
      </c>
      <c r="H1480" s="47">
        <f>VLOOKUP(U1480,[1]Inflation!$G$16:$H$26,2,FALSE)</f>
        <v>1.0461491063094051</v>
      </c>
      <c r="I1480" s="56">
        <f t="shared" si="116"/>
        <v>72.649243203111695</v>
      </c>
      <c r="J1480" s="275"/>
      <c r="K1480" s="218"/>
      <c r="L1480" s="219"/>
      <c r="M1480" s="192">
        <f t="shared" si="117"/>
        <v>0</v>
      </c>
      <c r="N1480" s="218"/>
      <c r="O1480" s="219"/>
      <c r="P1480" s="193">
        <f t="shared" si="118"/>
        <v>0</v>
      </c>
      <c r="Q1480" s="76" t="s">
        <v>941</v>
      </c>
      <c r="R1480" s="44" t="s">
        <v>196</v>
      </c>
      <c r="S1480" s="44" t="s">
        <v>197</v>
      </c>
      <c r="T1480" s="44">
        <v>2010</v>
      </c>
      <c r="U1480" s="41">
        <v>2010</v>
      </c>
      <c r="V1480" s="44" t="s">
        <v>198</v>
      </c>
      <c r="W1480" s="44" t="s">
        <v>32</v>
      </c>
      <c r="X1480" s="44">
        <v>255</v>
      </c>
      <c r="Y1480" s="44"/>
      <c r="Z1480" s="48" t="s">
        <v>199</v>
      </c>
      <c r="AA1480" s="44"/>
    </row>
    <row r="1481" spans="1:27" s="51" customFormat="1" ht="15" x14ac:dyDescent="0.25">
      <c r="A1481" s="57" t="s">
        <v>2015</v>
      </c>
      <c r="B1481" s="57" t="s">
        <v>2169</v>
      </c>
      <c r="C1481" s="57" t="s">
        <v>2175</v>
      </c>
      <c r="D1481" s="85"/>
      <c r="E1481" s="151">
        <v>12.32</v>
      </c>
      <c r="F1481" s="155">
        <f>E1481*5</f>
        <v>61.6</v>
      </c>
      <c r="G1481" s="146" t="s">
        <v>113</v>
      </c>
      <c r="H1481" s="47">
        <f>VLOOKUP(U1481,[1]Inflation!$G$16:$H$26,2,FALSE)</f>
        <v>1.0461491063094051</v>
      </c>
      <c r="I1481" s="56">
        <f t="shared" si="116"/>
        <v>64.442784948659352</v>
      </c>
      <c r="J1481" s="151"/>
      <c r="K1481" s="151">
        <v>5</v>
      </c>
      <c r="L1481" s="146">
        <f>K1481*5</f>
        <v>25</v>
      </c>
      <c r="M1481" s="192">
        <f t="shared" si="117"/>
        <v>26.153727657735125</v>
      </c>
      <c r="N1481" s="151">
        <v>30</v>
      </c>
      <c r="O1481" s="146">
        <f>N1481*5</f>
        <v>150</v>
      </c>
      <c r="P1481" s="193">
        <f t="shared" si="118"/>
        <v>156.92236594641076</v>
      </c>
      <c r="Q1481" s="302" t="s">
        <v>365</v>
      </c>
      <c r="R1481" s="96" t="s">
        <v>77</v>
      </c>
      <c r="S1481" s="85" t="s">
        <v>66</v>
      </c>
      <c r="T1481" s="85" t="s">
        <v>67</v>
      </c>
      <c r="U1481" s="135">
        <v>2010</v>
      </c>
      <c r="V1481" s="85"/>
      <c r="W1481" s="85"/>
      <c r="X1481" s="57"/>
      <c r="Y1481" s="95" t="s">
        <v>281</v>
      </c>
      <c r="Z1481" s="136" t="s">
        <v>69</v>
      </c>
      <c r="AA1481" s="95"/>
    </row>
    <row r="1482" spans="1:27" s="51" customFormat="1" ht="15" x14ac:dyDescent="0.25">
      <c r="A1482" s="57" t="s">
        <v>2015</v>
      </c>
      <c r="B1482" s="57" t="s">
        <v>2169</v>
      </c>
      <c r="C1482" s="57" t="s">
        <v>2176</v>
      </c>
      <c r="D1482" s="85"/>
      <c r="E1482" s="151">
        <v>241.67</v>
      </c>
      <c r="F1482" s="146">
        <f>(E1482*1.6666666)/3</f>
        <v>134.26110574066666</v>
      </c>
      <c r="G1482" s="146" t="s">
        <v>113</v>
      </c>
      <c r="H1482" s="47">
        <f>VLOOKUP(U1482,[1]Inflation!$G$16:$H$26,2,FALSE)</f>
        <v>1.0461491063094051</v>
      </c>
      <c r="I1482" s="56">
        <f t="shared" si="116"/>
        <v>140.45713578271096</v>
      </c>
      <c r="J1482" s="151"/>
      <c r="K1482" s="151">
        <v>100</v>
      </c>
      <c r="L1482" s="146">
        <f>(K1482*1.6666666666)/3</f>
        <v>55.555555553333335</v>
      </c>
      <c r="M1482" s="192">
        <f t="shared" si="117"/>
        <v>58.119394792642176</v>
      </c>
      <c r="N1482" s="151">
        <v>500</v>
      </c>
      <c r="O1482" s="146">
        <f>(N1482*1.6666666666)/3</f>
        <v>277.7777777666667</v>
      </c>
      <c r="P1482" s="193">
        <f t="shared" si="118"/>
        <v>290.59697396321087</v>
      </c>
      <c r="Q1482" s="302" t="s">
        <v>149</v>
      </c>
      <c r="R1482" s="96" t="s">
        <v>79</v>
      </c>
      <c r="S1482" s="85" t="s">
        <v>66</v>
      </c>
      <c r="T1482" s="85" t="s">
        <v>67</v>
      </c>
      <c r="U1482" s="135">
        <v>2010</v>
      </c>
      <c r="V1482" s="85"/>
      <c r="W1482" s="85"/>
      <c r="X1482" s="57"/>
      <c r="Y1482" s="95" t="s">
        <v>92</v>
      </c>
      <c r="Z1482" s="136" t="s">
        <v>69</v>
      </c>
      <c r="AA1482" s="95"/>
    </row>
    <row r="1483" spans="1:27" s="51" customFormat="1" ht="15" x14ac:dyDescent="0.25">
      <c r="A1483" s="57" t="s">
        <v>2015</v>
      </c>
      <c r="B1483" s="57" t="s">
        <v>2177</v>
      </c>
      <c r="C1483" s="57" t="s">
        <v>2177</v>
      </c>
      <c r="D1483" s="85"/>
      <c r="E1483" s="151">
        <v>97.5</v>
      </c>
      <c r="F1483" s="146">
        <f>(E1483*1.66666666)/3</f>
        <v>54.166666450000001</v>
      </c>
      <c r="G1483" s="146" t="s">
        <v>113</v>
      </c>
      <c r="H1483" s="47">
        <f>VLOOKUP(U1483,[1]Inflation!$G$16:$H$26,2,FALSE)</f>
        <v>1.0461491063094051</v>
      </c>
      <c r="I1483" s="56">
        <f t="shared" si="116"/>
        <v>56.666409698427138</v>
      </c>
      <c r="J1483" s="151"/>
      <c r="K1483" s="151">
        <v>70</v>
      </c>
      <c r="L1483" s="146">
        <f>(K1483*1.6666666666)/3</f>
        <v>38.888888887333337</v>
      </c>
      <c r="M1483" s="192">
        <f t="shared" si="117"/>
        <v>40.683576354849521</v>
      </c>
      <c r="N1483" s="151">
        <v>125</v>
      </c>
      <c r="O1483" s="146">
        <f>(N1483*1.66666666)/3</f>
        <v>69.444444166666656</v>
      </c>
      <c r="P1483" s="193">
        <f t="shared" si="118"/>
        <v>72.649243203111695</v>
      </c>
      <c r="Q1483" s="302" t="s">
        <v>1305</v>
      </c>
      <c r="R1483" s="96" t="s">
        <v>196</v>
      </c>
      <c r="S1483" s="85" t="s">
        <v>66</v>
      </c>
      <c r="T1483" s="85" t="s">
        <v>67</v>
      </c>
      <c r="U1483" s="135">
        <v>2010</v>
      </c>
      <c r="V1483" s="85"/>
      <c r="W1483" s="85"/>
      <c r="X1483" s="57"/>
      <c r="Y1483" s="95" t="s">
        <v>89</v>
      </c>
      <c r="Z1483" s="136" t="s">
        <v>69</v>
      </c>
      <c r="AA1483" s="95"/>
    </row>
    <row r="1484" spans="1:27" s="51" customFormat="1" ht="15" x14ac:dyDescent="0.25">
      <c r="A1484" s="57" t="s">
        <v>2015</v>
      </c>
      <c r="B1484" s="57" t="s">
        <v>2169</v>
      </c>
      <c r="C1484" s="57" t="s">
        <v>2178</v>
      </c>
      <c r="D1484" s="85"/>
      <c r="E1484" s="151">
        <v>74.78</v>
      </c>
      <c r="F1484" s="146">
        <f>(E1484*1.666666666)/3</f>
        <v>41.544444427826669</v>
      </c>
      <c r="G1484" s="146" t="s">
        <v>113</v>
      </c>
      <c r="H1484" s="47">
        <f>VLOOKUP(U1484,[1]Inflation!$G$16:$H$26,2,FALSE)</f>
        <v>1.0461491063094051</v>
      </c>
      <c r="I1484" s="56">
        <f t="shared" si="116"/>
        <v>43.461683410291613</v>
      </c>
      <c r="J1484" s="151"/>
      <c r="K1484" s="151">
        <v>20</v>
      </c>
      <c r="L1484" s="146">
        <f>(K1484*1.66666666)/3</f>
        <v>11.111111066666666</v>
      </c>
      <c r="M1484" s="192">
        <f t="shared" si="117"/>
        <v>11.623878912497872</v>
      </c>
      <c r="N1484" s="151">
        <v>134</v>
      </c>
      <c r="O1484" s="146">
        <f>(N1484*1.6666666666)/3</f>
        <v>74.444444441466672</v>
      </c>
      <c r="P1484" s="193">
        <f t="shared" si="118"/>
        <v>77.879989022140521</v>
      </c>
      <c r="Q1484" s="302" t="s">
        <v>149</v>
      </c>
      <c r="R1484" s="96" t="s">
        <v>88</v>
      </c>
      <c r="S1484" s="85" t="s">
        <v>66</v>
      </c>
      <c r="T1484" s="85" t="s">
        <v>67</v>
      </c>
      <c r="U1484" s="135">
        <v>2010</v>
      </c>
      <c r="V1484" s="85"/>
      <c r="W1484" s="85"/>
      <c r="X1484" s="57"/>
      <c r="Y1484" s="95" t="s">
        <v>81</v>
      </c>
      <c r="Z1484" s="137" t="s">
        <v>69</v>
      </c>
      <c r="AA1484" s="95"/>
    </row>
    <row r="1485" spans="1:27" s="51" customFormat="1" ht="15" x14ac:dyDescent="0.25">
      <c r="A1485" s="44" t="s">
        <v>2015</v>
      </c>
      <c r="B1485" s="57" t="s">
        <v>2169</v>
      </c>
      <c r="C1485" s="57" t="s">
        <v>2179</v>
      </c>
      <c r="D1485" s="85"/>
      <c r="E1485" s="93">
        <v>147.56</v>
      </c>
      <c r="F1485" s="134">
        <f>(E1485*1.66666666666666)/3</f>
        <v>81.977777777777462</v>
      </c>
      <c r="G1485" s="134" t="s">
        <v>1173</v>
      </c>
      <c r="H1485" s="55">
        <v>1.0461491063094051</v>
      </c>
      <c r="I1485" s="56">
        <v>17.152195791890648</v>
      </c>
      <c r="J1485" s="93"/>
      <c r="K1485" s="93">
        <v>0.01</v>
      </c>
      <c r="L1485" s="146">
        <f>(K1485*1.66666666)/3</f>
        <v>5.5555555333333334E-3</v>
      </c>
      <c r="M1485" s="56">
        <v>1.0461491063094051E-2</v>
      </c>
      <c r="N1485" s="93">
        <v>325</v>
      </c>
      <c r="O1485" s="146">
        <f>(N1485*1.6666666666)/3</f>
        <v>180.55555554833336</v>
      </c>
      <c r="P1485" s="56">
        <v>339.99845955055662</v>
      </c>
      <c r="Q1485" s="302" t="s">
        <v>149</v>
      </c>
      <c r="R1485" s="96" t="s">
        <v>36</v>
      </c>
      <c r="S1485" s="85" t="s">
        <v>66</v>
      </c>
      <c r="T1485" s="85" t="s">
        <v>67</v>
      </c>
      <c r="U1485" s="135">
        <v>2010</v>
      </c>
      <c r="V1485" s="85"/>
      <c r="W1485" s="85"/>
      <c r="X1485" s="57"/>
      <c r="Y1485" s="95" t="s">
        <v>366</v>
      </c>
      <c r="Z1485" s="136" t="s">
        <v>69</v>
      </c>
      <c r="AA1485" s="95"/>
    </row>
    <row r="1486" spans="1:27" s="51" customFormat="1" ht="15" x14ac:dyDescent="0.25">
      <c r="A1486" s="44" t="s">
        <v>2015</v>
      </c>
      <c r="B1486" s="57" t="s">
        <v>2169</v>
      </c>
      <c r="C1486" s="57" t="s">
        <v>2180</v>
      </c>
      <c r="D1486" s="85"/>
      <c r="E1486" s="93">
        <v>98.32</v>
      </c>
      <c r="F1486" s="134">
        <f>(E1486*1.66666666666666)/3</f>
        <v>54.622222222222007</v>
      </c>
      <c r="G1486" s="134"/>
      <c r="H1486" s="55">
        <v>1.0461491063094051</v>
      </c>
      <c r="I1486" s="56">
        <v>102.85738013234069</v>
      </c>
      <c r="J1486" s="93"/>
      <c r="K1486" s="93">
        <v>40</v>
      </c>
      <c r="L1486" s="146">
        <f>(K1486*1.66666666666)/3</f>
        <v>22.222222222133336</v>
      </c>
      <c r="M1486" s="56">
        <v>41.845964252376206</v>
      </c>
      <c r="N1486" s="93">
        <v>150</v>
      </c>
      <c r="O1486" s="146">
        <f>(N1486*1.6666666666)/3</f>
        <v>83.333333330000002</v>
      </c>
      <c r="P1486" s="56">
        <v>156.92236594641076</v>
      </c>
      <c r="Q1486" s="302" t="s">
        <v>149</v>
      </c>
      <c r="R1486" s="96" t="s">
        <v>291</v>
      </c>
      <c r="S1486" s="85" t="s">
        <v>66</v>
      </c>
      <c r="T1486" s="85" t="s">
        <v>67</v>
      </c>
      <c r="U1486" s="135">
        <v>2010</v>
      </c>
      <c r="V1486" s="85"/>
      <c r="W1486" s="85"/>
      <c r="X1486" s="57"/>
      <c r="Y1486" s="95" t="s">
        <v>68</v>
      </c>
      <c r="Z1486" s="137" t="s">
        <v>69</v>
      </c>
      <c r="AA1486" s="95"/>
    </row>
    <row r="1487" spans="1:27" s="51" customFormat="1" ht="15" x14ac:dyDescent="0.25">
      <c r="A1487" s="57" t="s">
        <v>2015</v>
      </c>
      <c r="B1487" s="57" t="s">
        <v>2181</v>
      </c>
      <c r="C1487" s="57" t="s">
        <v>2182</v>
      </c>
      <c r="D1487" s="85"/>
      <c r="E1487" s="151">
        <v>315</v>
      </c>
      <c r="F1487" s="146">
        <f>(E1487*1.6666666)/3</f>
        <v>174.99999300000002</v>
      </c>
      <c r="G1487" s="146" t="s">
        <v>113</v>
      </c>
      <c r="H1487" s="47">
        <f>VLOOKUP(U1487,[1]Inflation!$G$16:$H$26,2,FALSE)</f>
        <v>1.0461491063094051</v>
      </c>
      <c r="I1487" s="56">
        <f>H1487*F1487</f>
        <v>183.07608628110216</v>
      </c>
      <c r="J1487" s="306">
        <f>AVERAGE(I1487:I1488)</f>
        <v>133.05272682599011</v>
      </c>
      <c r="K1487" s="151">
        <v>150</v>
      </c>
      <c r="L1487" s="146">
        <f>(K1487*1.6666666666)/3</f>
        <v>83.333333330000002</v>
      </c>
      <c r="M1487" s="192">
        <f>L1487*H1487</f>
        <v>87.179092188963253</v>
      </c>
      <c r="N1487" s="151">
        <v>480</v>
      </c>
      <c r="O1487" s="146">
        <f>(N1487*1.6666666666)/3</f>
        <v>266.66666665600002</v>
      </c>
      <c r="P1487" s="193">
        <f>O1487*H1487</f>
        <v>278.97309500468242</v>
      </c>
      <c r="Q1487" s="302" t="s">
        <v>149</v>
      </c>
      <c r="R1487" s="96" t="s">
        <v>79</v>
      </c>
      <c r="S1487" s="85" t="s">
        <v>66</v>
      </c>
      <c r="T1487" s="85" t="s">
        <v>67</v>
      </c>
      <c r="U1487" s="135">
        <v>2010</v>
      </c>
      <c r="V1487" s="85"/>
      <c r="W1487" s="85"/>
      <c r="X1487" s="57"/>
      <c r="Y1487" s="95" t="s">
        <v>89</v>
      </c>
      <c r="Z1487" s="136" t="s">
        <v>69</v>
      </c>
      <c r="AA1487" s="95"/>
    </row>
    <row r="1488" spans="1:27" s="51" customFormat="1" ht="15" x14ac:dyDescent="0.25">
      <c r="A1488" s="57" t="s">
        <v>2015</v>
      </c>
      <c r="B1488" s="57" t="s">
        <v>2183</v>
      </c>
      <c r="C1488" s="57" t="s">
        <v>2184</v>
      </c>
      <c r="D1488" s="85"/>
      <c r="E1488" s="151">
        <v>142.86000000000001</v>
      </c>
      <c r="F1488" s="146">
        <f>(E1488*1.666666666)/3</f>
        <v>79.366666634920009</v>
      </c>
      <c r="G1488" s="146" t="s">
        <v>113</v>
      </c>
      <c r="H1488" s="47">
        <f>VLOOKUP(U1488,[1]Inflation!$G$16:$H$26,2,FALSE)</f>
        <v>1.0461491063094051</v>
      </c>
      <c r="I1488" s="56">
        <f>H1488*F1488</f>
        <v>83.029367370878049</v>
      </c>
      <c r="J1488" s="151"/>
      <c r="K1488" s="151">
        <v>70</v>
      </c>
      <c r="L1488" s="146">
        <f>(K1488*1.666666666)/3</f>
        <v>38.888888873333336</v>
      </c>
      <c r="M1488" s="192">
        <f>L1488*H1488</f>
        <v>40.683576340203437</v>
      </c>
      <c r="N1488" s="151">
        <v>200</v>
      </c>
      <c r="O1488" s="146">
        <f>(N1488*1.6666666666)/3</f>
        <v>111.11111110666667</v>
      </c>
      <c r="P1488" s="193">
        <f>O1488*H1488</f>
        <v>116.23878958528435</v>
      </c>
      <c r="Q1488" s="302" t="s">
        <v>149</v>
      </c>
      <c r="R1488" s="96" t="s">
        <v>269</v>
      </c>
      <c r="S1488" s="85" t="s">
        <v>66</v>
      </c>
      <c r="T1488" s="85" t="s">
        <v>67</v>
      </c>
      <c r="U1488" s="135">
        <v>2010</v>
      </c>
      <c r="V1488" s="85"/>
      <c r="W1488" s="85"/>
      <c r="X1488" s="57"/>
      <c r="Y1488" s="95" t="s">
        <v>78</v>
      </c>
      <c r="Z1488" s="137" t="s">
        <v>69</v>
      </c>
      <c r="AA1488" s="95"/>
    </row>
    <row r="1489" spans="1:27" s="51" customFormat="1" ht="15" x14ac:dyDescent="0.25">
      <c r="A1489" s="44" t="s">
        <v>2015</v>
      </c>
      <c r="B1489" s="44" t="s">
        <v>2185</v>
      </c>
      <c r="C1489" s="44" t="s">
        <v>2186</v>
      </c>
      <c r="D1489" s="44"/>
      <c r="E1489" s="303" t="s">
        <v>963</v>
      </c>
      <c r="F1489" s="304"/>
      <c r="G1489" s="304" t="s">
        <v>113</v>
      </c>
      <c r="H1489" s="47">
        <f>VLOOKUP(U1489,[1]Inflation!$G$16:$H$26,2,FALSE)</f>
        <v>1.0292667257822254</v>
      </c>
      <c r="I1489" s="56">
        <f>H1489*F1489</f>
        <v>0</v>
      </c>
      <c r="J1489" s="275"/>
      <c r="K1489" s="270">
        <v>12.75</v>
      </c>
      <c r="L1489" s="272">
        <f>K1489*5</f>
        <v>63.75</v>
      </c>
      <c r="M1489" s="192">
        <f>L1489*H1489</f>
        <v>65.615753768616869</v>
      </c>
      <c r="N1489" s="218">
        <v>22</v>
      </c>
      <c r="O1489" s="219">
        <f>N1489*5</f>
        <v>110</v>
      </c>
      <c r="P1489" s="193">
        <f>O1489*H1489</f>
        <v>113.2193398360448</v>
      </c>
      <c r="Q1489" s="76" t="s">
        <v>148</v>
      </c>
      <c r="R1489" s="44" t="s">
        <v>964</v>
      </c>
      <c r="S1489" s="44" t="s">
        <v>965</v>
      </c>
      <c r="T1489" s="44">
        <v>2011</v>
      </c>
      <c r="U1489" s="41">
        <v>2011</v>
      </c>
      <c r="V1489" s="44" t="s">
        <v>210</v>
      </c>
      <c r="W1489" s="44" t="s">
        <v>32</v>
      </c>
      <c r="X1489" s="44">
        <v>2093</v>
      </c>
      <c r="Y1489" s="44"/>
      <c r="Z1489" s="48" t="s">
        <v>1052</v>
      </c>
      <c r="AA1489" s="44"/>
    </row>
    <row r="1490" spans="1:27" s="51" customFormat="1" ht="15" x14ac:dyDescent="0.25">
      <c r="A1490" s="44" t="s">
        <v>2015</v>
      </c>
      <c r="B1490" s="57" t="s">
        <v>2187</v>
      </c>
      <c r="C1490" s="57" t="s">
        <v>2188</v>
      </c>
      <c r="D1490" s="85"/>
      <c r="E1490" s="93">
        <v>155</v>
      </c>
      <c r="F1490" s="134">
        <f>E1490/9</f>
        <v>17.222222222222221</v>
      </c>
      <c r="G1490" s="134" t="s">
        <v>1173</v>
      </c>
      <c r="H1490" s="55">
        <v>1.0461491063094051</v>
      </c>
      <c r="I1490" s="56">
        <v>18.017012386439752</v>
      </c>
      <c r="J1490" s="93"/>
      <c r="K1490" s="93">
        <v>10</v>
      </c>
      <c r="L1490" s="146">
        <f>(K1490/9)</f>
        <v>1.1111111111111112</v>
      </c>
      <c r="M1490" s="56">
        <f>L1490*H1490</f>
        <v>1.162387895899339</v>
      </c>
      <c r="N1490" s="93">
        <v>300</v>
      </c>
      <c r="O1490" s="146">
        <f>(N1490/9)</f>
        <v>33.333333333333336</v>
      </c>
      <c r="P1490" s="56">
        <f>O1490*H1490</f>
        <v>34.871636876980169</v>
      </c>
      <c r="Q1490" s="302" t="s">
        <v>149</v>
      </c>
      <c r="R1490" s="96" t="s">
        <v>36</v>
      </c>
      <c r="S1490" s="85" t="s">
        <v>66</v>
      </c>
      <c r="T1490" s="85" t="s">
        <v>67</v>
      </c>
      <c r="U1490" s="135">
        <v>2010</v>
      </c>
      <c r="V1490" s="85"/>
      <c r="W1490" s="85"/>
      <c r="X1490" s="57"/>
      <c r="Y1490" s="95" t="s">
        <v>281</v>
      </c>
      <c r="Z1490" s="136" t="s">
        <v>69</v>
      </c>
      <c r="AA1490" s="95"/>
    </row>
    <row r="1491" spans="1:27" s="51" customFormat="1" ht="15" x14ac:dyDescent="0.25">
      <c r="A1491" s="44" t="s">
        <v>2015</v>
      </c>
      <c r="B1491" s="57" t="s">
        <v>2187</v>
      </c>
      <c r="C1491" s="57" t="s">
        <v>2189</v>
      </c>
      <c r="D1491" s="85"/>
      <c r="E1491" s="93">
        <v>238.59</v>
      </c>
      <c r="F1491" s="134">
        <v>26.51</v>
      </c>
      <c r="G1491" s="134" t="s">
        <v>1173</v>
      </c>
      <c r="H1491" s="55">
        <v>1.0461491063094051</v>
      </c>
      <c r="I1491" s="56">
        <v>27.733412808262329</v>
      </c>
      <c r="J1491" s="93"/>
      <c r="K1491" s="93">
        <v>140</v>
      </c>
      <c r="L1491" s="146">
        <f t="shared" ref="L1491" si="119">(K1491/9)</f>
        <v>15.555555555555555</v>
      </c>
      <c r="M1491" s="56">
        <f t="shared" ref="M1491:M1492" si="120">L1491*H1491</f>
        <v>16.273430542590745</v>
      </c>
      <c r="N1491" s="93">
        <v>350</v>
      </c>
      <c r="O1491" s="146">
        <f t="shared" ref="O1491:O1492" si="121">(N1491/9)</f>
        <v>38.888888888888886</v>
      </c>
      <c r="P1491" s="56">
        <f t="shared" ref="P1491:P1492" si="122">O1491*H1491</f>
        <v>40.683576356476863</v>
      </c>
      <c r="Q1491" s="302" t="s">
        <v>149</v>
      </c>
      <c r="R1491" s="96" t="s">
        <v>36</v>
      </c>
      <c r="S1491" s="85" t="s">
        <v>66</v>
      </c>
      <c r="T1491" s="85" t="s">
        <v>67</v>
      </c>
      <c r="U1491" s="135">
        <v>2010</v>
      </c>
      <c r="V1491" s="85"/>
      <c r="W1491" s="85"/>
      <c r="X1491" s="57"/>
      <c r="Y1491" s="95" t="s">
        <v>68</v>
      </c>
      <c r="Z1491" s="136" t="s">
        <v>69</v>
      </c>
      <c r="AA1491" s="95"/>
    </row>
    <row r="1492" spans="1:27" s="51" customFormat="1" ht="15" x14ac:dyDescent="0.25">
      <c r="A1492" s="44" t="s">
        <v>2015</v>
      </c>
      <c r="B1492" s="57" t="s">
        <v>2187</v>
      </c>
      <c r="C1492" s="57" t="s">
        <v>2190</v>
      </c>
      <c r="D1492" s="85"/>
      <c r="E1492" s="93">
        <v>187.76</v>
      </c>
      <c r="F1492" s="134">
        <v>20.862222222222222</v>
      </c>
      <c r="G1492" s="134" t="s">
        <v>1173</v>
      </c>
      <c r="H1492" s="55">
        <v>1.0461491063094051</v>
      </c>
      <c r="I1492" s="56">
        <v>21.824995133405988</v>
      </c>
      <c r="J1492" s="93"/>
      <c r="K1492" s="93">
        <v>125</v>
      </c>
      <c r="L1492" s="146">
        <f>(K1492/9)</f>
        <v>13.888888888888889</v>
      </c>
      <c r="M1492" s="56">
        <f t="shared" si="120"/>
        <v>14.529848698741738</v>
      </c>
      <c r="N1492" s="93">
        <v>300</v>
      </c>
      <c r="O1492" s="146">
        <f t="shared" si="121"/>
        <v>33.333333333333336</v>
      </c>
      <c r="P1492" s="56">
        <f t="shared" si="122"/>
        <v>34.871636876980169</v>
      </c>
      <c r="Q1492" s="302" t="s">
        <v>149</v>
      </c>
      <c r="R1492" s="96" t="s">
        <v>36</v>
      </c>
      <c r="S1492" s="85" t="s">
        <v>66</v>
      </c>
      <c r="T1492" s="85" t="s">
        <v>67</v>
      </c>
      <c r="U1492" s="135">
        <v>2010</v>
      </c>
      <c r="V1492" s="85"/>
      <c r="W1492" s="85"/>
      <c r="X1492" s="57"/>
      <c r="Y1492" s="95" t="s">
        <v>451</v>
      </c>
      <c r="Z1492" s="136" t="s">
        <v>69</v>
      </c>
      <c r="AA1492" s="95"/>
    </row>
    <row r="1493" spans="1:27" s="51" customFormat="1" ht="15" x14ac:dyDescent="0.25">
      <c r="A1493" s="44" t="s">
        <v>2015</v>
      </c>
      <c r="B1493" s="57" t="s">
        <v>2191</v>
      </c>
      <c r="C1493" s="57" t="s">
        <v>2192</v>
      </c>
      <c r="D1493" s="85"/>
      <c r="E1493" s="93">
        <v>15.07</v>
      </c>
      <c r="F1493" s="93">
        <v>15.07</v>
      </c>
      <c r="G1493" s="134"/>
      <c r="H1493" s="55">
        <v>1.0461491063094051</v>
      </c>
      <c r="I1493" s="56">
        <v>15.765467032082734</v>
      </c>
      <c r="J1493" s="93"/>
      <c r="K1493" s="93">
        <v>3.5</v>
      </c>
      <c r="L1493" s="146">
        <f>K1493*5</f>
        <v>17.5</v>
      </c>
      <c r="M1493" s="56">
        <v>3.6615218720829175</v>
      </c>
      <c r="N1493" s="93">
        <v>40</v>
      </c>
      <c r="O1493" s="146">
        <f>N1493*5</f>
        <v>200</v>
      </c>
      <c r="P1493" s="56">
        <v>41.845964252376206</v>
      </c>
      <c r="Q1493" s="302" t="s">
        <v>365</v>
      </c>
      <c r="R1493" s="96" t="s">
        <v>36</v>
      </c>
      <c r="S1493" s="85" t="s">
        <v>66</v>
      </c>
      <c r="T1493" s="85" t="s">
        <v>67</v>
      </c>
      <c r="U1493" s="135">
        <v>2010</v>
      </c>
      <c r="V1493" s="85"/>
      <c r="W1493" s="85"/>
      <c r="X1493" s="57"/>
      <c r="Y1493" s="95" t="s">
        <v>80</v>
      </c>
      <c r="Z1493" s="136" t="s">
        <v>69</v>
      </c>
      <c r="AA1493" s="95"/>
    </row>
    <row r="1494" spans="1:27" s="51" customFormat="1" ht="15" x14ac:dyDescent="0.25">
      <c r="A1494" s="44" t="s">
        <v>2015</v>
      </c>
      <c r="B1494" s="57" t="s">
        <v>2191</v>
      </c>
      <c r="C1494" s="57" t="s">
        <v>2193</v>
      </c>
      <c r="D1494" s="85"/>
      <c r="E1494" s="93">
        <v>115</v>
      </c>
      <c r="F1494" s="134">
        <v>12.777777777777779</v>
      </c>
      <c r="G1494" s="134" t="s">
        <v>1173</v>
      </c>
      <c r="H1494" s="55">
        <v>1.0461491063094051</v>
      </c>
      <c r="I1494" s="56">
        <v>13.367460802842398</v>
      </c>
      <c r="J1494" s="93">
        <f>AVERAGE(I1493:I1494)</f>
        <v>14.566463917462567</v>
      </c>
      <c r="K1494" s="93">
        <v>85</v>
      </c>
      <c r="L1494" s="146">
        <f>(K1494*1.66666666666)/3</f>
        <v>47.222222222033338</v>
      </c>
      <c r="M1494" s="56">
        <f>L1494*H1494</f>
        <v>49.401485575524305</v>
      </c>
      <c r="N1494" s="93">
        <v>150</v>
      </c>
      <c r="O1494" s="146">
        <f>(N1494*1.6666666666)/3</f>
        <v>83.333333330000002</v>
      </c>
      <c r="P1494" s="56">
        <f>O1494*H1494</f>
        <v>87.179092188963253</v>
      </c>
      <c r="Q1494" s="302" t="s">
        <v>149</v>
      </c>
      <c r="R1494" s="96" t="s">
        <v>36</v>
      </c>
      <c r="S1494" s="85" t="s">
        <v>66</v>
      </c>
      <c r="T1494" s="85" t="s">
        <v>67</v>
      </c>
      <c r="U1494" s="135">
        <v>2010</v>
      </c>
      <c r="V1494" s="85"/>
      <c r="W1494" s="85"/>
      <c r="X1494" s="57"/>
      <c r="Y1494" s="95" t="s">
        <v>281</v>
      </c>
      <c r="Z1494" s="136" t="s">
        <v>69</v>
      </c>
      <c r="AA1494" s="95"/>
    </row>
    <row r="1495" spans="1:27" s="51" customFormat="1" ht="15" x14ac:dyDescent="0.25">
      <c r="A1495" s="116" t="s">
        <v>2015</v>
      </c>
      <c r="B1495" s="116" t="s">
        <v>2194</v>
      </c>
      <c r="C1495" s="116" t="s">
        <v>2195</v>
      </c>
      <c r="D1495" s="307"/>
      <c r="E1495" s="308">
        <v>17.57</v>
      </c>
      <c r="F1495" s="308">
        <v>17.57</v>
      </c>
      <c r="G1495" s="308"/>
      <c r="H1495" s="309">
        <f>VLOOKUP(U1495,[1]Inflation!$G$16:$H$26,2,FALSE)</f>
        <v>1.0292667257822254</v>
      </c>
      <c r="I1495" s="117">
        <f t="shared" ref="I1495:I1558" si="123">H1495*F1495</f>
        <v>18.084216371993701</v>
      </c>
      <c r="J1495" s="308"/>
      <c r="K1495" s="308">
        <v>3</v>
      </c>
      <c r="L1495" s="308">
        <v>3</v>
      </c>
      <c r="M1495" s="310">
        <f t="shared" ref="M1495:M1558" si="124">L1495*H1495</f>
        <v>3.0878001773466766</v>
      </c>
      <c r="N1495" s="308">
        <v>75</v>
      </c>
      <c r="O1495" s="308">
        <v>75</v>
      </c>
      <c r="P1495" s="311">
        <f t="shared" ref="P1495:P1558" si="125">O1495*H1495</f>
        <v>77.195004433666909</v>
      </c>
      <c r="Q1495" s="312" t="s">
        <v>433</v>
      </c>
      <c r="R1495" s="116" t="s">
        <v>91</v>
      </c>
      <c r="S1495" s="307" t="s">
        <v>66</v>
      </c>
      <c r="T1495" s="307">
        <v>2011</v>
      </c>
      <c r="U1495" s="307">
        <v>2011</v>
      </c>
      <c r="V1495" s="307"/>
      <c r="W1495" s="307"/>
      <c r="X1495" s="116"/>
      <c r="Y1495" s="313" t="s">
        <v>778</v>
      </c>
      <c r="Z1495" s="314" t="s">
        <v>69</v>
      </c>
      <c r="AA1495" s="313"/>
    </row>
    <row r="1496" spans="1:27" s="51" customFormat="1" ht="15" x14ac:dyDescent="0.25">
      <c r="A1496" s="57" t="s">
        <v>2015</v>
      </c>
      <c r="B1496" s="57" t="s">
        <v>2196</v>
      </c>
      <c r="C1496" s="57" t="s">
        <v>2197</v>
      </c>
      <c r="D1496" s="90"/>
      <c r="E1496" s="154">
        <v>28.23</v>
      </c>
      <c r="F1496" s="155">
        <f t="shared" ref="F1496:F1506" si="126">E1496/9</f>
        <v>3.1366666666666667</v>
      </c>
      <c r="G1496" s="146" t="s">
        <v>148</v>
      </c>
      <c r="H1496" s="47">
        <f>VLOOKUP(U1496,[1]Inflation!$G$16:$H$26,2,FALSE)</f>
        <v>1.0461491063094051</v>
      </c>
      <c r="I1496" s="56">
        <f t="shared" si="123"/>
        <v>3.281421030123834</v>
      </c>
      <c r="J1496" s="154"/>
      <c r="K1496" s="154">
        <v>24.38</v>
      </c>
      <c r="L1496" s="146">
        <f t="shared" ref="L1496:L1506" si="127">K1496/9</f>
        <v>2.7088888888888887</v>
      </c>
      <c r="M1496" s="192">
        <f t="shared" si="124"/>
        <v>2.833901690202588</v>
      </c>
      <c r="N1496" s="154">
        <v>33.5</v>
      </c>
      <c r="O1496" s="146">
        <f t="shared" ref="O1496:O1506" si="128">N1496/9</f>
        <v>3.7222222222222223</v>
      </c>
      <c r="P1496" s="193">
        <f t="shared" si="125"/>
        <v>3.8939994512627858</v>
      </c>
      <c r="Q1496" s="221" t="s">
        <v>149</v>
      </c>
      <c r="R1496" s="96" t="s">
        <v>202</v>
      </c>
      <c r="S1496" s="85" t="s">
        <v>66</v>
      </c>
      <c r="T1496" s="85" t="s">
        <v>67</v>
      </c>
      <c r="U1496" s="135">
        <v>2010</v>
      </c>
      <c r="V1496" s="90"/>
      <c r="W1496" s="90"/>
      <c r="X1496" s="90" t="s">
        <v>2198</v>
      </c>
      <c r="Y1496" s="92" t="s">
        <v>505</v>
      </c>
      <c r="Z1496" s="136" t="s">
        <v>69</v>
      </c>
      <c r="AA1496" s="92"/>
    </row>
    <row r="1497" spans="1:27" s="51" customFormat="1" ht="15" x14ac:dyDescent="0.25">
      <c r="A1497" s="57" t="s">
        <v>2015</v>
      </c>
      <c r="B1497" s="57" t="s">
        <v>2196</v>
      </c>
      <c r="C1497" s="57" t="s">
        <v>2199</v>
      </c>
      <c r="D1497" s="90"/>
      <c r="E1497" s="154">
        <v>34.25</v>
      </c>
      <c r="F1497" s="155">
        <f t="shared" si="126"/>
        <v>3.8055555555555554</v>
      </c>
      <c r="G1497" s="146" t="s">
        <v>148</v>
      </c>
      <c r="H1497" s="47">
        <f>VLOOKUP(U1497,[1]Inflation!$G$16:$H$26,2,FALSE)</f>
        <v>1.0461491063094051</v>
      </c>
      <c r="I1497" s="56">
        <f t="shared" si="123"/>
        <v>3.9811785434552358</v>
      </c>
      <c r="J1497" s="154"/>
      <c r="K1497" s="154">
        <v>24</v>
      </c>
      <c r="L1497" s="146">
        <f t="shared" si="127"/>
        <v>2.6666666666666665</v>
      </c>
      <c r="M1497" s="192">
        <f t="shared" si="124"/>
        <v>2.7897309501584133</v>
      </c>
      <c r="N1497" s="154">
        <v>230</v>
      </c>
      <c r="O1497" s="146">
        <f t="shared" si="128"/>
        <v>25.555555555555557</v>
      </c>
      <c r="P1497" s="193">
        <f t="shared" si="125"/>
        <v>26.734921605684796</v>
      </c>
      <c r="Q1497" s="221" t="s">
        <v>149</v>
      </c>
      <c r="R1497" s="96" t="s">
        <v>202</v>
      </c>
      <c r="S1497" s="85" t="s">
        <v>66</v>
      </c>
      <c r="T1497" s="85" t="s">
        <v>67</v>
      </c>
      <c r="U1497" s="135">
        <v>2010</v>
      </c>
      <c r="V1497" s="90"/>
      <c r="W1497" s="90"/>
      <c r="X1497" s="90" t="s">
        <v>2200</v>
      </c>
      <c r="Y1497" s="92" t="s">
        <v>2201</v>
      </c>
      <c r="Z1497" s="136" t="s">
        <v>69</v>
      </c>
      <c r="AA1497" s="92"/>
    </row>
    <row r="1498" spans="1:27" s="51" customFormat="1" ht="15" x14ac:dyDescent="0.25">
      <c r="A1498" s="57" t="s">
        <v>2015</v>
      </c>
      <c r="B1498" s="57" t="s">
        <v>2196</v>
      </c>
      <c r="C1498" s="57" t="s">
        <v>2202</v>
      </c>
      <c r="D1498" s="90"/>
      <c r="E1498" s="154">
        <v>45.02</v>
      </c>
      <c r="F1498" s="155">
        <f t="shared" si="126"/>
        <v>5.0022222222222226</v>
      </c>
      <c r="G1498" s="146" t="s">
        <v>148</v>
      </c>
      <c r="H1498" s="47">
        <f>VLOOKUP(U1498,[1]Inflation!$G$16:$H$26,2,FALSE)</f>
        <v>1.0461491063094051</v>
      </c>
      <c r="I1498" s="56">
        <f t="shared" si="123"/>
        <v>5.2330703073388243</v>
      </c>
      <c r="J1498" s="154"/>
      <c r="K1498" s="154">
        <v>27.75</v>
      </c>
      <c r="L1498" s="146">
        <f t="shared" si="127"/>
        <v>3.0833333333333335</v>
      </c>
      <c r="M1498" s="192">
        <f t="shared" si="124"/>
        <v>3.2256264111206656</v>
      </c>
      <c r="N1498" s="154">
        <v>500</v>
      </c>
      <c r="O1498" s="146">
        <f t="shared" si="128"/>
        <v>55.555555555555557</v>
      </c>
      <c r="P1498" s="193">
        <f t="shared" si="125"/>
        <v>58.119394794966951</v>
      </c>
      <c r="Q1498" s="221" t="s">
        <v>149</v>
      </c>
      <c r="R1498" s="96" t="s">
        <v>202</v>
      </c>
      <c r="S1498" s="85" t="s">
        <v>66</v>
      </c>
      <c r="T1498" s="85" t="s">
        <v>67</v>
      </c>
      <c r="U1498" s="135">
        <v>2010</v>
      </c>
      <c r="V1498" s="90"/>
      <c r="W1498" s="90"/>
      <c r="X1498" s="90" t="s">
        <v>2203</v>
      </c>
      <c r="Y1498" s="92" t="s">
        <v>2204</v>
      </c>
      <c r="Z1498" s="136" t="s">
        <v>69</v>
      </c>
      <c r="AA1498" s="92"/>
    </row>
    <row r="1499" spans="1:27" s="51" customFormat="1" ht="15" x14ac:dyDescent="0.25">
      <c r="A1499" s="57" t="s">
        <v>2015</v>
      </c>
      <c r="B1499" s="57" t="s">
        <v>2196</v>
      </c>
      <c r="C1499" s="57" t="s">
        <v>2205</v>
      </c>
      <c r="D1499" s="90"/>
      <c r="E1499" s="154">
        <v>63.44</v>
      </c>
      <c r="F1499" s="155">
        <f t="shared" si="126"/>
        <v>7.0488888888888885</v>
      </c>
      <c r="G1499" s="146" t="s">
        <v>148</v>
      </c>
      <c r="H1499" s="47">
        <f>VLOOKUP(U1499,[1]Inflation!$G$16:$H$26,2,FALSE)</f>
        <v>1.0461491063094051</v>
      </c>
      <c r="I1499" s="56">
        <f t="shared" si="123"/>
        <v>7.3741888115854062</v>
      </c>
      <c r="J1499" s="154"/>
      <c r="K1499" s="154">
        <v>35.700000000000003</v>
      </c>
      <c r="L1499" s="146">
        <f t="shared" si="127"/>
        <v>3.9666666666666668</v>
      </c>
      <c r="M1499" s="192">
        <f t="shared" si="124"/>
        <v>4.1497247883606398</v>
      </c>
      <c r="N1499" s="154">
        <v>140</v>
      </c>
      <c r="O1499" s="146">
        <f t="shared" si="128"/>
        <v>15.555555555555555</v>
      </c>
      <c r="P1499" s="193">
        <f t="shared" si="125"/>
        <v>16.273430542590745</v>
      </c>
      <c r="Q1499" s="221" t="s">
        <v>149</v>
      </c>
      <c r="R1499" s="96" t="s">
        <v>202</v>
      </c>
      <c r="S1499" s="85" t="s">
        <v>66</v>
      </c>
      <c r="T1499" s="85" t="s">
        <v>67</v>
      </c>
      <c r="U1499" s="135">
        <v>2010</v>
      </c>
      <c r="V1499" s="90"/>
      <c r="W1499" s="90"/>
      <c r="X1499" s="90" t="s">
        <v>2206</v>
      </c>
      <c r="Y1499" s="92" t="s">
        <v>2017</v>
      </c>
      <c r="Z1499" s="136" t="s">
        <v>69</v>
      </c>
      <c r="AA1499" s="92"/>
    </row>
    <row r="1500" spans="1:27" s="51" customFormat="1" ht="15" x14ac:dyDescent="0.25">
      <c r="A1500" s="57" t="s">
        <v>2015</v>
      </c>
      <c r="B1500" s="57" t="s">
        <v>2196</v>
      </c>
      <c r="C1500" s="57" t="s">
        <v>2207</v>
      </c>
      <c r="D1500" s="90"/>
      <c r="E1500" s="154">
        <v>47.3</v>
      </c>
      <c r="F1500" s="155">
        <f t="shared" si="126"/>
        <v>5.2555555555555555</v>
      </c>
      <c r="G1500" s="146" t="s">
        <v>148</v>
      </c>
      <c r="H1500" s="47">
        <f>VLOOKUP(U1500,[1]Inflation!$G$16:$H$26,2,FALSE)</f>
        <v>1.0461491063094051</v>
      </c>
      <c r="I1500" s="56">
        <f t="shared" si="123"/>
        <v>5.4980947476038731</v>
      </c>
      <c r="J1500" s="154"/>
      <c r="K1500" s="154">
        <v>35</v>
      </c>
      <c r="L1500" s="146">
        <f t="shared" si="127"/>
        <v>3.8888888888888888</v>
      </c>
      <c r="M1500" s="192">
        <f t="shared" si="124"/>
        <v>4.0683576356476863</v>
      </c>
      <c r="N1500" s="154">
        <v>204.48</v>
      </c>
      <c r="O1500" s="146">
        <f t="shared" si="128"/>
        <v>22.72</v>
      </c>
      <c r="P1500" s="193">
        <f t="shared" si="125"/>
        <v>23.768507695349683</v>
      </c>
      <c r="Q1500" s="221" t="s">
        <v>149</v>
      </c>
      <c r="R1500" s="96" t="s">
        <v>202</v>
      </c>
      <c r="S1500" s="85" t="s">
        <v>66</v>
      </c>
      <c r="T1500" s="85" t="s">
        <v>67</v>
      </c>
      <c r="U1500" s="135">
        <v>2010</v>
      </c>
      <c r="V1500" s="90"/>
      <c r="W1500" s="90"/>
      <c r="X1500" s="90" t="s">
        <v>2208</v>
      </c>
      <c r="Y1500" s="92" t="s">
        <v>2209</v>
      </c>
      <c r="Z1500" s="136" t="s">
        <v>69</v>
      </c>
      <c r="AA1500" s="92"/>
    </row>
    <row r="1501" spans="1:27" s="51" customFormat="1" ht="15" x14ac:dyDescent="0.25">
      <c r="A1501" s="57" t="s">
        <v>2015</v>
      </c>
      <c r="B1501" s="57" t="s">
        <v>2196</v>
      </c>
      <c r="C1501" s="57" t="s">
        <v>2210</v>
      </c>
      <c r="D1501" s="90"/>
      <c r="E1501" s="154">
        <v>85.78</v>
      </c>
      <c r="F1501" s="155">
        <f t="shared" si="126"/>
        <v>9.5311111111111106</v>
      </c>
      <c r="G1501" s="146" t="s">
        <v>148</v>
      </c>
      <c r="H1501" s="47">
        <f>VLOOKUP(U1501,[1]Inflation!$G$16:$H$26,2,FALSE)</f>
        <v>1.0461491063094051</v>
      </c>
      <c r="I1501" s="56">
        <f t="shared" si="123"/>
        <v>9.9709633710245296</v>
      </c>
      <c r="J1501" s="154"/>
      <c r="K1501" s="154">
        <v>47</v>
      </c>
      <c r="L1501" s="146">
        <f t="shared" si="127"/>
        <v>5.2222222222222223</v>
      </c>
      <c r="M1501" s="192">
        <f t="shared" si="124"/>
        <v>5.4632231107268936</v>
      </c>
      <c r="N1501" s="154">
        <v>132.31</v>
      </c>
      <c r="O1501" s="146">
        <f t="shared" si="128"/>
        <v>14.701111111111111</v>
      </c>
      <c r="P1501" s="193">
        <f t="shared" si="125"/>
        <v>15.379554250644153</v>
      </c>
      <c r="Q1501" s="221" t="s">
        <v>149</v>
      </c>
      <c r="R1501" s="96" t="s">
        <v>202</v>
      </c>
      <c r="S1501" s="85" t="s">
        <v>66</v>
      </c>
      <c r="T1501" s="85" t="s">
        <v>67</v>
      </c>
      <c r="U1501" s="135">
        <v>2010</v>
      </c>
      <c r="V1501" s="90"/>
      <c r="W1501" s="90"/>
      <c r="X1501" s="90" t="s">
        <v>2211</v>
      </c>
      <c r="Y1501" s="92" t="s">
        <v>2212</v>
      </c>
      <c r="Z1501" s="136" t="s">
        <v>69</v>
      </c>
      <c r="AA1501" s="92"/>
    </row>
    <row r="1502" spans="1:27" s="51" customFormat="1" ht="15" x14ac:dyDescent="0.25">
      <c r="A1502" s="57" t="s">
        <v>2015</v>
      </c>
      <c r="B1502" s="57" t="s">
        <v>2196</v>
      </c>
      <c r="C1502" s="57" t="s">
        <v>2213</v>
      </c>
      <c r="D1502" s="90"/>
      <c r="E1502" s="154">
        <v>52.5</v>
      </c>
      <c r="F1502" s="155">
        <f t="shared" si="126"/>
        <v>5.833333333333333</v>
      </c>
      <c r="G1502" s="146" t="s">
        <v>148</v>
      </c>
      <c r="H1502" s="47">
        <f>VLOOKUP(U1502,[1]Inflation!$G$16:$H$26,2,FALSE)</f>
        <v>1.0461491063094051</v>
      </c>
      <c r="I1502" s="56">
        <f t="shared" si="123"/>
        <v>6.1025364534715294</v>
      </c>
      <c r="J1502" s="154"/>
      <c r="K1502" s="154">
        <v>52.5</v>
      </c>
      <c r="L1502" s="146">
        <f t="shared" si="127"/>
        <v>5.833333333333333</v>
      </c>
      <c r="M1502" s="192">
        <f t="shared" si="124"/>
        <v>6.1025364534715294</v>
      </c>
      <c r="N1502" s="154">
        <v>52.5</v>
      </c>
      <c r="O1502" s="146">
        <f t="shared" si="128"/>
        <v>5.833333333333333</v>
      </c>
      <c r="P1502" s="193">
        <f t="shared" si="125"/>
        <v>6.1025364534715294</v>
      </c>
      <c r="Q1502" s="221" t="s">
        <v>149</v>
      </c>
      <c r="R1502" s="96" t="s">
        <v>202</v>
      </c>
      <c r="S1502" s="85" t="s">
        <v>66</v>
      </c>
      <c r="T1502" s="85" t="s">
        <v>67</v>
      </c>
      <c r="U1502" s="135">
        <v>2010</v>
      </c>
      <c r="V1502" s="90"/>
      <c r="W1502" s="90"/>
      <c r="X1502" s="90" t="s">
        <v>2214</v>
      </c>
      <c r="Y1502" s="92" t="s">
        <v>1128</v>
      </c>
      <c r="Z1502" s="136" t="s">
        <v>69</v>
      </c>
      <c r="AA1502" s="92"/>
    </row>
    <row r="1503" spans="1:27" s="51" customFormat="1" ht="15" x14ac:dyDescent="0.25">
      <c r="A1503" s="57" t="s">
        <v>2015</v>
      </c>
      <c r="B1503" s="57" t="s">
        <v>2196</v>
      </c>
      <c r="C1503" s="57" t="s">
        <v>2215</v>
      </c>
      <c r="D1503" s="90"/>
      <c r="E1503" s="154">
        <v>58</v>
      </c>
      <c r="F1503" s="155">
        <f t="shared" si="126"/>
        <v>6.4444444444444446</v>
      </c>
      <c r="G1503" s="146" t="s">
        <v>148</v>
      </c>
      <c r="H1503" s="47">
        <f>VLOOKUP(U1503,[1]Inflation!$G$16:$H$26,2,FALSE)</f>
        <v>1.0461491063094051</v>
      </c>
      <c r="I1503" s="56">
        <f t="shared" si="123"/>
        <v>6.7418497962161661</v>
      </c>
      <c r="J1503" s="154"/>
      <c r="K1503" s="154">
        <v>58</v>
      </c>
      <c r="L1503" s="146">
        <f t="shared" si="127"/>
        <v>6.4444444444444446</v>
      </c>
      <c r="M1503" s="192">
        <f t="shared" si="124"/>
        <v>6.7418497962161661</v>
      </c>
      <c r="N1503" s="154">
        <v>58</v>
      </c>
      <c r="O1503" s="146">
        <f t="shared" si="128"/>
        <v>6.4444444444444446</v>
      </c>
      <c r="P1503" s="193">
        <f t="shared" si="125"/>
        <v>6.7418497962161661</v>
      </c>
      <c r="Q1503" s="221" t="s">
        <v>149</v>
      </c>
      <c r="R1503" s="96" t="s">
        <v>202</v>
      </c>
      <c r="S1503" s="85" t="s">
        <v>66</v>
      </c>
      <c r="T1503" s="85" t="s">
        <v>67</v>
      </c>
      <c r="U1503" s="135">
        <v>2010</v>
      </c>
      <c r="V1503" s="90"/>
      <c r="W1503" s="90"/>
      <c r="X1503" s="90" t="s">
        <v>2216</v>
      </c>
      <c r="Y1503" s="92" t="s">
        <v>76</v>
      </c>
      <c r="Z1503" s="136" t="s">
        <v>69</v>
      </c>
      <c r="AA1503" s="92"/>
    </row>
    <row r="1504" spans="1:27" s="51" customFormat="1" ht="15" x14ac:dyDescent="0.25">
      <c r="A1504" s="57" t="s">
        <v>2015</v>
      </c>
      <c r="B1504" s="57" t="s">
        <v>2196</v>
      </c>
      <c r="C1504" s="57" t="s">
        <v>2217</v>
      </c>
      <c r="D1504" s="90"/>
      <c r="E1504" s="154">
        <v>51.2</v>
      </c>
      <c r="F1504" s="155">
        <f t="shared" si="126"/>
        <v>5.6888888888888891</v>
      </c>
      <c r="G1504" s="146" t="s">
        <v>148</v>
      </c>
      <c r="H1504" s="47">
        <f>VLOOKUP(U1504,[1]Inflation!$G$16:$H$26,2,FALSE)</f>
        <v>1.0461491063094051</v>
      </c>
      <c r="I1504" s="56">
        <f t="shared" si="123"/>
        <v>5.951426027004616</v>
      </c>
      <c r="J1504" s="154"/>
      <c r="K1504" s="154">
        <v>41.3</v>
      </c>
      <c r="L1504" s="146">
        <f t="shared" si="127"/>
        <v>4.5888888888888886</v>
      </c>
      <c r="M1504" s="192">
        <f t="shared" si="124"/>
        <v>4.8006620100642694</v>
      </c>
      <c r="N1504" s="154">
        <v>105</v>
      </c>
      <c r="O1504" s="146">
        <f t="shared" si="128"/>
        <v>11.666666666666666</v>
      </c>
      <c r="P1504" s="193">
        <f t="shared" si="125"/>
        <v>12.205072906943059</v>
      </c>
      <c r="Q1504" s="221" t="s">
        <v>149</v>
      </c>
      <c r="R1504" s="96" t="s">
        <v>202</v>
      </c>
      <c r="S1504" s="85" t="s">
        <v>66</v>
      </c>
      <c r="T1504" s="85" t="s">
        <v>67</v>
      </c>
      <c r="U1504" s="135">
        <v>2010</v>
      </c>
      <c r="V1504" s="90"/>
      <c r="W1504" s="90"/>
      <c r="X1504" s="90" t="s">
        <v>2218</v>
      </c>
      <c r="Y1504" s="92" t="s">
        <v>2219</v>
      </c>
      <c r="Z1504" s="136" t="s">
        <v>69</v>
      </c>
      <c r="AA1504" s="92"/>
    </row>
    <row r="1505" spans="1:27" s="51" customFormat="1" ht="15" x14ac:dyDescent="0.25">
      <c r="A1505" s="57" t="s">
        <v>2015</v>
      </c>
      <c r="B1505" s="57" t="s">
        <v>2196</v>
      </c>
      <c r="C1505" s="57" t="s">
        <v>2220</v>
      </c>
      <c r="D1505" s="90"/>
      <c r="E1505" s="154">
        <v>54.61</v>
      </c>
      <c r="F1505" s="155">
        <f t="shared" si="126"/>
        <v>6.0677777777777777</v>
      </c>
      <c r="G1505" s="146" t="s">
        <v>148</v>
      </c>
      <c r="H1505" s="47">
        <f>VLOOKUP(U1505,[1]Inflation!$G$16:$H$26,2,FALSE)</f>
        <v>1.0461491063094051</v>
      </c>
      <c r="I1505" s="56">
        <f t="shared" si="123"/>
        <v>6.3478002995062903</v>
      </c>
      <c r="J1505" s="154"/>
      <c r="K1505" s="154">
        <v>39.39</v>
      </c>
      <c r="L1505" s="146">
        <f t="shared" si="127"/>
        <v>4.3766666666666669</v>
      </c>
      <c r="M1505" s="192">
        <f t="shared" si="124"/>
        <v>4.578645921947496</v>
      </c>
      <c r="N1505" s="154">
        <v>64.5</v>
      </c>
      <c r="O1505" s="146">
        <f t="shared" si="128"/>
        <v>7.166666666666667</v>
      </c>
      <c r="P1505" s="193">
        <f t="shared" si="125"/>
        <v>7.4974019285507367</v>
      </c>
      <c r="Q1505" s="221" t="s">
        <v>149</v>
      </c>
      <c r="R1505" s="96" t="s">
        <v>202</v>
      </c>
      <c r="S1505" s="85" t="s">
        <v>66</v>
      </c>
      <c r="T1505" s="85" t="s">
        <v>67</v>
      </c>
      <c r="U1505" s="135">
        <v>2010</v>
      </c>
      <c r="V1505" s="90"/>
      <c r="W1505" s="90"/>
      <c r="X1505" s="90" t="s">
        <v>2221</v>
      </c>
      <c r="Y1505" s="92" t="s">
        <v>615</v>
      </c>
      <c r="Z1505" s="136" t="s">
        <v>69</v>
      </c>
      <c r="AA1505" s="92"/>
    </row>
    <row r="1506" spans="1:27" s="51" customFormat="1" ht="30" x14ac:dyDescent="0.25">
      <c r="A1506" s="57" t="s">
        <v>2015</v>
      </c>
      <c r="B1506" s="57" t="s">
        <v>2196</v>
      </c>
      <c r="C1506" s="57" t="s">
        <v>2222</v>
      </c>
      <c r="D1506" s="90"/>
      <c r="E1506" s="154">
        <v>108.1</v>
      </c>
      <c r="F1506" s="155">
        <f t="shared" si="126"/>
        <v>12.011111111111111</v>
      </c>
      <c r="G1506" s="146" t="s">
        <v>148</v>
      </c>
      <c r="H1506" s="47">
        <f>VLOOKUP(U1506,[1]Inflation!$G$16:$H$26,2,FALSE)</f>
        <v>1.0461491063094051</v>
      </c>
      <c r="I1506" s="56">
        <f t="shared" si="123"/>
        <v>12.565413154671853</v>
      </c>
      <c r="J1506" s="154"/>
      <c r="K1506" s="154">
        <v>45</v>
      </c>
      <c r="L1506" s="146">
        <f t="shared" si="127"/>
        <v>5</v>
      </c>
      <c r="M1506" s="192">
        <f t="shared" si="124"/>
        <v>5.2307455315470257</v>
      </c>
      <c r="N1506" s="154">
        <v>400</v>
      </c>
      <c r="O1506" s="146">
        <f t="shared" si="128"/>
        <v>44.444444444444443</v>
      </c>
      <c r="P1506" s="193">
        <f t="shared" si="125"/>
        <v>46.495515835973556</v>
      </c>
      <c r="Q1506" s="221" t="s">
        <v>149</v>
      </c>
      <c r="R1506" s="96" t="s">
        <v>202</v>
      </c>
      <c r="S1506" s="85" t="s">
        <v>66</v>
      </c>
      <c r="T1506" s="85" t="s">
        <v>67</v>
      </c>
      <c r="U1506" s="135">
        <v>2010</v>
      </c>
      <c r="V1506" s="90"/>
      <c r="W1506" s="90"/>
      <c r="X1506" s="90" t="s">
        <v>2223</v>
      </c>
      <c r="Y1506" s="92" t="s">
        <v>2224</v>
      </c>
      <c r="Z1506" s="136" t="s">
        <v>69</v>
      </c>
      <c r="AA1506" s="92"/>
    </row>
    <row r="1507" spans="1:27" s="51" customFormat="1" ht="30" x14ac:dyDescent="0.25">
      <c r="A1507" s="44" t="s">
        <v>2015</v>
      </c>
      <c r="B1507" s="44" t="s">
        <v>2225</v>
      </c>
      <c r="C1507" s="44" t="s">
        <v>2226</v>
      </c>
      <c r="D1507" s="44"/>
      <c r="E1507" s="45">
        <v>5.77</v>
      </c>
      <c r="F1507" s="46">
        <f>E1507*5</f>
        <v>28.849999999999998</v>
      </c>
      <c r="G1507" s="46" t="s">
        <v>113</v>
      </c>
      <c r="H1507" s="47">
        <f>VLOOKUP(U1507,[1]Inflation!$G$16:$H$26,2,FALSE)</f>
        <v>1.0721304058925818</v>
      </c>
      <c r="I1507" s="56">
        <f t="shared" si="123"/>
        <v>30.930962210000981</v>
      </c>
      <c r="J1507" s="44"/>
      <c r="K1507" s="45"/>
      <c r="L1507" s="46"/>
      <c r="M1507" s="192">
        <f t="shared" si="124"/>
        <v>0</v>
      </c>
      <c r="N1507" s="45"/>
      <c r="O1507" s="46"/>
      <c r="P1507" s="193">
        <f t="shared" si="125"/>
        <v>0</v>
      </c>
      <c r="Q1507" s="76" t="s">
        <v>148</v>
      </c>
      <c r="R1507" s="44" t="s">
        <v>28</v>
      </c>
      <c r="S1507" s="44" t="s">
        <v>29</v>
      </c>
      <c r="T1507" s="44" t="s">
        <v>30</v>
      </c>
      <c r="U1507" s="41">
        <v>2008</v>
      </c>
      <c r="V1507" s="44" t="s">
        <v>2155</v>
      </c>
      <c r="W1507" s="44" t="s">
        <v>2227</v>
      </c>
      <c r="X1507" s="44" t="s">
        <v>32</v>
      </c>
      <c r="Y1507" s="44"/>
      <c r="Z1507" s="48" t="s">
        <v>33</v>
      </c>
      <c r="AA1507" s="44" t="s">
        <v>34</v>
      </c>
    </row>
    <row r="1508" spans="1:27" s="51" customFormat="1" ht="15" x14ac:dyDescent="0.25">
      <c r="A1508" s="57" t="s">
        <v>2015</v>
      </c>
      <c r="B1508" s="57" t="s">
        <v>2225</v>
      </c>
      <c r="C1508" s="57" t="s">
        <v>2228</v>
      </c>
      <c r="D1508" s="85"/>
      <c r="E1508" s="151">
        <v>158.33000000000001</v>
      </c>
      <c r="F1508" s="146">
        <f>(E1508*1.66666666)/3</f>
        <v>87.961110759266674</v>
      </c>
      <c r="G1508" s="146" t="s">
        <v>113</v>
      </c>
      <c r="H1508" s="47">
        <f>VLOOKUP(U1508,[1]Inflation!$G$16:$H$26,2,FALSE)</f>
        <v>1.0461491063094051</v>
      </c>
      <c r="I1508" s="56">
        <f t="shared" si="123"/>
        <v>92.020437410789427</v>
      </c>
      <c r="J1508" s="306"/>
      <c r="K1508" s="151">
        <v>50</v>
      </c>
      <c r="L1508" s="146">
        <f>(K1508*1.666666666666)/3</f>
        <v>27.777777777766669</v>
      </c>
      <c r="M1508" s="192">
        <f t="shared" si="124"/>
        <v>29.059697397471851</v>
      </c>
      <c r="N1508" s="151">
        <v>250</v>
      </c>
      <c r="O1508" s="146">
        <f>(N1508*1.6666666)/3</f>
        <v>138.88888333333333</v>
      </c>
      <c r="P1508" s="193">
        <f t="shared" si="125"/>
        <v>145.29848117547789</v>
      </c>
      <c r="Q1508" s="302" t="s">
        <v>149</v>
      </c>
      <c r="R1508" s="96" t="s">
        <v>36</v>
      </c>
      <c r="S1508" s="85" t="s">
        <v>66</v>
      </c>
      <c r="T1508" s="85" t="s">
        <v>67</v>
      </c>
      <c r="U1508" s="135">
        <v>2010</v>
      </c>
      <c r="V1508" s="85"/>
      <c r="W1508" s="85"/>
      <c r="X1508" s="57"/>
      <c r="Y1508" s="95" t="s">
        <v>92</v>
      </c>
      <c r="Z1508" s="136" t="s">
        <v>69</v>
      </c>
      <c r="AA1508" s="95"/>
    </row>
    <row r="1509" spans="1:27" s="112" customFormat="1" ht="15" x14ac:dyDescent="0.25">
      <c r="A1509" s="44" t="s">
        <v>2015</v>
      </c>
      <c r="B1509" s="44" t="s">
        <v>2229</v>
      </c>
      <c r="C1509" s="44"/>
      <c r="D1509" s="44"/>
      <c r="E1509" s="270" t="s">
        <v>963</v>
      </c>
      <c r="F1509" s="272"/>
      <c r="G1509" s="272" t="s">
        <v>113</v>
      </c>
      <c r="H1509" s="47">
        <f>VLOOKUP(U1509,[1]Inflation!$G$16:$H$26,2,FALSE)</f>
        <v>1.0292667257822254</v>
      </c>
      <c r="I1509" s="56">
        <f t="shared" si="123"/>
        <v>0</v>
      </c>
      <c r="J1509" s="275"/>
      <c r="K1509" s="218">
        <v>108</v>
      </c>
      <c r="L1509" s="219">
        <f>(K1509*1.6666666)/3</f>
        <v>59.9999976</v>
      </c>
      <c r="M1509" s="192">
        <f t="shared" si="124"/>
        <v>61.756001076693387</v>
      </c>
      <c r="N1509" s="218">
        <v>247.11</v>
      </c>
      <c r="O1509" s="219">
        <f>(N1509*1.6666666)/3</f>
        <v>137.28332784200003</v>
      </c>
      <c r="P1509" s="193">
        <f t="shared" si="125"/>
        <v>141.30116135242321</v>
      </c>
      <c r="Q1509" s="76" t="s">
        <v>941</v>
      </c>
      <c r="R1509" s="44" t="s">
        <v>65</v>
      </c>
      <c r="S1509" s="44" t="s">
        <v>2230</v>
      </c>
      <c r="T1509" s="44">
        <v>2011</v>
      </c>
      <c r="U1509" s="41">
        <v>2011</v>
      </c>
      <c r="V1509" s="44" t="s">
        <v>2231</v>
      </c>
      <c r="W1509" s="44" t="s">
        <v>32</v>
      </c>
      <c r="X1509" s="44">
        <v>69</v>
      </c>
      <c r="Y1509" s="44"/>
      <c r="Z1509" s="48"/>
      <c r="AA1509" s="44"/>
    </row>
    <row r="1510" spans="1:27" s="51" customFormat="1" ht="45" x14ac:dyDescent="0.25">
      <c r="A1510" s="44" t="s">
        <v>2015</v>
      </c>
      <c r="B1510" s="44" t="s">
        <v>2229</v>
      </c>
      <c r="C1510" s="44" t="s">
        <v>2232</v>
      </c>
      <c r="D1510" s="44"/>
      <c r="E1510" s="270">
        <v>12.5</v>
      </c>
      <c r="F1510" s="272">
        <f>E1510*5</f>
        <v>62.5</v>
      </c>
      <c r="G1510" s="272" t="s">
        <v>113</v>
      </c>
      <c r="H1510" s="47">
        <f>VLOOKUP(U1510,[1]Inflation!$G$16:$H$26,2,FALSE)</f>
        <v>1.0292667257822254</v>
      </c>
      <c r="I1510" s="56">
        <f t="shared" si="123"/>
        <v>64.329170361389089</v>
      </c>
      <c r="J1510" s="275"/>
      <c r="K1510" s="218"/>
      <c r="L1510" s="219"/>
      <c r="M1510" s="192">
        <f t="shared" si="124"/>
        <v>0</v>
      </c>
      <c r="N1510" s="218"/>
      <c r="O1510" s="219"/>
      <c r="P1510" s="193">
        <f t="shared" si="125"/>
        <v>0</v>
      </c>
      <c r="Q1510" s="76" t="s">
        <v>148</v>
      </c>
      <c r="R1510" s="44" t="s">
        <v>2233</v>
      </c>
      <c r="S1510" s="44" t="s">
        <v>2234</v>
      </c>
      <c r="T1510" s="44">
        <v>2011</v>
      </c>
      <c r="U1510" s="41">
        <v>2011</v>
      </c>
      <c r="V1510" s="44" t="s">
        <v>1191</v>
      </c>
      <c r="W1510" s="44" t="s">
        <v>32</v>
      </c>
      <c r="X1510" s="44">
        <v>1</v>
      </c>
      <c r="Y1510" s="44"/>
      <c r="Z1510" s="48" t="s">
        <v>2235</v>
      </c>
      <c r="AA1510" s="44" t="s">
        <v>2236</v>
      </c>
    </row>
    <row r="1511" spans="1:27" s="51" customFormat="1" ht="30" x14ac:dyDescent="0.25">
      <c r="A1511" s="44" t="s">
        <v>2015</v>
      </c>
      <c r="B1511" s="44" t="s">
        <v>2229</v>
      </c>
      <c r="C1511" s="44" t="s">
        <v>2232</v>
      </c>
      <c r="D1511" s="44"/>
      <c r="E1511" s="270">
        <v>98.62</v>
      </c>
      <c r="F1511" s="272">
        <f>(E1511*1.6666666666666)/3</f>
        <v>54.788888888886696</v>
      </c>
      <c r="G1511" s="272" t="s">
        <v>113</v>
      </c>
      <c r="H1511" s="47">
        <f>VLOOKUP(U1511,[1]Inflation!$G$16:$H$26,2,FALSE)</f>
        <v>1.0461491063094051</v>
      </c>
      <c r="I1511" s="56">
        <f t="shared" si="123"/>
        <v>57.317347146794113</v>
      </c>
      <c r="J1511" s="275"/>
      <c r="K1511" s="218"/>
      <c r="L1511" s="219"/>
      <c r="M1511" s="192">
        <f t="shared" si="124"/>
        <v>0</v>
      </c>
      <c r="N1511" s="218"/>
      <c r="O1511" s="219"/>
      <c r="P1511" s="193">
        <f t="shared" si="125"/>
        <v>0</v>
      </c>
      <c r="Q1511" s="76" t="s">
        <v>941</v>
      </c>
      <c r="R1511" s="44" t="s">
        <v>910</v>
      </c>
      <c r="S1511" s="44" t="s">
        <v>952</v>
      </c>
      <c r="T1511" s="44">
        <v>2010</v>
      </c>
      <c r="U1511" s="41">
        <v>2010</v>
      </c>
      <c r="V1511" s="44">
        <v>39</v>
      </c>
      <c r="W1511" s="44" t="s">
        <v>32</v>
      </c>
      <c r="X1511" s="44">
        <v>3725</v>
      </c>
      <c r="Y1511" s="44"/>
      <c r="Z1511" s="48" t="s">
        <v>953</v>
      </c>
      <c r="AA1511" s="44"/>
    </row>
    <row r="1512" spans="1:27" s="51" customFormat="1" ht="30" x14ac:dyDescent="0.25">
      <c r="A1512" s="44" t="s">
        <v>2015</v>
      </c>
      <c r="B1512" s="44" t="s">
        <v>2229</v>
      </c>
      <c r="C1512" s="44" t="s">
        <v>2232</v>
      </c>
      <c r="D1512" s="44"/>
      <c r="E1512" s="270">
        <v>4</v>
      </c>
      <c r="F1512" s="272">
        <f>E1512*5</f>
        <v>20</v>
      </c>
      <c r="G1512" s="272" t="s">
        <v>113</v>
      </c>
      <c r="H1512" s="47">
        <f>VLOOKUP(U1512,[1]Inflation!$G$16:$H$26,2,FALSE)</f>
        <v>1.0461491063094051</v>
      </c>
      <c r="I1512" s="56">
        <f t="shared" si="123"/>
        <v>20.922982126188103</v>
      </c>
      <c r="J1512" s="275"/>
      <c r="K1512" s="218"/>
      <c r="L1512" s="219"/>
      <c r="M1512" s="192">
        <f t="shared" si="124"/>
        <v>0</v>
      </c>
      <c r="N1512" s="218"/>
      <c r="O1512" s="219"/>
      <c r="P1512" s="193">
        <f t="shared" si="125"/>
        <v>0</v>
      </c>
      <c r="Q1512" s="76" t="s">
        <v>148</v>
      </c>
      <c r="R1512" s="44" t="s">
        <v>910</v>
      </c>
      <c r="S1512" s="44" t="s">
        <v>952</v>
      </c>
      <c r="T1512" s="44">
        <v>2010</v>
      </c>
      <c r="U1512" s="41">
        <v>2010</v>
      </c>
      <c r="V1512" s="44">
        <v>85</v>
      </c>
      <c r="W1512" s="44" t="s">
        <v>32</v>
      </c>
      <c r="X1512" s="44">
        <v>8122</v>
      </c>
      <c r="Y1512" s="44"/>
      <c r="Z1512" s="48" t="s">
        <v>953</v>
      </c>
      <c r="AA1512" s="44"/>
    </row>
    <row r="1513" spans="1:27" s="51" customFormat="1" ht="15" x14ac:dyDescent="0.25">
      <c r="A1513" s="44" t="s">
        <v>2015</v>
      </c>
      <c r="B1513" s="44" t="s">
        <v>2229</v>
      </c>
      <c r="C1513" s="44" t="s">
        <v>2237</v>
      </c>
      <c r="D1513" s="44"/>
      <c r="E1513" s="270">
        <v>26.33</v>
      </c>
      <c r="F1513" s="272">
        <f>(E1513*1.666666666666)/3</f>
        <v>14.627777777771925</v>
      </c>
      <c r="G1513" s="272" t="s">
        <v>113</v>
      </c>
      <c r="H1513" s="47">
        <f>VLOOKUP(U1513,[1]Inflation!$G$16:$H$26,2,FALSE)</f>
        <v>1.0292667257822254</v>
      </c>
      <c r="I1513" s="56">
        <f t="shared" si="123"/>
        <v>15.055884938797307</v>
      </c>
      <c r="J1513" s="275"/>
      <c r="K1513" s="218"/>
      <c r="L1513" s="219"/>
      <c r="M1513" s="192">
        <f t="shared" si="124"/>
        <v>0</v>
      </c>
      <c r="N1513" s="218"/>
      <c r="O1513" s="219"/>
      <c r="P1513" s="193">
        <f t="shared" si="125"/>
        <v>0</v>
      </c>
      <c r="Q1513" s="76" t="s">
        <v>941</v>
      </c>
      <c r="R1513" s="44" t="s">
        <v>74</v>
      </c>
      <c r="S1513" s="44" t="s">
        <v>1084</v>
      </c>
      <c r="T1513" s="44" t="s">
        <v>1085</v>
      </c>
      <c r="U1513" s="41">
        <v>2011</v>
      </c>
      <c r="V1513" s="44">
        <v>19</v>
      </c>
      <c r="W1513" s="44" t="s">
        <v>32</v>
      </c>
      <c r="X1513" s="285">
        <v>341943.61</v>
      </c>
      <c r="Y1513" s="285"/>
      <c r="Z1513" s="48" t="s">
        <v>1086</v>
      </c>
      <c r="AA1513" s="44"/>
    </row>
    <row r="1514" spans="1:27" s="51" customFormat="1" ht="15" x14ac:dyDescent="0.25">
      <c r="A1514" s="44" t="s">
        <v>2015</v>
      </c>
      <c r="B1514" s="44" t="s">
        <v>2229</v>
      </c>
      <c r="C1514" s="44" t="s">
        <v>2237</v>
      </c>
      <c r="D1514" s="44"/>
      <c r="E1514" s="270">
        <v>40.11</v>
      </c>
      <c r="F1514" s="272">
        <f>(E1514*1.666666666666)/3</f>
        <v>22.283333333324421</v>
      </c>
      <c r="G1514" s="272" t="s">
        <v>113</v>
      </c>
      <c r="H1514" s="47">
        <f>VLOOKUP(U1514,[1]Inflation!$G$16:$H$26,2,FALSE)</f>
        <v>1.0292667257822254</v>
      </c>
      <c r="I1514" s="56">
        <f t="shared" si="123"/>
        <v>22.935493539504751</v>
      </c>
      <c r="J1514" s="275"/>
      <c r="K1514" s="218"/>
      <c r="L1514" s="219"/>
      <c r="M1514" s="192">
        <f t="shared" si="124"/>
        <v>0</v>
      </c>
      <c r="N1514" s="218"/>
      <c r="O1514" s="219"/>
      <c r="P1514" s="193">
        <f t="shared" si="125"/>
        <v>0</v>
      </c>
      <c r="Q1514" s="76" t="s">
        <v>941</v>
      </c>
      <c r="R1514" s="44" t="s">
        <v>74</v>
      </c>
      <c r="S1514" s="44" t="s">
        <v>1084</v>
      </c>
      <c r="T1514" s="44" t="s">
        <v>1085</v>
      </c>
      <c r="U1514" s="41">
        <v>2011</v>
      </c>
      <c r="V1514" s="44">
        <v>19</v>
      </c>
      <c r="W1514" s="44" t="s">
        <v>32</v>
      </c>
      <c r="X1514" s="285">
        <v>73643.62</v>
      </c>
      <c r="Y1514" s="285"/>
      <c r="Z1514" s="48" t="s">
        <v>1086</v>
      </c>
      <c r="AA1514" s="44"/>
    </row>
    <row r="1515" spans="1:27" s="51" customFormat="1" ht="15" x14ac:dyDescent="0.25">
      <c r="A1515" s="44" t="s">
        <v>2015</v>
      </c>
      <c r="B1515" s="44" t="s">
        <v>2229</v>
      </c>
      <c r="C1515" s="44" t="s">
        <v>2237</v>
      </c>
      <c r="D1515" s="44"/>
      <c r="E1515" s="270">
        <v>41.5</v>
      </c>
      <c r="F1515" s="272">
        <f>(E1515*1.666666666666)/3</f>
        <v>23.055555555546334</v>
      </c>
      <c r="G1515" s="272" t="s">
        <v>113</v>
      </c>
      <c r="H1515" s="47">
        <f>VLOOKUP(U1515,[1]Inflation!$G$16:$H$26,2,FALSE)</f>
        <v>1.0292667257822254</v>
      </c>
      <c r="I1515" s="56">
        <f t="shared" si="123"/>
        <v>23.730316177747373</v>
      </c>
      <c r="J1515" s="275"/>
      <c r="K1515" s="218"/>
      <c r="L1515" s="219"/>
      <c r="M1515" s="192">
        <f t="shared" si="124"/>
        <v>0</v>
      </c>
      <c r="N1515" s="218"/>
      <c r="O1515" s="219"/>
      <c r="P1515" s="193">
        <f t="shared" si="125"/>
        <v>0</v>
      </c>
      <c r="Q1515" s="76" t="s">
        <v>941</v>
      </c>
      <c r="R1515" s="44" t="s">
        <v>946</v>
      </c>
      <c r="S1515" s="44" t="s">
        <v>947</v>
      </c>
      <c r="T1515" s="44">
        <v>2011</v>
      </c>
      <c r="U1515" s="41">
        <v>2011</v>
      </c>
      <c r="V1515" s="44" t="s">
        <v>2238</v>
      </c>
      <c r="W1515" s="44" t="s">
        <v>32</v>
      </c>
      <c r="X1515" s="44">
        <v>1</v>
      </c>
      <c r="Y1515" s="44"/>
      <c r="Z1515" s="48" t="s">
        <v>949</v>
      </c>
      <c r="AA1515" s="44" t="s">
        <v>2236</v>
      </c>
    </row>
    <row r="1516" spans="1:27" s="51" customFormat="1" ht="15" x14ac:dyDescent="0.25">
      <c r="A1516" s="44" t="s">
        <v>2015</v>
      </c>
      <c r="B1516" s="44" t="s">
        <v>2229</v>
      </c>
      <c r="C1516" s="44" t="s">
        <v>2239</v>
      </c>
      <c r="D1516" s="44"/>
      <c r="E1516" s="270">
        <v>40.57</v>
      </c>
      <c r="F1516" s="272">
        <f>(E1516*1.666666666666)/3</f>
        <v>22.538888888879871</v>
      </c>
      <c r="G1516" s="272" t="s">
        <v>113</v>
      </c>
      <c r="H1516" s="47">
        <f>VLOOKUP(U1516,[1]Inflation!$G$16:$H$26,2,FALSE)</f>
        <v>1.0292667257822254</v>
      </c>
      <c r="I1516" s="56">
        <f t="shared" si="123"/>
        <v>23.198528369426768</v>
      </c>
      <c r="J1516" s="275"/>
      <c r="K1516" s="218"/>
      <c r="L1516" s="219"/>
      <c r="M1516" s="192">
        <f t="shared" si="124"/>
        <v>0</v>
      </c>
      <c r="N1516" s="218"/>
      <c r="O1516" s="219"/>
      <c r="P1516" s="193">
        <f t="shared" si="125"/>
        <v>0</v>
      </c>
      <c r="Q1516" s="76" t="s">
        <v>941</v>
      </c>
      <c r="R1516" s="44" t="s">
        <v>946</v>
      </c>
      <c r="S1516" s="44" t="s">
        <v>947</v>
      </c>
      <c r="T1516" s="44">
        <v>2011</v>
      </c>
      <c r="U1516" s="41">
        <v>2011</v>
      </c>
      <c r="V1516" s="44" t="s">
        <v>2238</v>
      </c>
      <c r="W1516" s="44" t="s">
        <v>32</v>
      </c>
      <c r="X1516" s="44">
        <v>1</v>
      </c>
      <c r="Y1516" s="44"/>
      <c r="Z1516" s="48" t="s">
        <v>949</v>
      </c>
      <c r="AA1516" s="44" t="s">
        <v>2236</v>
      </c>
    </row>
    <row r="1517" spans="1:27" s="51" customFormat="1" ht="15" x14ac:dyDescent="0.25">
      <c r="A1517" s="44" t="s">
        <v>2015</v>
      </c>
      <c r="B1517" s="44" t="s">
        <v>2229</v>
      </c>
      <c r="C1517" s="44" t="s">
        <v>2240</v>
      </c>
      <c r="D1517" s="44"/>
      <c r="E1517" s="270">
        <v>35.200000000000003</v>
      </c>
      <c r="F1517" s="272">
        <f>(E1517*1.666666666666)/3</f>
        <v>19.555555555547734</v>
      </c>
      <c r="G1517" s="272" t="s">
        <v>113</v>
      </c>
      <c r="H1517" s="47">
        <f>VLOOKUP(U1517,[1]Inflation!$G$16:$H$26,2,FALSE)</f>
        <v>1.0292667257822254</v>
      </c>
      <c r="I1517" s="56">
        <f t="shared" si="123"/>
        <v>20.127882637511025</v>
      </c>
      <c r="J1517" s="275"/>
      <c r="K1517" s="218"/>
      <c r="L1517" s="219"/>
      <c r="M1517" s="192">
        <f t="shared" si="124"/>
        <v>0</v>
      </c>
      <c r="N1517" s="218"/>
      <c r="O1517" s="219"/>
      <c r="P1517" s="193">
        <f t="shared" si="125"/>
        <v>0</v>
      </c>
      <c r="Q1517" s="76" t="s">
        <v>941</v>
      </c>
      <c r="R1517" s="44" t="s">
        <v>946</v>
      </c>
      <c r="S1517" s="44" t="s">
        <v>947</v>
      </c>
      <c r="T1517" s="44">
        <v>2011</v>
      </c>
      <c r="U1517" s="41">
        <v>2011</v>
      </c>
      <c r="V1517" s="44" t="s">
        <v>2238</v>
      </c>
      <c r="W1517" s="44" t="s">
        <v>32</v>
      </c>
      <c r="X1517" s="44">
        <v>1</v>
      </c>
      <c r="Y1517" s="44"/>
      <c r="Z1517" s="48" t="s">
        <v>949</v>
      </c>
      <c r="AA1517" s="44" t="s">
        <v>2236</v>
      </c>
    </row>
    <row r="1518" spans="1:27" s="51" customFormat="1" ht="30" x14ac:dyDescent="0.25">
      <c r="A1518" s="44" t="s">
        <v>2015</v>
      </c>
      <c r="B1518" s="44" t="s">
        <v>2229</v>
      </c>
      <c r="C1518" s="44" t="s">
        <v>2241</v>
      </c>
      <c r="D1518" s="44"/>
      <c r="E1518" s="270">
        <v>6.77</v>
      </c>
      <c r="F1518" s="272">
        <f>E1518*5</f>
        <v>33.849999999999994</v>
      </c>
      <c r="G1518" s="272" t="s">
        <v>113</v>
      </c>
      <c r="H1518" s="47">
        <f>VLOOKUP(U1518,[1]Inflation!$G$16:$H$26,2,FALSE)</f>
        <v>1.0461491063094051</v>
      </c>
      <c r="I1518" s="56">
        <f t="shared" si="123"/>
        <v>35.412147248573355</v>
      </c>
      <c r="J1518" s="275"/>
      <c r="K1518" s="218"/>
      <c r="L1518" s="219"/>
      <c r="M1518" s="192">
        <f t="shared" si="124"/>
        <v>0</v>
      </c>
      <c r="N1518" s="218"/>
      <c r="O1518" s="219"/>
      <c r="P1518" s="193">
        <f t="shared" si="125"/>
        <v>0</v>
      </c>
      <c r="Q1518" s="76" t="s">
        <v>148</v>
      </c>
      <c r="R1518" s="44" t="s">
        <v>44</v>
      </c>
      <c r="S1518" s="44" t="s">
        <v>123</v>
      </c>
      <c r="T1518" s="44">
        <v>2010</v>
      </c>
      <c r="U1518" s="41">
        <v>2010</v>
      </c>
      <c r="V1518" s="44" t="s">
        <v>2242</v>
      </c>
      <c r="W1518" s="44" t="s">
        <v>32</v>
      </c>
      <c r="X1518" s="44">
        <v>24097</v>
      </c>
      <c r="Y1518" s="44"/>
      <c r="Z1518" s="48" t="s">
        <v>125</v>
      </c>
      <c r="AA1518" s="44"/>
    </row>
    <row r="1519" spans="1:27" s="51" customFormat="1" ht="15" x14ac:dyDescent="0.25">
      <c r="A1519" s="44" t="s">
        <v>2015</v>
      </c>
      <c r="B1519" s="44" t="s">
        <v>2229</v>
      </c>
      <c r="C1519" s="44" t="s">
        <v>2243</v>
      </c>
      <c r="D1519" s="44"/>
      <c r="E1519" s="270">
        <v>50.77</v>
      </c>
      <c r="F1519" s="272">
        <f t="shared" ref="F1519:F1540" si="129">(E1519*1.666666666)/3</f>
        <v>28.205555544273334</v>
      </c>
      <c r="G1519" s="272" t="s">
        <v>113</v>
      </c>
      <c r="H1519" s="47">
        <f>VLOOKUP(U1519,[1]Inflation!$G$16:$H$26,2,FALSE)</f>
        <v>1.0292667257822254</v>
      </c>
      <c r="I1519" s="56">
        <f t="shared" si="123"/>
        <v>29.031039803922912</v>
      </c>
      <c r="J1519" s="275"/>
      <c r="K1519" s="218"/>
      <c r="L1519" s="219"/>
      <c r="M1519" s="192">
        <f t="shared" si="124"/>
        <v>0</v>
      </c>
      <c r="N1519" s="218"/>
      <c r="O1519" s="219"/>
      <c r="P1519" s="193">
        <f t="shared" si="125"/>
        <v>0</v>
      </c>
      <c r="Q1519" s="76" t="s">
        <v>941</v>
      </c>
      <c r="R1519" s="44" t="s">
        <v>946</v>
      </c>
      <c r="S1519" s="44" t="s">
        <v>947</v>
      </c>
      <c r="T1519" s="44">
        <v>2011</v>
      </c>
      <c r="U1519" s="41">
        <v>2011</v>
      </c>
      <c r="V1519" s="44" t="s">
        <v>2238</v>
      </c>
      <c r="W1519" s="44" t="s">
        <v>32</v>
      </c>
      <c r="X1519" s="44">
        <v>1</v>
      </c>
      <c r="Y1519" s="44"/>
      <c r="Z1519" s="48" t="s">
        <v>949</v>
      </c>
      <c r="AA1519" s="44" t="s">
        <v>2236</v>
      </c>
    </row>
    <row r="1520" spans="1:27" s="51" customFormat="1" ht="15" x14ac:dyDescent="0.25">
      <c r="A1520" s="44" t="s">
        <v>2015</v>
      </c>
      <c r="B1520" s="44" t="s">
        <v>2229</v>
      </c>
      <c r="C1520" s="44" t="s">
        <v>2244</v>
      </c>
      <c r="D1520" s="44"/>
      <c r="E1520" s="270">
        <v>31.73</v>
      </c>
      <c r="F1520" s="272">
        <f t="shared" si="129"/>
        <v>17.627777770726667</v>
      </c>
      <c r="G1520" s="272" t="s">
        <v>113</v>
      </c>
      <c r="H1520" s="47">
        <f>VLOOKUP(U1520,[1]Inflation!$G$16:$H$26,2,FALSE)</f>
        <v>1.0292667257822254</v>
      </c>
      <c r="I1520" s="56">
        <f t="shared" si="123"/>
        <v>18.143685108892534</v>
      </c>
      <c r="J1520" s="275"/>
      <c r="K1520" s="218">
        <v>24</v>
      </c>
      <c r="L1520" s="219">
        <f t="shared" ref="L1520:L1530" si="130">(K1520*1.666666666)/3</f>
        <v>13.333333328</v>
      </c>
      <c r="M1520" s="192">
        <f t="shared" si="124"/>
        <v>13.723556338273584</v>
      </c>
      <c r="N1520" s="218">
        <v>55</v>
      </c>
      <c r="O1520" s="219">
        <f t="shared" ref="O1520:O1526" si="131">(N1520*1.6666666)/3</f>
        <v>30.555554333333333</v>
      </c>
      <c r="P1520" s="193">
        <f t="shared" si="125"/>
        <v>31.449815363130892</v>
      </c>
      <c r="Q1520" s="76" t="s">
        <v>941</v>
      </c>
      <c r="R1520" s="44" t="s">
        <v>202</v>
      </c>
      <c r="S1520" s="44" t="s">
        <v>203</v>
      </c>
      <c r="T1520" s="44">
        <v>2011</v>
      </c>
      <c r="U1520" s="41">
        <v>2011</v>
      </c>
      <c r="V1520" s="44" t="s">
        <v>32</v>
      </c>
      <c r="W1520" s="44" t="s">
        <v>32</v>
      </c>
      <c r="X1520" s="44">
        <v>33902.1</v>
      </c>
      <c r="Y1520" s="44"/>
      <c r="Z1520" s="48" t="s">
        <v>204</v>
      </c>
      <c r="AA1520" s="44" t="s">
        <v>2236</v>
      </c>
    </row>
    <row r="1521" spans="1:27" s="51" customFormat="1" ht="15" x14ac:dyDescent="0.25">
      <c r="A1521" s="44" t="s">
        <v>2015</v>
      </c>
      <c r="B1521" s="44" t="s">
        <v>2229</v>
      </c>
      <c r="C1521" s="44" t="s">
        <v>2245</v>
      </c>
      <c r="D1521" s="44"/>
      <c r="E1521" s="270">
        <v>30.29</v>
      </c>
      <c r="F1521" s="272">
        <f t="shared" si="129"/>
        <v>16.827777771046666</v>
      </c>
      <c r="G1521" s="272" t="s">
        <v>113</v>
      </c>
      <c r="H1521" s="47">
        <f>VLOOKUP(U1521,[1]Inflation!$G$16:$H$26,2,FALSE)</f>
        <v>1.0292667257822254</v>
      </c>
      <c r="I1521" s="56">
        <f t="shared" si="123"/>
        <v>17.320271728596119</v>
      </c>
      <c r="J1521" s="275"/>
      <c r="K1521" s="218">
        <v>4.0999999999999996</v>
      </c>
      <c r="L1521" s="219">
        <f t="shared" si="130"/>
        <v>2.2777777768666665</v>
      </c>
      <c r="M1521" s="192">
        <f t="shared" si="124"/>
        <v>2.3444408744550702</v>
      </c>
      <c r="N1521" s="218">
        <v>150</v>
      </c>
      <c r="O1521" s="219">
        <f t="shared" si="131"/>
        <v>83.333330000000004</v>
      </c>
      <c r="P1521" s="193">
        <f t="shared" si="125"/>
        <v>85.7722237176297</v>
      </c>
      <c r="Q1521" s="76" t="s">
        <v>941</v>
      </c>
      <c r="R1521" s="44" t="s">
        <v>202</v>
      </c>
      <c r="S1521" s="44" t="s">
        <v>203</v>
      </c>
      <c r="T1521" s="44">
        <v>2011</v>
      </c>
      <c r="U1521" s="41">
        <v>2011</v>
      </c>
      <c r="V1521" s="44" t="s">
        <v>32</v>
      </c>
      <c r="W1521" s="44" t="s">
        <v>32</v>
      </c>
      <c r="X1521" s="44">
        <v>4859.3999999999996</v>
      </c>
      <c r="Y1521" s="44"/>
      <c r="Z1521" s="48" t="s">
        <v>204</v>
      </c>
      <c r="AA1521" s="44" t="s">
        <v>2236</v>
      </c>
    </row>
    <row r="1522" spans="1:27" s="51" customFormat="1" ht="15" x14ac:dyDescent="0.25">
      <c r="A1522" s="44" t="s">
        <v>2015</v>
      </c>
      <c r="B1522" s="44" t="s">
        <v>2229</v>
      </c>
      <c r="C1522" s="44" t="s">
        <v>2246</v>
      </c>
      <c r="D1522" s="44"/>
      <c r="E1522" s="270">
        <v>45.78</v>
      </c>
      <c r="F1522" s="272">
        <f t="shared" si="129"/>
        <v>25.433333323159999</v>
      </c>
      <c r="G1522" s="272" t="s">
        <v>113</v>
      </c>
      <c r="H1522" s="47">
        <f>VLOOKUP(U1522,[1]Inflation!$G$16:$H$26,2,FALSE)</f>
        <v>1.0292667257822254</v>
      </c>
      <c r="I1522" s="56">
        <f t="shared" si="123"/>
        <v>26.177683715256858</v>
      </c>
      <c r="J1522" s="275"/>
      <c r="K1522" s="218">
        <v>29</v>
      </c>
      <c r="L1522" s="219">
        <f t="shared" si="130"/>
        <v>16.111111104666666</v>
      </c>
      <c r="M1522" s="192">
        <f t="shared" si="124"/>
        <v>16.582630575413912</v>
      </c>
      <c r="N1522" s="218">
        <v>143.75</v>
      </c>
      <c r="O1522" s="219">
        <f t="shared" si="131"/>
        <v>79.861107916666668</v>
      </c>
      <c r="P1522" s="193">
        <f t="shared" si="125"/>
        <v>82.198381062728458</v>
      </c>
      <c r="Q1522" s="76" t="s">
        <v>941</v>
      </c>
      <c r="R1522" s="44" t="s">
        <v>202</v>
      </c>
      <c r="S1522" s="44" t="s">
        <v>203</v>
      </c>
      <c r="T1522" s="44">
        <v>2011</v>
      </c>
      <c r="U1522" s="41">
        <v>2011</v>
      </c>
      <c r="V1522" s="44" t="s">
        <v>32</v>
      </c>
      <c r="W1522" s="44" t="s">
        <v>32</v>
      </c>
      <c r="X1522" s="44">
        <v>9422.85</v>
      </c>
      <c r="Y1522" s="44"/>
      <c r="Z1522" s="48" t="s">
        <v>204</v>
      </c>
      <c r="AA1522" s="44" t="s">
        <v>2236</v>
      </c>
    </row>
    <row r="1523" spans="1:27" s="51" customFormat="1" ht="15" x14ac:dyDescent="0.25">
      <c r="A1523" s="44" t="s">
        <v>2015</v>
      </c>
      <c r="B1523" s="44" t="s">
        <v>2229</v>
      </c>
      <c r="C1523" s="44" t="s">
        <v>2247</v>
      </c>
      <c r="D1523" s="44"/>
      <c r="E1523" s="270">
        <v>62.89</v>
      </c>
      <c r="F1523" s="272">
        <f t="shared" si="129"/>
        <v>34.938888874913339</v>
      </c>
      <c r="G1523" s="272" t="s">
        <v>113</v>
      </c>
      <c r="H1523" s="47">
        <f>VLOOKUP(U1523,[1]Inflation!$G$16:$H$26,2,FALSE)</f>
        <v>1.0292667257822254</v>
      </c>
      <c r="I1523" s="56">
        <f t="shared" si="123"/>
        <v>35.961435754751072</v>
      </c>
      <c r="J1523" s="275"/>
      <c r="K1523" s="218">
        <v>60</v>
      </c>
      <c r="L1523" s="219">
        <f t="shared" si="130"/>
        <v>33.333333320000001</v>
      </c>
      <c r="M1523" s="192">
        <f t="shared" si="124"/>
        <v>34.308890845683962</v>
      </c>
      <c r="N1523" s="218">
        <v>120</v>
      </c>
      <c r="O1523" s="219">
        <f t="shared" si="131"/>
        <v>66.666664000000011</v>
      </c>
      <c r="P1523" s="193">
        <f t="shared" si="125"/>
        <v>68.617778974103771</v>
      </c>
      <c r="Q1523" s="76" t="s">
        <v>941</v>
      </c>
      <c r="R1523" s="44" t="s">
        <v>202</v>
      </c>
      <c r="S1523" s="44" t="s">
        <v>203</v>
      </c>
      <c r="T1523" s="44">
        <v>2011</v>
      </c>
      <c r="U1523" s="41">
        <v>2011</v>
      </c>
      <c r="V1523" s="44" t="s">
        <v>32</v>
      </c>
      <c r="W1523" s="44" t="s">
        <v>32</v>
      </c>
      <c r="X1523" s="44">
        <v>220.78800000000001</v>
      </c>
      <c r="Y1523" s="44"/>
      <c r="Z1523" s="48" t="s">
        <v>204</v>
      </c>
      <c r="AA1523" s="44" t="s">
        <v>2236</v>
      </c>
    </row>
    <row r="1524" spans="1:27" s="112" customFormat="1" ht="15" x14ac:dyDescent="0.25">
      <c r="A1524" s="44" t="s">
        <v>2015</v>
      </c>
      <c r="B1524" s="44" t="s">
        <v>2229</v>
      </c>
      <c r="C1524" s="44" t="s">
        <v>2248</v>
      </c>
      <c r="D1524" s="44"/>
      <c r="E1524" s="270">
        <v>54.25</v>
      </c>
      <c r="F1524" s="272">
        <f t="shared" si="129"/>
        <v>30.138888876833335</v>
      </c>
      <c r="G1524" s="272" t="s">
        <v>113</v>
      </c>
      <c r="H1524" s="47">
        <f>VLOOKUP(U1524,[1]Inflation!$G$16:$H$26,2,FALSE)</f>
        <v>1.0292667257822254</v>
      </c>
      <c r="I1524" s="56">
        <f t="shared" si="123"/>
        <v>31.020955472972581</v>
      </c>
      <c r="J1524" s="275"/>
      <c r="K1524" s="218">
        <v>41.37</v>
      </c>
      <c r="L1524" s="219">
        <f t="shared" si="130"/>
        <v>22.983333324140002</v>
      </c>
      <c r="M1524" s="192">
        <f t="shared" si="124"/>
        <v>23.65598023809909</v>
      </c>
      <c r="N1524" s="218">
        <v>70.2</v>
      </c>
      <c r="O1524" s="219">
        <f t="shared" si="131"/>
        <v>38.999998440000006</v>
      </c>
      <c r="P1524" s="193">
        <f t="shared" si="125"/>
        <v>40.141400699850706</v>
      </c>
      <c r="Q1524" s="76" t="s">
        <v>941</v>
      </c>
      <c r="R1524" s="44" t="s">
        <v>202</v>
      </c>
      <c r="S1524" s="44" t="s">
        <v>203</v>
      </c>
      <c r="T1524" s="44">
        <v>2011</v>
      </c>
      <c r="U1524" s="41">
        <v>2011</v>
      </c>
      <c r="V1524" s="44" t="s">
        <v>32</v>
      </c>
      <c r="W1524" s="44" t="s">
        <v>32</v>
      </c>
      <c r="X1524" s="44">
        <v>99.4</v>
      </c>
      <c r="Y1524" s="44"/>
      <c r="Z1524" s="48" t="s">
        <v>204</v>
      </c>
      <c r="AA1524" s="44" t="s">
        <v>2236</v>
      </c>
    </row>
    <row r="1525" spans="1:27" s="51" customFormat="1" ht="15" x14ac:dyDescent="0.25">
      <c r="A1525" s="44" t="s">
        <v>2015</v>
      </c>
      <c r="B1525" s="44" t="s">
        <v>2229</v>
      </c>
      <c r="C1525" s="44" t="s">
        <v>2249</v>
      </c>
      <c r="D1525" s="44"/>
      <c r="E1525" s="270">
        <v>125</v>
      </c>
      <c r="F1525" s="272">
        <f t="shared" si="129"/>
        <v>69.44444441666667</v>
      </c>
      <c r="G1525" s="272" t="s">
        <v>113</v>
      </c>
      <c r="H1525" s="47">
        <f>VLOOKUP(U1525,[1]Inflation!$G$16:$H$26,2,FALSE)</f>
        <v>1.0292667257822254</v>
      </c>
      <c r="I1525" s="56">
        <f t="shared" si="123"/>
        <v>71.476855928508243</v>
      </c>
      <c r="J1525" s="275"/>
      <c r="K1525" s="218">
        <v>125</v>
      </c>
      <c r="L1525" s="219">
        <f t="shared" si="130"/>
        <v>69.44444441666667</v>
      </c>
      <c r="M1525" s="192">
        <f t="shared" si="124"/>
        <v>71.476855928508243</v>
      </c>
      <c r="N1525" s="218">
        <v>125</v>
      </c>
      <c r="O1525" s="219">
        <f t="shared" si="131"/>
        <v>69.444441666666663</v>
      </c>
      <c r="P1525" s="193">
        <f t="shared" si="125"/>
        <v>71.476853098024748</v>
      </c>
      <c r="Q1525" s="76" t="s">
        <v>941</v>
      </c>
      <c r="R1525" s="44" t="s">
        <v>202</v>
      </c>
      <c r="S1525" s="44" t="s">
        <v>203</v>
      </c>
      <c r="T1525" s="44">
        <v>2011</v>
      </c>
      <c r="U1525" s="41">
        <v>2011</v>
      </c>
      <c r="V1525" s="44" t="s">
        <v>32</v>
      </c>
      <c r="W1525" s="44" t="s">
        <v>32</v>
      </c>
      <c r="X1525" s="44">
        <v>35.4</v>
      </c>
      <c r="Y1525" s="44"/>
      <c r="Z1525" s="48" t="s">
        <v>204</v>
      </c>
      <c r="AA1525" s="44" t="s">
        <v>2236</v>
      </c>
    </row>
    <row r="1526" spans="1:27" s="51" customFormat="1" ht="15" x14ac:dyDescent="0.25">
      <c r="A1526" s="44" t="s">
        <v>2015</v>
      </c>
      <c r="B1526" s="44" t="s">
        <v>2229</v>
      </c>
      <c r="C1526" s="44" t="s">
        <v>2250</v>
      </c>
      <c r="D1526" s="44"/>
      <c r="E1526" s="270">
        <v>40</v>
      </c>
      <c r="F1526" s="272">
        <f t="shared" si="129"/>
        <v>22.222222213333335</v>
      </c>
      <c r="G1526" s="272" t="s">
        <v>113</v>
      </c>
      <c r="H1526" s="47">
        <f>VLOOKUP(U1526,[1]Inflation!$G$16:$H$26,2,FALSE)</f>
        <v>1.0292667257822254</v>
      </c>
      <c r="I1526" s="56">
        <f t="shared" si="123"/>
        <v>22.872593897122641</v>
      </c>
      <c r="J1526" s="275"/>
      <c r="K1526" s="218">
        <v>40</v>
      </c>
      <c r="L1526" s="219">
        <f t="shared" si="130"/>
        <v>22.222222213333335</v>
      </c>
      <c r="M1526" s="192">
        <f t="shared" si="124"/>
        <v>22.872593897122641</v>
      </c>
      <c r="N1526" s="218">
        <v>40</v>
      </c>
      <c r="O1526" s="219">
        <f t="shared" si="131"/>
        <v>22.222221333333334</v>
      </c>
      <c r="P1526" s="193">
        <f t="shared" si="125"/>
        <v>22.87259299136792</v>
      </c>
      <c r="Q1526" s="76" t="s">
        <v>941</v>
      </c>
      <c r="R1526" s="44" t="s">
        <v>202</v>
      </c>
      <c r="S1526" s="44" t="s">
        <v>203</v>
      </c>
      <c r="T1526" s="44">
        <v>2011</v>
      </c>
      <c r="U1526" s="41">
        <v>2011</v>
      </c>
      <c r="V1526" s="44" t="s">
        <v>32</v>
      </c>
      <c r="W1526" s="44" t="s">
        <v>32</v>
      </c>
      <c r="X1526" s="44">
        <v>96.5</v>
      </c>
      <c r="Y1526" s="44"/>
      <c r="Z1526" s="48" t="s">
        <v>204</v>
      </c>
      <c r="AA1526" s="44" t="s">
        <v>2236</v>
      </c>
    </row>
    <row r="1527" spans="1:27" s="51" customFormat="1" ht="15" x14ac:dyDescent="0.25">
      <c r="A1527" s="44" t="s">
        <v>2015</v>
      </c>
      <c r="B1527" s="44" t="s">
        <v>2229</v>
      </c>
      <c r="C1527" s="44" t="s">
        <v>2251</v>
      </c>
      <c r="D1527" s="44"/>
      <c r="E1527" s="270">
        <v>40</v>
      </c>
      <c r="F1527" s="272">
        <f t="shared" si="129"/>
        <v>22.222222213333335</v>
      </c>
      <c r="G1527" s="272" t="s">
        <v>113</v>
      </c>
      <c r="H1527" s="47">
        <f>VLOOKUP(U1527,[1]Inflation!$G$16:$H$26,2,FALSE)</f>
        <v>1</v>
      </c>
      <c r="I1527" s="56">
        <f t="shared" si="123"/>
        <v>22.222222213333335</v>
      </c>
      <c r="J1527" s="275"/>
      <c r="K1527" s="218"/>
      <c r="L1527" s="219">
        <f t="shared" si="130"/>
        <v>0</v>
      </c>
      <c r="M1527" s="192">
        <f t="shared" si="124"/>
        <v>0</v>
      </c>
      <c r="N1527" s="218"/>
      <c r="O1527" s="219"/>
      <c r="P1527" s="193">
        <f t="shared" si="125"/>
        <v>0</v>
      </c>
      <c r="Q1527" s="76" t="s">
        <v>941</v>
      </c>
      <c r="R1527" s="44" t="s">
        <v>254</v>
      </c>
      <c r="S1527" s="44" t="s">
        <v>979</v>
      </c>
      <c r="T1527" s="44">
        <v>2012</v>
      </c>
      <c r="U1527" s="41">
        <v>2012</v>
      </c>
      <c r="V1527" s="44">
        <v>17</v>
      </c>
      <c r="W1527" s="44" t="s">
        <v>32</v>
      </c>
      <c r="X1527" s="44">
        <v>43</v>
      </c>
      <c r="Y1527" s="44"/>
      <c r="Z1527" s="48" t="s">
        <v>980</v>
      </c>
      <c r="AA1527" s="44" t="s">
        <v>2236</v>
      </c>
    </row>
    <row r="1528" spans="1:27" s="51" customFormat="1" ht="15" x14ac:dyDescent="0.25">
      <c r="A1528" s="44" t="s">
        <v>2015</v>
      </c>
      <c r="B1528" s="44" t="s">
        <v>2229</v>
      </c>
      <c r="C1528" s="44" t="s">
        <v>2251</v>
      </c>
      <c r="D1528" s="44"/>
      <c r="E1528" s="270">
        <v>34.17</v>
      </c>
      <c r="F1528" s="272">
        <f t="shared" si="129"/>
        <v>18.983333325740002</v>
      </c>
      <c r="G1528" s="272" t="s">
        <v>113</v>
      </c>
      <c r="H1528" s="47">
        <f>VLOOKUP(U1528,[1]Inflation!$G$16:$H$26,2,FALSE)</f>
        <v>1</v>
      </c>
      <c r="I1528" s="56">
        <f t="shared" si="123"/>
        <v>18.983333325740002</v>
      </c>
      <c r="J1528" s="275"/>
      <c r="K1528" s="218">
        <v>31.5</v>
      </c>
      <c r="L1528" s="219">
        <f t="shared" si="130"/>
        <v>17.499999992999999</v>
      </c>
      <c r="M1528" s="192">
        <f t="shared" si="124"/>
        <v>17.499999992999999</v>
      </c>
      <c r="N1528" s="218">
        <v>38</v>
      </c>
      <c r="O1528" s="219">
        <f>(N1528*1.6666666)/3</f>
        <v>21.111110266666667</v>
      </c>
      <c r="P1528" s="193">
        <f t="shared" si="125"/>
        <v>21.111110266666667</v>
      </c>
      <c r="Q1528" s="76" t="s">
        <v>941</v>
      </c>
      <c r="R1528" s="44" t="s">
        <v>254</v>
      </c>
      <c r="S1528" s="44" t="s">
        <v>979</v>
      </c>
      <c r="T1528" s="44">
        <v>2012</v>
      </c>
      <c r="U1528" s="41">
        <v>2012</v>
      </c>
      <c r="V1528" s="44">
        <v>7</v>
      </c>
      <c r="W1528" s="44" t="s">
        <v>32</v>
      </c>
      <c r="X1528" s="44">
        <v>788</v>
      </c>
      <c r="Y1528" s="44"/>
      <c r="Z1528" s="48" t="s">
        <v>980</v>
      </c>
      <c r="AA1528" s="44" t="s">
        <v>2236</v>
      </c>
    </row>
    <row r="1529" spans="1:27" s="51" customFormat="1" ht="15" x14ac:dyDescent="0.25">
      <c r="A1529" s="44" t="s">
        <v>2015</v>
      </c>
      <c r="B1529" s="44" t="s">
        <v>2229</v>
      </c>
      <c r="C1529" s="44" t="s">
        <v>2252</v>
      </c>
      <c r="D1529" s="44"/>
      <c r="E1529" s="270">
        <v>56.9</v>
      </c>
      <c r="F1529" s="272">
        <f t="shared" si="129"/>
        <v>31.611111098466665</v>
      </c>
      <c r="G1529" s="272" t="s">
        <v>113</v>
      </c>
      <c r="H1529" s="47">
        <f>VLOOKUP(U1529,[1]Inflation!$G$16:$H$26,2,FALSE)</f>
        <v>1</v>
      </c>
      <c r="I1529" s="56">
        <f t="shared" si="123"/>
        <v>31.611111098466665</v>
      </c>
      <c r="J1529" s="275"/>
      <c r="K1529" s="218"/>
      <c r="L1529" s="219">
        <f t="shared" si="130"/>
        <v>0</v>
      </c>
      <c r="M1529" s="192">
        <f t="shared" si="124"/>
        <v>0</v>
      </c>
      <c r="N1529" s="218"/>
      <c r="O1529" s="219">
        <f>(N1529*1.6666666)/3</f>
        <v>0</v>
      </c>
      <c r="P1529" s="193">
        <f t="shared" si="125"/>
        <v>0</v>
      </c>
      <c r="Q1529" s="76" t="s">
        <v>941</v>
      </c>
      <c r="R1529" s="44" t="s">
        <v>254</v>
      </c>
      <c r="S1529" s="44" t="s">
        <v>979</v>
      </c>
      <c r="T1529" s="44">
        <v>2012</v>
      </c>
      <c r="U1529" s="41">
        <v>2012</v>
      </c>
      <c r="V1529" s="44">
        <v>28</v>
      </c>
      <c r="W1529" s="44" t="s">
        <v>32</v>
      </c>
      <c r="X1529" s="44">
        <v>788</v>
      </c>
      <c r="Y1529" s="44"/>
      <c r="Z1529" s="48" t="s">
        <v>980</v>
      </c>
      <c r="AA1529" s="44" t="s">
        <v>2236</v>
      </c>
    </row>
    <row r="1530" spans="1:27" s="112" customFormat="1" ht="15" x14ac:dyDescent="0.25">
      <c r="A1530" s="44" t="s">
        <v>2015</v>
      </c>
      <c r="B1530" s="44" t="s">
        <v>2229</v>
      </c>
      <c r="C1530" s="44" t="s">
        <v>2252</v>
      </c>
      <c r="D1530" s="44"/>
      <c r="E1530" s="270">
        <v>34.94</v>
      </c>
      <c r="F1530" s="272">
        <f t="shared" si="129"/>
        <v>19.411111103346666</v>
      </c>
      <c r="G1530" s="272" t="s">
        <v>113</v>
      </c>
      <c r="H1530" s="47">
        <f>VLOOKUP(U1530,[1]Inflation!$G$16:$H$26,2,FALSE)</f>
        <v>1</v>
      </c>
      <c r="I1530" s="56">
        <f t="shared" si="123"/>
        <v>19.411111103346666</v>
      </c>
      <c r="J1530" s="275"/>
      <c r="K1530" s="218">
        <v>32.409999999999997</v>
      </c>
      <c r="L1530" s="219">
        <f t="shared" si="130"/>
        <v>18.005555548353332</v>
      </c>
      <c r="M1530" s="192">
        <f t="shared" si="124"/>
        <v>18.005555548353332</v>
      </c>
      <c r="N1530" s="218">
        <v>40</v>
      </c>
      <c r="O1530" s="219">
        <f>(N1530*1.6666666)/3</f>
        <v>22.222221333333334</v>
      </c>
      <c r="P1530" s="193">
        <f t="shared" si="125"/>
        <v>22.222221333333334</v>
      </c>
      <c r="Q1530" s="76" t="s">
        <v>941</v>
      </c>
      <c r="R1530" s="44" t="s">
        <v>254</v>
      </c>
      <c r="S1530" s="44" t="s">
        <v>979</v>
      </c>
      <c r="T1530" s="44">
        <v>2012</v>
      </c>
      <c r="U1530" s="41">
        <v>2012</v>
      </c>
      <c r="V1530" s="44">
        <v>4</v>
      </c>
      <c r="W1530" s="44" t="s">
        <v>32</v>
      </c>
      <c r="X1530" s="44">
        <v>163</v>
      </c>
      <c r="Y1530" s="44"/>
      <c r="Z1530" s="48" t="s">
        <v>980</v>
      </c>
      <c r="AA1530" s="44" t="s">
        <v>2236</v>
      </c>
    </row>
    <row r="1531" spans="1:27" s="51" customFormat="1" ht="15" x14ac:dyDescent="0.25">
      <c r="A1531" s="44" t="s">
        <v>2015</v>
      </c>
      <c r="B1531" s="44" t="s">
        <v>2229</v>
      </c>
      <c r="C1531" s="44" t="s">
        <v>2253</v>
      </c>
      <c r="D1531" s="44"/>
      <c r="E1531" s="270">
        <v>23.66</v>
      </c>
      <c r="F1531" s="272">
        <f t="shared" si="129"/>
        <v>13.144444439186666</v>
      </c>
      <c r="G1531" s="272" t="s">
        <v>113</v>
      </c>
      <c r="H1531" s="47">
        <f>VLOOKUP(U1531,[1]Inflation!$G$16:$H$26,2,FALSE)</f>
        <v>1.0292667257822254</v>
      </c>
      <c r="I1531" s="56">
        <f t="shared" si="123"/>
        <v>13.52913929014804</v>
      </c>
      <c r="J1531" s="275"/>
      <c r="K1531" s="218"/>
      <c r="L1531" s="219"/>
      <c r="M1531" s="192">
        <f t="shared" si="124"/>
        <v>0</v>
      </c>
      <c r="N1531" s="218"/>
      <c r="O1531" s="219"/>
      <c r="P1531" s="193">
        <f t="shared" si="125"/>
        <v>0</v>
      </c>
      <c r="Q1531" s="76" t="s">
        <v>941</v>
      </c>
      <c r="R1531" s="44" t="s">
        <v>77</v>
      </c>
      <c r="S1531" s="44" t="s">
        <v>218</v>
      </c>
      <c r="T1531" s="44">
        <v>2011</v>
      </c>
      <c r="U1531" s="41">
        <v>2011</v>
      </c>
      <c r="V1531" s="44">
        <v>3</v>
      </c>
      <c r="W1531" s="44" t="s">
        <v>32</v>
      </c>
      <c r="X1531" s="44">
        <v>101190</v>
      </c>
      <c r="Y1531" s="44"/>
      <c r="Z1531" s="48" t="s">
        <v>219</v>
      </c>
      <c r="AA1531" s="44" t="s">
        <v>2236</v>
      </c>
    </row>
    <row r="1532" spans="1:27" s="51" customFormat="1" ht="15" x14ac:dyDescent="0.25">
      <c r="A1532" s="44" t="s">
        <v>2015</v>
      </c>
      <c r="B1532" s="44" t="s">
        <v>2229</v>
      </c>
      <c r="C1532" s="44" t="s">
        <v>2254</v>
      </c>
      <c r="D1532" s="44"/>
      <c r="E1532" s="270">
        <v>33.33</v>
      </c>
      <c r="F1532" s="272">
        <f t="shared" si="129"/>
        <v>18.51666665926</v>
      </c>
      <c r="G1532" s="272" t="s">
        <v>113</v>
      </c>
      <c r="H1532" s="47">
        <f>VLOOKUP(U1532,[1]Inflation!$G$16:$H$26,2,FALSE)</f>
        <v>1.0292667257822254</v>
      </c>
      <c r="I1532" s="56">
        <f t="shared" si="123"/>
        <v>19.058588864777438</v>
      </c>
      <c r="J1532" s="275"/>
      <c r="K1532" s="218"/>
      <c r="L1532" s="219"/>
      <c r="M1532" s="192">
        <f t="shared" si="124"/>
        <v>0</v>
      </c>
      <c r="N1532" s="218"/>
      <c r="O1532" s="219"/>
      <c r="P1532" s="193">
        <f t="shared" si="125"/>
        <v>0</v>
      </c>
      <c r="Q1532" s="76" t="s">
        <v>941</v>
      </c>
      <c r="R1532" s="44" t="s">
        <v>77</v>
      </c>
      <c r="S1532" s="44" t="s">
        <v>218</v>
      </c>
      <c r="T1532" s="44">
        <v>2011</v>
      </c>
      <c r="U1532" s="41">
        <v>2011</v>
      </c>
      <c r="V1532" s="44">
        <v>3</v>
      </c>
      <c r="W1532" s="44" t="s">
        <v>32</v>
      </c>
      <c r="X1532" s="44">
        <v>4280</v>
      </c>
      <c r="Y1532" s="44"/>
      <c r="Z1532" s="48" t="s">
        <v>219</v>
      </c>
      <c r="AA1532" s="44" t="s">
        <v>2236</v>
      </c>
    </row>
    <row r="1533" spans="1:27" s="51" customFormat="1" ht="15" x14ac:dyDescent="0.25">
      <c r="A1533" s="44" t="s">
        <v>2015</v>
      </c>
      <c r="B1533" s="44" t="s">
        <v>2229</v>
      </c>
      <c r="C1533" s="44" t="s">
        <v>2255</v>
      </c>
      <c r="D1533" s="44"/>
      <c r="E1533" s="270">
        <v>42.62</v>
      </c>
      <c r="F1533" s="272">
        <f t="shared" si="129"/>
        <v>23.677777768306665</v>
      </c>
      <c r="G1533" s="272" t="s">
        <v>113</v>
      </c>
      <c r="H1533" s="47">
        <f>VLOOKUP(U1533,[1]Inflation!$G$16:$H$26,2,FALSE)</f>
        <v>1.0292667257822254</v>
      </c>
      <c r="I1533" s="56">
        <f t="shared" si="123"/>
        <v>24.37074879738417</v>
      </c>
      <c r="J1533" s="275"/>
      <c r="K1533" s="218"/>
      <c r="L1533" s="219"/>
      <c r="M1533" s="192">
        <f t="shared" si="124"/>
        <v>0</v>
      </c>
      <c r="N1533" s="218"/>
      <c r="O1533" s="219"/>
      <c r="P1533" s="193">
        <f t="shared" si="125"/>
        <v>0</v>
      </c>
      <c r="Q1533" s="76" t="s">
        <v>941</v>
      </c>
      <c r="R1533" s="44" t="s">
        <v>77</v>
      </c>
      <c r="S1533" s="44" t="s">
        <v>218</v>
      </c>
      <c r="T1533" s="44">
        <v>2011</v>
      </c>
      <c r="U1533" s="41">
        <v>2011</v>
      </c>
      <c r="V1533" s="44">
        <v>3</v>
      </c>
      <c r="W1533" s="44" t="s">
        <v>32</v>
      </c>
      <c r="X1533" s="44">
        <v>8589</v>
      </c>
      <c r="Y1533" s="44"/>
      <c r="Z1533" s="48" t="s">
        <v>219</v>
      </c>
      <c r="AA1533" s="44" t="s">
        <v>2236</v>
      </c>
    </row>
    <row r="1534" spans="1:27" s="51" customFormat="1" ht="30" x14ac:dyDescent="0.25">
      <c r="A1534" s="44" t="s">
        <v>2015</v>
      </c>
      <c r="B1534" s="44" t="s">
        <v>2229</v>
      </c>
      <c r="C1534" s="44" t="s">
        <v>2256</v>
      </c>
      <c r="D1534" s="44"/>
      <c r="E1534" s="270">
        <v>46.75</v>
      </c>
      <c r="F1534" s="272">
        <f t="shared" si="129"/>
        <v>25.972222211833337</v>
      </c>
      <c r="G1534" s="272" t="s">
        <v>113</v>
      </c>
      <c r="H1534" s="47">
        <f>VLOOKUP(U1534,[1]Inflation!$G$16:$H$26,2,FALSE)</f>
        <v>1.0292667257822254</v>
      </c>
      <c r="I1534" s="56">
        <f t="shared" si="123"/>
        <v>26.732344117262087</v>
      </c>
      <c r="J1534" s="275"/>
      <c r="K1534" s="218"/>
      <c r="L1534" s="219"/>
      <c r="M1534" s="192">
        <f t="shared" si="124"/>
        <v>0</v>
      </c>
      <c r="N1534" s="218"/>
      <c r="O1534" s="219"/>
      <c r="P1534" s="193">
        <f t="shared" si="125"/>
        <v>0</v>
      </c>
      <c r="Q1534" s="76" t="s">
        <v>941</v>
      </c>
      <c r="R1534" s="44" t="s">
        <v>205</v>
      </c>
      <c r="S1534" s="77" t="s">
        <v>1888</v>
      </c>
      <c r="T1534" s="44">
        <v>2011</v>
      </c>
      <c r="U1534" s="41">
        <v>2011</v>
      </c>
      <c r="V1534" s="44" t="s">
        <v>32</v>
      </c>
      <c r="W1534" s="44" t="s">
        <v>32</v>
      </c>
      <c r="X1534" s="44">
        <v>2909</v>
      </c>
      <c r="Y1534" s="44"/>
      <c r="Z1534" s="48" t="s">
        <v>207</v>
      </c>
      <c r="AA1534" s="44" t="s">
        <v>2236</v>
      </c>
    </row>
    <row r="1535" spans="1:27" s="51" customFormat="1" ht="30" x14ac:dyDescent="0.25">
      <c r="A1535" s="44" t="s">
        <v>2015</v>
      </c>
      <c r="B1535" s="44" t="s">
        <v>2229</v>
      </c>
      <c r="C1535" s="44" t="s">
        <v>2257</v>
      </c>
      <c r="D1535" s="44"/>
      <c r="E1535" s="270">
        <v>39.130000000000003</v>
      </c>
      <c r="F1535" s="272">
        <f t="shared" si="129"/>
        <v>21.738888880193333</v>
      </c>
      <c r="G1535" s="272" t="s">
        <v>113</v>
      </c>
      <c r="H1535" s="47">
        <f>VLOOKUP(U1535,[1]Inflation!$G$16:$H$26,2,FALSE)</f>
        <v>1.0292667257822254</v>
      </c>
      <c r="I1535" s="56">
        <f t="shared" si="123"/>
        <v>22.375114979860221</v>
      </c>
      <c r="J1535" s="275"/>
      <c r="K1535" s="218"/>
      <c r="L1535" s="219"/>
      <c r="M1535" s="192">
        <f t="shared" si="124"/>
        <v>0</v>
      </c>
      <c r="N1535" s="218"/>
      <c r="O1535" s="219"/>
      <c r="P1535" s="193">
        <f t="shared" si="125"/>
        <v>0</v>
      </c>
      <c r="Q1535" s="76" t="s">
        <v>941</v>
      </c>
      <c r="R1535" s="44" t="s">
        <v>205</v>
      </c>
      <c r="S1535" s="77" t="s">
        <v>1888</v>
      </c>
      <c r="T1535" s="44">
        <v>2011</v>
      </c>
      <c r="U1535" s="41">
        <v>2011</v>
      </c>
      <c r="V1535" s="44" t="s">
        <v>32</v>
      </c>
      <c r="W1535" s="44" t="s">
        <v>32</v>
      </c>
      <c r="X1535" s="44">
        <v>49129</v>
      </c>
      <c r="Y1535" s="44"/>
      <c r="Z1535" s="48" t="s">
        <v>207</v>
      </c>
      <c r="AA1535" s="44" t="s">
        <v>2236</v>
      </c>
    </row>
    <row r="1536" spans="1:27" s="51" customFormat="1" ht="30" x14ac:dyDescent="0.25">
      <c r="A1536" s="44" t="s">
        <v>2015</v>
      </c>
      <c r="B1536" s="44" t="s">
        <v>2229</v>
      </c>
      <c r="C1536" s="44" t="s">
        <v>2257</v>
      </c>
      <c r="D1536" s="44"/>
      <c r="E1536" s="270">
        <v>28.8</v>
      </c>
      <c r="F1536" s="272">
        <f t="shared" si="129"/>
        <v>15.999999993599999</v>
      </c>
      <c r="G1536" s="272" t="s">
        <v>113</v>
      </c>
      <c r="H1536" s="47">
        <f>VLOOKUP(U1536,[1]Inflation!$G$16:$H$26,2,FALSE)</f>
        <v>1.0292667257822254</v>
      </c>
      <c r="I1536" s="56">
        <f t="shared" si="123"/>
        <v>16.4682676059283</v>
      </c>
      <c r="J1536" s="275"/>
      <c r="K1536" s="218"/>
      <c r="L1536" s="219"/>
      <c r="M1536" s="192">
        <f t="shared" si="124"/>
        <v>0</v>
      </c>
      <c r="N1536" s="218"/>
      <c r="O1536" s="219"/>
      <c r="P1536" s="193">
        <f t="shared" si="125"/>
        <v>0</v>
      </c>
      <c r="Q1536" s="76" t="s">
        <v>941</v>
      </c>
      <c r="R1536" s="44" t="s">
        <v>205</v>
      </c>
      <c r="S1536" s="77" t="s">
        <v>1888</v>
      </c>
      <c r="T1536" s="44">
        <v>2011</v>
      </c>
      <c r="U1536" s="41">
        <v>2011</v>
      </c>
      <c r="V1536" s="44" t="s">
        <v>32</v>
      </c>
      <c r="W1536" s="44" t="s">
        <v>32</v>
      </c>
      <c r="X1536" s="44">
        <v>7841</v>
      </c>
      <c r="Y1536" s="44"/>
      <c r="Z1536" s="48" t="s">
        <v>207</v>
      </c>
      <c r="AA1536" s="44" t="s">
        <v>2236</v>
      </c>
    </row>
    <row r="1537" spans="1:27" s="51" customFormat="1" ht="15" x14ac:dyDescent="0.25">
      <c r="A1537" s="44" t="s">
        <v>2015</v>
      </c>
      <c r="B1537" s="44" t="s">
        <v>2229</v>
      </c>
      <c r="C1537" s="44" t="s">
        <v>2258</v>
      </c>
      <c r="D1537" s="44"/>
      <c r="E1537" s="270">
        <v>30.61</v>
      </c>
      <c r="F1537" s="272">
        <f t="shared" si="129"/>
        <v>17.005555548753332</v>
      </c>
      <c r="G1537" s="272" t="s">
        <v>113</v>
      </c>
      <c r="H1537" s="47">
        <f>VLOOKUP(U1537,[1]Inflation!$G$16:$H$26,2,FALSE)</f>
        <v>1.0292667257822254</v>
      </c>
      <c r="I1537" s="56">
        <f t="shared" si="123"/>
        <v>17.503252479773099</v>
      </c>
      <c r="J1537" s="275"/>
      <c r="K1537" s="218">
        <v>20</v>
      </c>
      <c r="L1537" s="219">
        <f>(K1537*1.666666666)/3</f>
        <v>11.111111106666668</v>
      </c>
      <c r="M1537" s="192">
        <f t="shared" si="124"/>
        <v>11.436296948561321</v>
      </c>
      <c r="N1537" s="218">
        <v>195</v>
      </c>
      <c r="O1537" s="219">
        <f>(N1537*1.666666666)/3</f>
        <v>108.33333329</v>
      </c>
      <c r="P1537" s="193">
        <f t="shared" si="125"/>
        <v>111.50389524847286</v>
      </c>
      <c r="Q1537" s="76" t="s">
        <v>941</v>
      </c>
      <c r="R1537" s="44" t="s">
        <v>2259</v>
      </c>
      <c r="S1537" s="77" t="s">
        <v>209</v>
      </c>
      <c r="T1537" s="44">
        <v>2011</v>
      </c>
      <c r="U1537" s="41">
        <v>2011</v>
      </c>
      <c r="V1537" s="44" t="s">
        <v>32</v>
      </c>
      <c r="W1537" s="44" t="s">
        <v>32</v>
      </c>
      <c r="X1537" s="305">
        <v>21510</v>
      </c>
      <c r="Y1537" s="305"/>
      <c r="Z1537" s="48" t="s">
        <v>211</v>
      </c>
      <c r="AA1537" s="44" t="s">
        <v>2236</v>
      </c>
    </row>
    <row r="1538" spans="1:27" s="51" customFormat="1" ht="15" x14ac:dyDescent="0.25">
      <c r="A1538" s="44" t="s">
        <v>2015</v>
      </c>
      <c r="B1538" s="44" t="s">
        <v>2229</v>
      </c>
      <c r="C1538" s="44" t="s">
        <v>2260</v>
      </c>
      <c r="D1538" s="44"/>
      <c r="E1538" s="270">
        <v>33.659999999999997</v>
      </c>
      <c r="F1538" s="272">
        <f t="shared" si="129"/>
        <v>18.699999992519999</v>
      </c>
      <c r="G1538" s="272" t="s">
        <v>113</v>
      </c>
      <c r="H1538" s="47">
        <f>VLOOKUP(U1538,[1]Inflation!$G$16:$H$26,2,FALSE)</f>
        <v>1.0292667257822254</v>
      </c>
      <c r="I1538" s="56">
        <f t="shared" si="123"/>
        <v>19.247287764428698</v>
      </c>
      <c r="J1538" s="275"/>
      <c r="K1538" s="218">
        <v>5</v>
      </c>
      <c r="L1538" s="219">
        <f>(K1538*1.666666666)/3</f>
        <v>2.7777777766666669</v>
      </c>
      <c r="M1538" s="192">
        <f t="shared" si="124"/>
        <v>2.8590742371403302</v>
      </c>
      <c r="N1538" s="218">
        <v>34.5</v>
      </c>
      <c r="O1538" s="219">
        <f>(N1538*1.666666666)/3</f>
        <v>19.166666659000001</v>
      </c>
      <c r="P1538" s="193">
        <f t="shared" si="125"/>
        <v>19.727612236268278</v>
      </c>
      <c r="Q1538" s="76" t="s">
        <v>941</v>
      </c>
      <c r="R1538" s="44" t="s">
        <v>208</v>
      </c>
      <c r="S1538" s="77" t="s">
        <v>209</v>
      </c>
      <c r="T1538" s="44">
        <v>2011</v>
      </c>
      <c r="U1538" s="41">
        <v>2011</v>
      </c>
      <c r="V1538" s="44" t="s">
        <v>210</v>
      </c>
      <c r="W1538" s="44" t="s">
        <v>32</v>
      </c>
      <c r="X1538" s="305">
        <v>5464</v>
      </c>
      <c r="Y1538" s="305"/>
      <c r="Z1538" s="48" t="s">
        <v>211</v>
      </c>
      <c r="AA1538" s="44" t="s">
        <v>2236</v>
      </c>
    </row>
    <row r="1539" spans="1:27" s="51" customFormat="1" ht="15" x14ac:dyDescent="0.25">
      <c r="A1539" s="44" t="s">
        <v>2015</v>
      </c>
      <c r="B1539" s="44" t="s">
        <v>2229</v>
      </c>
      <c r="C1539" s="44" t="s">
        <v>2261</v>
      </c>
      <c r="D1539" s="44"/>
      <c r="E1539" s="270">
        <v>40.32</v>
      </c>
      <c r="F1539" s="272">
        <f t="shared" si="129"/>
        <v>22.399999991040001</v>
      </c>
      <c r="G1539" s="272" t="s">
        <v>113</v>
      </c>
      <c r="H1539" s="47">
        <f>VLOOKUP(U1539,[1]Inflation!$G$16:$H$26,2,FALSE)</f>
        <v>1.0292667257822254</v>
      </c>
      <c r="I1539" s="56">
        <f t="shared" si="123"/>
        <v>23.055574648299622</v>
      </c>
      <c r="J1539" s="275"/>
      <c r="K1539" s="218">
        <v>35</v>
      </c>
      <c r="L1539" s="219">
        <f>(K1539*1.666666666)/3</f>
        <v>19.444444436666668</v>
      </c>
      <c r="M1539" s="192">
        <f t="shared" si="124"/>
        <v>20.013519659982311</v>
      </c>
      <c r="N1539" s="218">
        <v>105</v>
      </c>
      <c r="O1539" s="219">
        <f>(N1539*1.666666666)/3</f>
        <v>58.33333331</v>
      </c>
      <c r="P1539" s="193">
        <f t="shared" si="125"/>
        <v>60.04055897994693</v>
      </c>
      <c r="Q1539" s="76" t="s">
        <v>941</v>
      </c>
      <c r="R1539" s="44" t="s">
        <v>208</v>
      </c>
      <c r="S1539" s="77" t="s">
        <v>209</v>
      </c>
      <c r="T1539" s="44">
        <v>2011</v>
      </c>
      <c r="U1539" s="41">
        <v>2011</v>
      </c>
      <c r="V1539" s="44" t="s">
        <v>210</v>
      </c>
      <c r="W1539" s="44" t="s">
        <v>32</v>
      </c>
      <c r="X1539" s="305">
        <v>5786</v>
      </c>
      <c r="Y1539" s="305"/>
      <c r="Z1539" s="48" t="s">
        <v>211</v>
      </c>
      <c r="AA1539" s="44" t="s">
        <v>2236</v>
      </c>
    </row>
    <row r="1540" spans="1:27" s="51" customFormat="1" ht="15" x14ac:dyDescent="0.25">
      <c r="A1540" s="44" t="s">
        <v>2015</v>
      </c>
      <c r="B1540" s="44" t="s">
        <v>2229</v>
      </c>
      <c r="C1540" s="44" t="s">
        <v>2262</v>
      </c>
      <c r="D1540" s="44"/>
      <c r="E1540" s="270">
        <v>32.450000000000003</v>
      </c>
      <c r="F1540" s="272">
        <f t="shared" si="129"/>
        <v>18.027777770566669</v>
      </c>
      <c r="G1540" s="272" t="s">
        <v>113</v>
      </c>
      <c r="H1540" s="47">
        <f>VLOOKUP(U1540,[1]Inflation!$G$16:$H$26,2,FALSE)</f>
        <v>1.0292667257822254</v>
      </c>
      <c r="I1540" s="56">
        <f t="shared" si="123"/>
        <v>18.555391799040741</v>
      </c>
      <c r="J1540" s="275"/>
      <c r="K1540" s="218">
        <v>21</v>
      </c>
      <c r="L1540" s="219">
        <f>(K1540*1.666666666)/3</f>
        <v>11.666666661999999</v>
      </c>
      <c r="M1540" s="192">
        <f t="shared" si="124"/>
        <v>12.008111795989384</v>
      </c>
      <c r="N1540" s="218">
        <v>245</v>
      </c>
      <c r="O1540" s="219">
        <f>(N1540*1.666666666)/3</f>
        <v>136.11111105666666</v>
      </c>
      <c r="P1540" s="193">
        <f t="shared" si="125"/>
        <v>140.09463761987615</v>
      </c>
      <c r="Q1540" s="76" t="s">
        <v>941</v>
      </c>
      <c r="R1540" s="44" t="s">
        <v>208</v>
      </c>
      <c r="S1540" s="77" t="s">
        <v>209</v>
      </c>
      <c r="T1540" s="44">
        <v>2011</v>
      </c>
      <c r="U1540" s="41">
        <v>2011</v>
      </c>
      <c r="V1540" s="44" t="s">
        <v>210</v>
      </c>
      <c r="W1540" s="44" t="s">
        <v>32</v>
      </c>
      <c r="X1540" s="315">
        <v>85681.23</v>
      </c>
      <c r="Y1540" s="315"/>
      <c r="Z1540" s="48" t="s">
        <v>211</v>
      </c>
      <c r="AA1540" s="44" t="s">
        <v>2236</v>
      </c>
    </row>
    <row r="1541" spans="1:27" s="51" customFormat="1" ht="15" x14ac:dyDescent="0.25">
      <c r="A1541" s="44" t="s">
        <v>2015</v>
      </c>
      <c r="B1541" s="44" t="s">
        <v>2229</v>
      </c>
      <c r="C1541" s="44" t="s">
        <v>2263</v>
      </c>
      <c r="D1541" s="44"/>
      <c r="E1541" s="270">
        <v>2.5099999999999998</v>
      </c>
      <c r="F1541" s="272">
        <f>E1541*5</f>
        <v>12.549999999999999</v>
      </c>
      <c r="G1541" s="272" t="s">
        <v>113</v>
      </c>
      <c r="H1541" s="47">
        <f>VLOOKUP(U1541,[1]Inflation!$G$16:$H$26,2,FALSE)</f>
        <v>1.1415203211239338</v>
      </c>
      <c r="I1541" s="56">
        <f t="shared" si="123"/>
        <v>14.326080030105368</v>
      </c>
      <c r="J1541" s="275"/>
      <c r="K1541" s="218"/>
      <c r="L1541" s="219"/>
      <c r="M1541" s="192">
        <f t="shared" si="124"/>
        <v>0</v>
      </c>
      <c r="N1541" s="218"/>
      <c r="O1541" s="219"/>
      <c r="P1541" s="193">
        <f t="shared" si="125"/>
        <v>0</v>
      </c>
      <c r="Q1541" s="76" t="s">
        <v>148</v>
      </c>
      <c r="R1541" s="44" t="s">
        <v>403</v>
      </c>
      <c r="S1541" s="77" t="s">
        <v>404</v>
      </c>
      <c r="T1541" s="44" t="s">
        <v>405</v>
      </c>
      <c r="U1541" s="41">
        <v>2006</v>
      </c>
      <c r="V1541" s="44">
        <v>830</v>
      </c>
      <c r="W1541" s="44" t="s">
        <v>32</v>
      </c>
      <c r="X1541" s="305">
        <v>9022107</v>
      </c>
      <c r="Y1541" s="305"/>
      <c r="Z1541" s="48" t="s">
        <v>406</v>
      </c>
      <c r="AA1541" s="44" t="s">
        <v>2236</v>
      </c>
    </row>
    <row r="1542" spans="1:27" s="51" customFormat="1" ht="15" x14ac:dyDescent="0.25">
      <c r="A1542" s="44" t="s">
        <v>2015</v>
      </c>
      <c r="B1542" s="44" t="s">
        <v>2229</v>
      </c>
      <c r="C1542" s="44" t="s">
        <v>2262</v>
      </c>
      <c r="D1542" s="44"/>
      <c r="E1542" s="270">
        <v>3.23</v>
      </c>
      <c r="F1542" s="272">
        <f>E1542*5</f>
        <v>16.149999999999999</v>
      </c>
      <c r="G1542" s="272" t="s">
        <v>113</v>
      </c>
      <c r="H1542" s="47">
        <f>VLOOKUP(U1542,[1]Inflation!$G$16:$H$26,2,FALSE)</f>
        <v>1.1415203211239338</v>
      </c>
      <c r="I1542" s="56">
        <f t="shared" si="123"/>
        <v>18.43555318615153</v>
      </c>
      <c r="J1542" s="275"/>
      <c r="K1542" s="218"/>
      <c r="L1542" s="219"/>
      <c r="M1542" s="192">
        <f t="shared" si="124"/>
        <v>0</v>
      </c>
      <c r="N1542" s="218"/>
      <c r="O1542" s="219"/>
      <c r="P1542" s="193">
        <f t="shared" si="125"/>
        <v>0</v>
      </c>
      <c r="Q1542" s="76" t="s">
        <v>148</v>
      </c>
      <c r="R1542" s="44" t="s">
        <v>403</v>
      </c>
      <c r="S1542" s="77" t="s">
        <v>404</v>
      </c>
      <c r="T1542" s="44" t="s">
        <v>405</v>
      </c>
      <c r="U1542" s="41">
        <v>2006</v>
      </c>
      <c r="V1542" s="44">
        <v>833</v>
      </c>
      <c r="W1542" s="44" t="s">
        <v>32</v>
      </c>
      <c r="X1542" s="305">
        <v>1896479</v>
      </c>
      <c r="Y1542" s="305"/>
      <c r="Z1542" s="48" t="s">
        <v>406</v>
      </c>
      <c r="AA1542" s="44" t="s">
        <v>2236</v>
      </c>
    </row>
    <row r="1543" spans="1:27" s="51" customFormat="1" ht="15" x14ac:dyDescent="0.25">
      <c r="A1543" s="44" t="s">
        <v>2015</v>
      </c>
      <c r="B1543" s="44" t="s">
        <v>2229</v>
      </c>
      <c r="C1543" s="44" t="s">
        <v>2260</v>
      </c>
      <c r="D1543" s="44"/>
      <c r="E1543" s="270">
        <v>3.2</v>
      </c>
      <c r="F1543" s="272">
        <f>E1543*5</f>
        <v>16</v>
      </c>
      <c r="G1543" s="272" t="s">
        <v>113</v>
      </c>
      <c r="H1543" s="47">
        <f>VLOOKUP(U1543,[1]Inflation!$G$16:$H$26,2,FALSE)</f>
        <v>1.1415203211239338</v>
      </c>
      <c r="I1543" s="56">
        <f t="shared" si="123"/>
        <v>18.26432513798294</v>
      </c>
      <c r="J1543" s="275"/>
      <c r="K1543" s="218"/>
      <c r="L1543" s="219"/>
      <c r="M1543" s="192">
        <f t="shared" si="124"/>
        <v>0</v>
      </c>
      <c r="N1543" s="218"/>
      <c r="O1543" s="219"/>
      <c r="P1543" s="193">
        <f t="shared" si="125"/>
        <v>0</v>
      </c>
      <c r="Q1543" s="76" t="s">
        <v>148</v>
      </c>
      <c r="R1543" s="44" t="s">
        <v>403</v>
      </c>
      <c r="S1543" s="77" t="s">
        <v>404</v>
      </c>
      <c r="T1543" s="44" t="s">
        <v>405</v>
      </c>
      <c r="U1543" s="41">
        <v>2006</v>
      </c>
      <c r="V1543" s="44">
        <v>836</v>
      </c>
      <c r="W1543" s="44" t="s">
        <v>32</v>
      </c>
      <c r="X1543" s="305">
        <v>84470</v>
      </c>
      <c r="Y1543" s="305"/>
      <c r="Z1543" s="48" t="s">
        <v>406</v>
      </c>
      <c r="AA1543" s="44" t="s">
        <v>2236</v>
      </c>
    </row>
    <row r="1544" spans="1:27" s="51" customFormat="1" ht="15" x14ac:dyDescent="0.25">
      <c r="A1544" s="44" t="s">
        <v>2015</v>
      </c>
      <c r="B1544" s="44" t="s">
        <v>2229</v>
      </c>
      <c r="C1544" s="44" t="s">
        <v>2264</v>
      </c>
      <c r="D1544" s="44"/>
      <c r="E1544" s="270">
        <v>4.2699999999999996</v>
      </c>
      <c r="F1544" s="272">
        <f>E1544*5</f>
        <v>21.349999999999998</v>
      </c>
      <c r="G1544" s="272" t="s">
        <v>113</v>
      </c>
      <c r="H1544" s="47">
        <f>VLOOKUP(U1544,[1]Inflation!$G$16:$H$26,2,FALSE)</f>
        <v>1.1415203211239338</v>
      </c>
      <c r="I1544" s="56">
        <f t="shared" si="123"/>
        <v>24.371458855995982</v>
      </c>
      <c r="J1544" s="275"/>
      <c r="K1544" s="218"/>
      <c r="L1544" s="219"/>
      <c r="M1544" s="192">
        <f t="shared" si="124"/>
        <v>0</v>
      </c>
      <c r="N1544" s="218"/>
      <c r="O1544" s="219"/>
      <c r="P1544" s="193">
        <f t="shared" si="125"/>
        <v>0</v>
      </c>
      <c r="Q1544" s="76" t="s">
        <v>148</v>
      </c>
      <c r="R1544" s="44" t="s">
        <v>403</v>
      </c>
      <c r="S1544" s="77" t="s">
        <v>404</v>
      </c>
      <c r="T1544" s="44" t="s">
        <v>405</v>
      </c>
      <c r="U1544" s="41">
        <v>2006</v>
      </c>
      <c r="V1544" s="44">
        <v>837</v>
      </c>
      <c r="W1544" s="44" t="s">
        <v>32</v>
      </c>
      <c r="X1544" s="305">
        <v>480581</v>
      </c>
      <c r="Y1544" s="305"/>
      <c r="Z1544" s="48" t="s">
        <v>406</v>
      </c>
      <c r="AA1544" s="44"/>
    </row>
    <row r="1545" spans="1:27" s="51" customFormat="1" ht="15" x14ac:dyDescent="0.25">
      <c r="A1545" s="44" t="s">
        <v>2015</v>
      </c>
      <c r="B1545" s="44" t="s">
        <v>2229</v>
      </c>
      <c r="C1545" s="316" t="s">
        <v>2265</v>
      </c>
      <c r="D1545" s="44"/>
      <c r="E1545" s="270">
        <v>35.9</v>
      </c>
      <c r="F1545" s="272">
        <f>(E1545*1.6666666666)/3</f>
        <v>19.944444443646667</v>
      </c>
      <c r="G1545" s="272" t="s">
        <v>113</v>
      </c>
      <c r="H1545" s="47">
        <f>VLOOKUP(U1545,[1]Inflation!$G$16:$H$26,2,FALSE)</f>
        <v>1.0461491063094051</v>
      </c>
      <c r="I1545" s="56">
        <f t="shared" si="123"/>
        <v>20.864862730558539</v>
      </c>
      <c r="J1545" s="275"/>
      <c r="K1545" s="218"/>
      <c r="L1545" s="219"/>
      <c r="M1545" s="192">
        <f t="shared" si="124"/>
        <v>0</v>
      </c>
      <c r="N1545" s="218"/>
      <c r="O1545" s="219"/>
      <c r="P1545" s="193">
        <f t="shared" si="125"/>
        <v>0</v>
      </c>
      <c r="Q1545" s="76" t="s">
        <v>941</v>
      </c>
      <c r="R1545" s="44" t="s">
        <v>942</v>
      </c>
      <c r="S1545" s="44" t="s">
        <v>943</v>
      </c>
      <c r="T1545" s="44">
        <v>2010</v>
      </c>
      <c r="U1545" s="41">
        <v>2010</v>
      </c>
      <c r="V1545" s="44" t="s">
        <v>32</v>
      </c>
      <c r="W1545" s="44" t="s">
        <v>32</v>
      </c>
      <c r="X1545" s="44">
        <v>1</v>
      </c>
      <c r="Y1545" s="44"/>
      <c r="Z1545" s="48" t="s">
        <v>944</v>
      </c>
      <c r="AA1545" s="44"/>
    </row>
    <row r="1546" spans="1:27" s="51" customFormat="1" ht="15" x14ac:dyDescent="0.25">
      <c r="A1546" s="44" t="s">
        <v>2015</v>
      </c>
      <c r="B1546" s="44" t="s">
        <v>2229</v>
      </c>
      <c r="C1546" s="172" t="s">
        <v>2266</v>
      </c>
      <c r="D1546" s="44"/>
      <c r="E1546" s="270">
        <v>42.96</v>
      </c>
      <c r="F1546" s="270">
        <v>42.96</v>
      </c>
      <c r="G1546" s="272"/>
      <c r="H1546" s="47">
        <f>VLOOKUP(U1546,[1]Inflation!$G$16:$H$26,2,FALSE)</f>
        <v>1.0461491063094051</v>
      </c>
      <c r="I1546" s="56">
        <f t="shared" si="123"/>
        <v>44.942565607052039</v>
      </c>
      <c r="J1546" s="275"/>
      <c r="K1546" s="218"/>
      <c r="L1546" s="219"/>
      <c r="M1546" s="192">
        <f t="shared" si="124"/>
        <v>0</v>
      </c>
      <c r="N1546" s="218"/>
      <c r="O1546" s="219"/>
      <c r="P1546" s="193">
        <f t="shared" si="125"/>
        <v>0</v>
      </c>
      <c r="Q1546" s="76" t="s">
        <v>113</v>
      </c>
      <c r="R1546" s="44" t="s">
        <v>942</v>
      </c>
      <c r="S1546" s="44" t="s">
        <v>943</v>
      </c>
      <c r="T1546" s="44">
        <v>2010</v>
      </c>
      <c r="U1546" s="41">
        <v>2010</v>
      </c>
      <c r="V1546" s="44" t="s">
        <v>32</v>
      </c>
      <c r="W1546" s="44" t="s">
        <v>32</v>
      </c>
      <c r="X1546" s="44">
        <v>1</v>
      </c>
      <c r="Y1546" s="44"/>
      <c r="Z1546" s="48" t="s">
        <v>944</v>
      </c>
      <c r="AA1546" s="44"/>
    </row>
    <row r="1547" spans="1:27" s="51" customFormat="1" ht="15" x14ac:dyDescent="0.25">
      <c r="A1547" s="44" t="s">
        <v>2015</v>
      </c>
      <c r="B1547" s="44" t="s">
        <v>2229</v>
      </c>
      <c r="C1547" s="172" t="s">
        <v>2229</v>
      </c>
      <c r="D1547" s="44"/>
      <c r="E1547" s="270">
        <v>21.58</v>
      </c>
      <c r="F1547" s="272">
        <f>(E1547*1.6666666666)/3</f>
        <v>11.988888888409333</v>
      </c>
      <c r="G1547" s="272" t="s">
        <v>113</v>
      </c>
      <c r="H1547" s="47">
        <f>VLOOKUP(U1547,[1]Inflation!$G$16:$H$26,2,FALSE)</f>
        <v>1.0292667257822254</v>
      </c>
      <c r="I1547" s="56">
        <f t="shared" si="123"/>
        <v>12.339764411939978</v>
      </c>
      <c r="J1547" s="275"/>
      <c r="K1547" s="218"/>
      <c r="L1547" s="219"/>
      <c r="M1547" s="192">
        <f t="shared" si="124"/>
        <v>0</v>
      </c>
      <c r="N1547" s="218"/>
      <c r="O1547" s="219"/>
      <c r="P1547" s="193">
        <f t="shared" si="125"/>
        <v>0</v>
      </c>
      <c r="Q1547" s="76" t="s">
        <v>941</v>
      </c>
      <c r="R1547" s="44" t="s">
        <v>71</v>
      </c>
      <c r="S1547" s="44" t="s">
        <v>216</v>
      </c>
      <c r="T1547" s="44">
        <v>2011</v>
      </c>
      <c r="U1547" s="41">
        <v>2011</v>
      </c>
      <c r="V1547" s="44">
        <v>21</v>
      </c>
      <c r="W1547" s="44" t="s">
        <v>32</v>
      </c>
      <c r="X1547" s="44">
        <v>21250</v>
      </c>
      <c r="Y1547" s="44"/>
      <c r="Z1547" s="48" t="s">
        <v>217</v>
      </c>
      <c r="AA1547" s="44"/>
    </row>
    <row r="1548" spans="1:27" s="51" customFormat="1" ht="15" x14ac:dyDescent="0.25">
      <c r="A1548" s="44" t="s">
        <v>2015</v>
      </c>
      <c r="B1548" s="44" t="s">
        <v>2229</v>
      </c>
      <c r="C1548" s="172" t="s">
        <v>2253</v>
      </c>
      <c r="D1548" s="44"/>
      <c r="E1548" s="270" t="s">
        <v>963</v>
      </c>
      <c r="F1548" s="272"/>
      <c r="G1548" s="272" t="s">
        <v>113</v>
      </c>
      <c r="H1548" s="47">
        <f>VLOOKUP(U1548,[1]Inflation!$G$16:$H$26,2,FALSE)</f>
        <v>1.0292667257822254</v>
      </c>
      <c r="I1548" s="56">
        <f t="shared" si="123"/>
        <v>0</v>
      </c>
      <c r="J1548" s="275"/>
      <c r="K1548" s="218">
        <v>31.7</v>
      </c>
      <c r="L1548" s="219">
        <f>(K1548*1.6666666666)/3</f>
        <v>17.611111110406668</v>
      </c>
      <c r="M1548" s="192">
        <f t="shared" si="124"/>
        <v>18.126530669995244</v>
      </c>
      <c r="N1548" s="218">
        <v>81.41</v>
      </c>
      <c r="O1548" s="219">
        <f>(N1548*1.6666666666666)/3</f>
        <v>45.227777777775962</v>
      </c>
      <c r="P1548" s="193">
        <f t="shared" si="125"/>
        <v>46.551446747737565</v>
      </c>
      <c r="Q1548" s="76" t="s">
        <v>941</v>
      </c>
      <c r="R1548" s="44" t="s">
        <v>964</v>
      </c>
      <c r="S1548" s="44" t="s">
        <v>965</v>
      </c>
      <c r="T1548" s="44">
        <v>2011</v>
      </c>
      <c r="U1548" s="41">
        <v>2011</v>
      </c>
      <c r="V1548" s="44" t="s">
        <v>32</v>
      </c>
      <c r="W1548" s="44" t="s">
        <v>32</v>
      </c>
      <c r="X1548" s="44">
        <v>71</v>
      </c>
      <c r="Y1548" s="44"/>
      <c r="Z1548" s="48" t="s">
        <v>966</v>
      </c>
      <c r="AA1548" s="44"/>
    </row>
    <row r="1549" spans="1:27" s="51" customFormat="1" ht="15" x14ac:dyDescent="0.25">
      <c r="A1549" s="44" t="s">
        <v>2015</v>
      </c>
      <c r="B1549" s="44" t="s">
        <v>2229</v>
      </c>
      <c r="C1549" s="172" t="s">
        <v>2255</v>
      </c>
      <c r="D1549" s="44"/>
      <c r="E1549" s="270" t="s">
        <v>963</v>
      </c>
      <c r="F1549" s="272"/>
      <c r="G1549" s="272" t="s">
        <v>113</v>
      </c>
      <c r="H1549" s="47">
        <f>VLOOKUP(U1549,[1]Inflation!$G$16:$H$26,2,FALSE)</f>
        <v>1.0292667257822254</v>
      </c>
      <c r="I1549" s="56">
        <f t="shared" si="123"/>
        <v>0</v>
      </c>
      <c r="J1549" s="275"/>
      <c r="K1549" s="218">
        <v>44.4</v>
      </c>
      <c r="L1549" s="219">
        <f>(K1549*1.6666666666)/3</f>
        <v>24.666666665680001</v>
      </c>
      <c r="M1549" s="192">
        <f t="shared" si="124"/>
        <v>25.388579234946018</v>
      </c>
      <c r="N1549" s="218">
        <v>56.26</v>
      </c>
      <c r="O1549" s="219">
        <f>(N1549*1.6666666666666)/3</f>
        <v>31.255555555554306</v>
      </c>
      <c r="P1549" s="193">
        <f t="shared" si="125"/>
        <v>32.170303329169826</v>
      </c>
      <c r="Q1549" s="76" t="s">
        <v>941</v>
      </c>
      <c r="R1549" s="44" t="s">
        <v>964</v>
      </c>
      <c r="S1549" s="44" t="s">
        <v>965</v>
      </c>
      <c r="T1549" s="44">
        <v>2011</v>
      </c>
      <c r="U1549" s="41">
        <v>2011</v>
      </c>
      <c r="V1549" s="44" t="s">
        <v>32</v>
      </c>
      <c r="W1549" s="44" t="s">
        <v>32</v>
      </c>
      <c r="X1549" s="44">
        <v>172.9</v>
      </c>
      <c r="Y1549" s="44"/>
      <c r="Z1549" s="48" t="s">
        <v>966</v>
      </c>
      <c r="AA1549" s="44"/>
    </row>
    <row r="1550" spans="1:27" s="51" customFormat="1" ht="15" x14ac:dyDescent="0.25">
      <c r="A1550" s="44" t="s">
        <v>2015</v>
      </c>
      <c r="B1550" s="44" t="s">
        <v>2229</v>
      </c>
      <c r="C1550" s="172" t="s">
        <v>2267</v>
      </c>
      <c r="D1550" s="44"/>
      <c r="E1550" s="270">
        <v>31.2</v>
      </c>
      <c r="F1550" s="272">
        <f t="shared" ref="F1550:F1558" si="132">(E1550*1.66666666)/3</f>
        <v>17.333333264</v>
      </c>
      <c r="G1550" s="272" t="s">
        <v>113</v>
      </c>
      <c r="H1550" s="47">
        <f>VLOOKUP(U1550,[1]Inflation!$G$16:$H$26,2,FALSE)</f>
        <v>1.0292667257822254</v>
      </c>
      <c r="I1550" s="56">
        <f t="shared" si="123"/>
        <v>17.840623175529416</v>
      </c>
      <c r="J1550" s="275"/>
      <c r="K1550" s="218"/>
      <c r="L1550" s="219"/>
      <c r="M1550" s="192">
        <f t="shared" si="124"/>
        <v>0</v>
      </c>
      <c r="N1550" s="218"/>
      <c r="O1550" s="219"/>
      <c r="P1550" s="193">
        <f t="shared" si="125"/>
        <v>0</v>
      </c>
      <c r="Q1550" s="76" t="s">
        <v>941</v>
      </c>
      <c r="R1550" s="44" t="s">
        <v>71</v>
      </c>
      <c r="S1550" s="44" t="s">
        <v>216</v>
      </c>
      <c r="T1550" s="44">
        <v>2011</v>
      </c>
      <c r="U1550" s="41">
        <v>2011</v>
      </c>
      <c r="V1550" s="44">
        <v>21</v>
      </c>
      <c r="W1550" s="44" t="s">
        <v>32</v>
      </c>
      <c r="X1550" s="44">
        <v>7022</v>
      </c>
      <c r="Y1550" s="44"/>
      <c r="Z1550" s="48" t="s">
        <v>217</v>
      </c>
      <c r="AA1550" s="44"/>
    </row>
    <row r="1551" spans="1:27" s="51" customFormat="1" ht="15" x14ac:dyDescent="0.25">
      <c r="A1551" s="44" t="s">
        <v>2015</v>
      </c>
      <c r="B1551" s="44" t="s">
        <v>2229</v>
      </c>
      <c r="C1551" s="44" t="s">
        <v>2268</v>
      </c>
      <c r="D1551" s="44"/>
      <c r="E1551" s="270">
        <v>45.9</v>
      </c>
      <c r="F1551" s="272">
        <f t="shared" si="132"/>
        <v>25.499999897999999</v>
      </c>
      <c r="G1551" s="272" t="s">
        <v>113</v>
      </c>
      <c r="H1551" s="47">
        <f>VLOOKUP(U1551,[1]Inflation!$G$16:$H$26,2,FALSE)</f>
        <v>1.0292667257822254</v>
      </c>
      <c r="I1551" s="56">
        <f t="shared" si="123"/>
        <v>26.24630140246154</v>
      </c>
      <c r="J1551" s="275"/>
      <c r="K1551" s="218"/>
      <c r="L1551" s="219"/>
      <c r="M1551" s="192">
        <f t="shared" si="124"/>
        <v>0</v>
      </c>
      <c r="N1551" s="218"/>
      <c r="O1551" s="219"/>
      <c r="P1551" s="193">
        <f t="shared" si="125"/>
        <v>0</v>
      </c>
      <c r="Q1551" s="76" t="s">
        <v>941</v>
      </c>
      <c r="R1551" s="44" t="s">
        <v>36</v>
      </c>
      <c r="S1551" s="44" t="s">
        <v>213</v>
      </c>
      <c r="T1551" s="44" t="s">
        <v>214</v>
      </c>
      <c r="U1551" s="41">
        <v>2011</v>
      </c>
      <c r="V1551" s="44" t="s">
        <v>32</v>
      </c>
      <c r="W1551" s="44" t="s">
        <v>32</v>
      </c>
      <c r="X1551" s="44">
        <v>664410</v>
      </c>
      <c r="Y1551" s="44"/>
      <c r="Z1551" s="48" t="s">
        <v>215</v>
      </c>
      <c r="AA1551" s="44"/>
    </row>
    <row r="1552" spans="1:27" s="51" customFormat="1" ht="15" x14ac:dyDescent="0.25">
      <c r="A1552" s="44" t="s">
        <v>2015</v>
      </c>
      <c r="B1552" s="44" t="s">
        <v>2229</v>
      </c>
      <c r="C1552" s="44" t="s">
        <v>2269</v>
      </c>
      <c r="D1552" s="44"/>
      <c r="E1552" s="270">
        <v>53.13</v>
      </c>
      <c r="F1552" s="272">
        <f t="shared" si="132"/>
        <v>29.5166665486</v>
      </c>
      <c r="G1552" s="272" t="s">
        <v>113</v>
      </c>
      <c r="H1552" s="47">
        <f>VLOOKUP(U1552,[1]Inflation!$G$16:$H$26,2,FALSE)</f>
        <v>1.0461491063094051</v>
      </c>
      <c r="I1552" s="56">
        <f t="shared" si="123"/>
        <v>30.878834331050601</v>
      </c>
      <c r="J1552" s="275"/>
      <c r="K1552" s="218">
        <v>42.63</v>
      </c>
      <c r="L1552" s="219">
        <f>(K1552*1.6666666666)/3</f>
        <v>23.683333332386002</v>
      </c>
      <c r="M1552" s="192">
        <f t="shared" si="124"/>
        <v>24.77629800010336</v>
      </c>
      <c r="N1552" s="218">
        <v>53.15</v>
      </c>
      <c r="O1552" s="219">
        <f>(N1552*1.666666)/3</f>
        <v>29.527765966666664</v>
      </c>
      <c r="P1552" s="193">
        <f t="shared" si="125"/>
        <v>30.890445977341596</v>
      </c>
      <c r="Q1552" s="76" t="s">
        <v>941</v>
      </c>
      <c r="R1552" s="44" t="s">
        <v>153</v>
      </c>
      <c r="S1552" s="44" t="s">
        <v>224</v>
      </c>
      <c r="T1552" s="44">
        <v>2010</v>
      </c>
      <c r="U1552" s="41">
        <v>2010</v>
      </c>
      <c r="V1552" s="44" t="s">
        <v>32</v>
      </c>
      <c r="W1552" s="44" t="s">
        <v>32</v>
      </c>
      <c r="X1552" s="44">
        <v>1040.0899999999999</v>
      </c>
      <c r="Y1552" s="44"/>
      <c r="Z1552" s="48" t="s">
        <v>225</v>
      </c>
      <c r="AA1552" s="44"/>
    </row>
    <row r="1553" spans="1:27" s="51" customFormat="1" ht="15" x14ac:dyDescent="0.25">
      <c r="A1553" s="44" t="s">
        <v>2015</v>
      </c>
      <c r="B1553" s="44" t="s">
        <v>2229</v>
      </c>
      <c r="C1553" s="44" t="s">
        <v>2270</v>
      </c>
      <c r="D1553" s="44"/>
      <c r="E1553" s="270">
        <v>39.49</v>
      </c>
      <c r="F1553" s="272">
        <f t="shared" si="132"/>
        <v>21.938888801133334</v>
      </c>
      <c r="G1553" s="272" t="s">
        <v>113</v>
      </c>
      <c r="H1553" s="47">
        <f>VLOOKUP(U1553,[1]Inflation!$G$16:$H$26,2,FALSE)</f>
        <v>1.0461491063094051</v>
      </c>
      <c r="I1553" s="56">
        <f t="shared" si="123"/>
        <v>22.951348912727052</v>
      </c>
      <c r="J1553" s="275"/>
      <c r="K1553" s="218">
        <v>39.49</v>
      </c>
      <c r="L1553" s="219">
        <f>(K1553*1.6666666666)/3</f>
        <v>21.938888888011334</v>
      </c>
      <c r="M1553" s="192">
        <f t="shared" si="124"/>
        <v>22.951349003614393</v>
      </c>
      <c r="N1553" s="218">
        <v>40</v>
      </c>
      <c r="O1553" s="219">
        <f>(N1553*1.666666)/3</f>
        <v>22.222213333333332</v>
      </c>
      <c r="P1553" s="193">
        <f t="shared" si="125"/>
        <v>23.247748618883612</v>
      </c>
      <c r="Q1553" s="76" t="s">
        <v>941</v>
      </c>
      <c r="R1553" s="44" t="s">
        <v>153</v>
      </c>
      <c r="S1553" s="44" t="s">
        <v>224</v>
      </c>
      <c r="T1553" s="44">
        <v>2010</v>
      </c>
      <c r="U1553" s="41">
        <v>2010</v>
      </c>
      <c r="V1553" s="44" t="s">
        <v>32</v>
      </c>
      <c r="W1553" s="44" t="s">
        <v>32</v>
      </c>
      <c r="X1553" s="44">
        <v>3718</v>
      </c>
      <c r="Y1553" s="44"/>
      <c r="Z1553" s="48" t="s">
        <v>225</v>
      </c>
      <c r="AA1553" s="44"/>
    </row>
    <row r="1554" spans="1:27" s="51" customFormat="1" ht="15" x14ac:dyDescent="0.25">
      <c r="A1554" s="44" t="s">
        <v>2015</v>
      </c>
      <c r="B1554" s="44" t="s">
        <v>2229</v>
      </c>
      <c r="C1554" s="44" t="s">
        <v>2271</v>
      </c>
      <c r="D1554" s="44"/>
      <c r="E1554" s="270">
        <v>54.02</v>
      </c>
      <c r="F1554" s="272">
        <f t="shared" si="132"/>
        <v>30.011110991066669</v>
      </c>
      <c r="G1554" s="272" t="s">
        <v>113</v>
      </c>
      <c r="H1554" s="47">
        <f>VLOOKUP(U1554,[1]Inflation!$G$16:$H$26,2,FALSE)</f>
        <v>1.0461491063094051</v>
      </c>
      <c r="I1554" s="56">
        <f t="shared" si="123"/>
        <v>31.396096942656758</v>
      </c>
      <c r="J1554" s="275"/>
      <c r="K1554" s="218"/>
      <c r="L1554" s="219"/>
      <c r="M1554" s="192">
        <f t="shared" si="124"/>
        <v>0</v>
      </c>
      <c r="N1554" s="218"/>
      <c r="O1554" s="219"/>
      <c r="P1554" s="193">
        <f t="shared" si="125"/>
        <v>0</v>
      </c>
      <c r="Q1554" s="76" t="s">
        <v>941</v>
      </c>
      <c r="R1554" s="44" t="s">
        <v>153</v>
      </c>
      <c r="S1554" s="44" t="s">
        <v>224</v>
      </c>
      <c r="T1554" s="44">
        <v>2010</v>
      </c>
      <c r="U1554" s="41">
        <v>2010</v>
      </c>
      <c r="V1554" s="44" t="s">
        <v>32</v>
      </c>
      <c r="W1554" s="44" t="s">
        <v>32</v>
      </c>
      <c r="X1554" s="44">
        <v>191</v>
      </c>
      <c r="Y1554" s="44"/>
      <c r="Z1554" s="48" t="s">
        <v>225</v>
      </c>
      <c r="AA1554" s="44"/>
    </row>
    <row r="1555" spans="1:27" s="51" customFormat="1" ht="15" x14ac:dyDescent="0.25">
      <c r="A1555" s="44" t="s">
        <v>2015</v>
      </c>
      <c r="B1555" s="44" t="s">
        <v>2229</v>
      </c>
      <c r="C1555" s="44" t="s">
        <v>2272</v>
      </c>
      <c r="D1555" s="44"/>
      <c r="E1555" s="270">
        <v>39.71</v>
      </c>
      <c r="F1555" s="272">
        <f t="shared" si="132"/>
        <v>22.061111022866669</v>
      </c>
      <c r="G1555" s="272" t="s">
        <v>113</v>
      </c>
      <c r="H1555" s="47">
        <f>VLOOKUP(U1555,[1]Inflation!$G$16:$H$26,2,FALSE)</f>
        <v>1.0461491063094051</v>
      </c>
      <c r="I1555" s="56">
        <f t="shared" si="123"/>
        <v>23.079211580764529</v>
      </c>
      <c r="J1555" s="275"/>
      <c r="K1555" s="218"/>
      <c r="L1555" s="219"/>
      <c r="M1555" s="192">
        <f t="shared" si="124"/>
        <v>0</v>
      </c>
      <c r="N1555" s="218"/>
      <c r="O1555" s="219"/>
      <c r="P1555" s="193">
        <f t="shared" si="125"/>
        <v>0</v>
      </c>
      <c r="Q1555" s="76" t="s">
        <v>941</v>
      </c>
      <c r="R1555" s="44" t="s">
        <v>1057</v>
      </c>
      <c r="S1555" s="44" t="s">
        <v>197</v>
      </c>
      <c r="T1555" s="44">
        <v>2010</v>
      </c>
      <c r="U1555" s="41">
        <v>2010</v>
      </c>
      <c r="V1555" s="44" t="s">
        <v>1058</v>
      </c>
      <c r="W1555" s="44" t="s">
        <v>32</v>
      </c>
      <c r="X1555" s="44">
        <v>31179</v>
      </c>
      <c r="Y1555" s="44"/>
      <c r="Z1555" s="48" t="s">
        <v>199</v>
      </c>
      <c r="AA1555" s="44"/>
    </row>
    <row r="1556" spans="1:27" s="51" customFormat="1" ht="15" x14ac:dyDescent="0.25">
      <c r="A1556" s="44" t="s">
        <v>2015</v>
      </c>
      <c r="B1556" s="44" t="s">
        <v>2229</v>
      </c>
      <c r="C1556" s="44" t="s">
        <v>2273</v>
      </c>
      <c r="D1556" s="44"/>
      <c r="E1556" s="270">
        <v>47.99</v>
      </c>
      <c r="F1556" s="272">
        <f t="shared" si="132"/>
        <v>26.661111004466665</v>
      </c>
      <c r="G1556" s="272" t="s">
        <v>113</v>
      </c>
      <c r="H1556" s="47">
        <f>VLOOKUP(U1556,[1]Inflation!$G$16:$H$26,2,FALSE)</f>
        <v>1.0461491063094051</v>
      </c>
      <c r="I1556" s="56">
        <f t="shared" si="123"/>
        <v>27.891497450538647</v>
      </c>
      <c r="J1556" s="275"/>
      <c r="K1556" s="218"/>
      <c r="L1556" s="219"/>
      <c r="M1556" s="192">
        <f t="shared" si="124"/>
        <v>0</v>
      </c>
      <c r="N1556" s="218"/>
      <c r="O1556" s="219"/>
      <c r="P1556" s="193">
        <f t="shared" si="125"/>
        <v>0</v>
      </c>
      <c r="Q1556" s="76" t="s">
        <v>941</v>
      </c>
      <c r="R1556" s="44" t="s">
        <v>1057</v>
      </c>
      <c r="S1556" s="44" t="s">
        <v>197</v>
      </c>
      <c r="T1556" s="44">
        <v>2010</v>
      </c>
      <c r="U1556" s="41">
        <v>2010</v>
      </c>
      <c r="V1556" s="44" t="s">
        <v>1058</v>
      </c>
      <c r="W1556" s="44" t="s">
        <v>32</v>
      </c>
      <c r="X1556" s="44">
        <v>850</v>
      </c>
      <c r="Y1556" s="44"/>
      <c r="Z1556" s="48" t="s">
        <v>199</v>
      </c>
      <c r="AA1556" s="44"/>
    </row>
    <row r="1557" spans="1:27" s="51" customFormat="1" ht="15" x14ac:dyDescent="0.25">
      <c r="A1557" s="44" t="s">
        <v>2015</v>
      </c>
      <c r="B1557" s="44" t="s">
        <v>2229</v>
      </c>
      <c r="C1557" s="44" t="s">
        <v>2272</v>
      </c>
      <c r="D1557" s="44"/>
      <c r="E1557" s="270">
        <v>37.409999999999997</v>
      </c>
      <c r="F1557" s="272">
        <f t="shared" si="132"/>
        <v>20.783333250199998</v>
      </c>
      <c r="G1557" s="272" t="s">
        <v>113</v>
      </c>
      <c r="H1557" s="47">
        <f>VLOOKUP(U1557,[1]Inflation!$G$16:$H$26,2,FALSE)</f>
        <v>1.0292667257822254</v>
      </c>
      <c r="I1557" s="56">
        <f t="shared" si="123"/>
        <v>21.391593365274211</v>
      </c>
      <c r="J1557" s="275"/>
      <c r="K1557" s="218"/>
      <c r="L1557" s="219"/>
      <c r="M1557" s="192">
        <f t="shared" si="124"/>
        <v>0</v>
      </c>
      <c r="N1557" s="218"/>
      <c r="O1557" s="219"/>
      <c r="P1557" s="193">
        <f t="shared" si="125"/>
        <v>0</v>
      </c>
      <c r="Q1557" s="76" t="s">
        <v>941</v>
      </c>
      <c r="R1557" s="44" t="s">
        <v>1057</v>
      </c>
      <c r="S1557" s="44" t="s">
        <v>197</v>
      </c>
      <c r="T1557" s="44">
        <v>2011</v>
      </c>
      <c r="U1557" s="41">
        <v>2011</v>
      </c>
      <c r="V1557" s="44" t="s">
        <v>2012</v>
      </c>
      <c r="W1557" s="44" t="s">
        <v>32</v>
      </c>
      <c r="X1557" s="44">
        <v>26355</v>
      </c>
      <c r="Y1557" s="44"/>
      <c r="Z1557" s="48" t="s">
        <v>201</v>
      </c>
      <c r="AA1557" s="44"/>
    </row>
    <row r="1558" spans="1:27" s="51" customFormat="1" ht="15" x14ac:dyDescent="0.25">
      <c r="A1558" s="44" t="s">
        <v>2015</v>
      </c>
      <c r="B1558" s="44" t="s">
        <v>2229</v>
      </c>
      <c r="C1558" s="44" t="s">
        <v>2273</v>
      </c>
      <c r="D1558" s="44"/>
      <c r="E1558" s="270">
        <v>46</v>
      </c>
      <c r="F1558" s="272">
        <f t="shared" si="132"/>
        <v>25.55555545333333</v>
      </c>
      <c r="G1558" s="272" t="s">
        <v>113</v>
      </c>
      <c r="H1558" s="47">
        <f>VLOOKUP(U1558,[1]Inflation!$G$16:$H$26,2,FALSE)</f>
        <v>1.0292667257822254</v>
      </c>
      <c r="I1558" s="56">
        <f t="shared" si="123"/>
        <v>26.303482886998491</v>
      </c>
      <c r="J1558" s="275"/>
      <c r="K1558" s="218"/>
      <c r="L1558" s="219"/>
      <c r="M1558" s="192">
        <f t="shared" si="124"/>
        <v>0</v>
      </c>
      <c r="N1558" s="218"/>
      <c r="O1558" s="219"/>
      <c r="P1558" s="193">
        <f t="shared" si="125"/>
        <v>0</v>
      </c>
      <c r="Q1558" s="76" t="s">
        <v>941</v>
      </c>
      <c r="R1558" s="44" t="s">
        <v>1057</v>
      </c>
      <c r="S1558" s="44" t="s">
        <v>197</v>
      </c>
      <c r="T1558" s="44">
        <v>2011</v>
      </c>
      <c r="U1558" s="41">
        <v>2011</v>
      </c>
      <c r="V1558" s="44" t="s">
        <v>2012</v>
      </c>
      <c r="W1558" s="44" t="s">
        <v>32</v>
      </c>
      <c r="X1558" s="44">
        <v>660</v>
      </c>
      <c r="Y1558" s="44"/>
      <c r="Z1558" s="48" t="s">
        <v>201</v>
      </c>
      <c r="AA1558" s="44"/>
    </row>
    <row r="1559" spans="1:27" s="51" customFormat="1" ht="15" x14ac:dyDescent="0.25">
      <c r="A1559" s="44" t="s">
        <v>2015</v>
      </c>
      <c r="B1559" s="44" t="s">
        <v>2229</v>
      </c>
      <c r="C1559" s="44" t="s">
        <v>2274</v>
      </c>
      <c r="D1559" s="44"/>
      <c r="E1559" s="45">
        <v>24.78</v>
      </c>
      <c r="F1559" s="46">
        <f>(E1559*1.666666666)/3</f>
        <v>13.76666666116</v>
      </c>
      <c r="G1559" s="46" t="s">
        <v>113</v>
      </c>
      <c r="H1559" s="47">
        <f>VLOOKUP(U1559,[1]Inflation!$G$16:$H$26,2,FALSE)</f>
        <v>1.0292667257822254</v>
      </c>
      <c r="I1559" s="56">
        <f t="shared" ref="I1559:I1622" si="133">H1559*F1559</f>
        <v>14.169571919267476</v>
      </c>
      <c r="J1559" s="44"/>
      <c r="K1559" s="45"/>
      <c r="L1559" s="46"/>
      <c r="M1559" s="192">
        <f t="shared" ref="M1559:M1622" si="134">L1559*H1559</f>
        <v>0</v>
      </c>
      <c r="N1559" s="45"/>
      <c r="O1559" s="46"/>
      <c r="P1559" s="193">
        <f t="shared" ref="P1559:P1622" si="135">O1559*H1559</f>
        <v>0</v>
      </c>
      <c r="Q1559" s="76" t="s">
        <v>941</v>
      </c>
      <c r="R1559" s="44" t="s">
        <v>97</v>
      </c>
      <c r="S1559" s="44" t="s">
        <v>227</v>
      </c>
      <c r="T1559" s="44">
        <v>2011</v>
      </c>
      <c r="U1559" s="41">
        <v>2011</v>
      </c>
      <c r="V1559" s="44" t="s">
        <v>32</v>
      </c>
      <c r="W1559" s="44" t="s">
        <v>32</v>
      </c>
      <c r="X1559" s="44">
        <v>76202</v>
      </c>
      <c r="Y1559" s="44"/>
      <c r="Z1559" s="48" t="s">
        <v>228</v>
      </c>
      <c r="AA1559" s="44"/>
    </row>
    <row r="1560" spans="1:27" s="51" customFormat="1" ht="30" x14ac:dyDescent="0.25">
      <c r="A1560" s="44" t="s">
        <v>2015</v>
      </c>
      <c r="B1560" s="44" t="s">
        <v>2229</v>
      </c>
      <c r="C1560" s="44" t="s">
        <v>2275</v>
      </c>
      <c r="D1560" s="44"/>
      <c r="E1560" s="45">
        <v>61.38</v>
      </c>
      <c r="F1560" s="46">
        <f>(E1560*1.666666666)/3</f>
        <v>34.099999986360004</v>
      </c>
      <c r="G1560" s="46" t="s">
        <v>113</v>
      </c>
      <c r="H1560" s="47">
        <f>VLOOKUP(U1560,[1]Inflation!$G$16:$H$26,2,FALSE)</f>
        <v>1.118306895992371</v>
      </c>
      <c r="I1560" s="56">
        <f t="shared" si="133"/>
        <v>38.13426513808615</v>
      </c>
      <c r="J1560" s="44"/>
      <c r="K1560" s="44"/>
      <c r="L1560" s="212"/>
      <c r="M1560" s="192">
        <f t="shared" si="134"/>
        <v>0</v>
      </c>
      <c r="N1560" s="44"/>
      <c r="O1560" s="212"/>
      <c r="P1560" s="193">
        <f t="shared" si="135"/>
        <v>0</v>
      </c>
      <c r="Q1560" s="76" t="s">
        <v>941</v>
      </c>
      <c r="R1560" s="44" t="s">
        <v>233</v>
      </c>
      <c r="S1560" s="44" t="s">
        <v>234</v>
      </c>
      <c r="T1560" s="44" t="s">
        <v>235</v>
      </c>
      <c r="U1560" s="41">
        <v>2007</v>
      </c>
      <c r="V1560" s="44" t="s">
        <v>236</v>
      </c>
      <c r="W1560" s="44" t="s">
        <v>32</v>
      </c>
      <c r="X1560" s="44">
        <v>64</v>
      </c>
      <c r="Y1560" s="44"/>
      <c r="Z1560" s="48" t="s">
        <v>237</v>
      </c>
      <c r="AA1560" s="44"/>
    </row>
    <row r="1561" spans="1:27" s="51" customFormat="1" ht="30" x14ac:dyDescent="0.25">
      <c r="A1561" s="44" t="s">
        <v>2015</v>
      </c>
      <c r="B1561" s="44" t="s">
        <v>2229</v>
      </c>
      <c r="C1561" s="44" t="s">
        <v>2276</v>
      </c>
      <c r="D1561" s="44"/>
      <c r="E1561" s="45">
        <v>63.53</v>
      </c>
      <c r="F1561" s="46">
        <f>(E1561*1.666666666)/3</f>
        <v>35.294444430326671</v>
      </c>
      <c r="G1561" s="46" t="s">
        <v>113</v>
      </c>
      <c r="H1561" s="47">
        <f>VLOOKUP(U1561,[1]Inflation!$G$16:$H$26,2,FALSE)</f>
        <v>1.118306895992371</v>
      </c>
      <c r="I1561" s="56">
        <f t="shared" si="133"/>
        <v>39.470020596653846</v>
      </c>
      <c r="J1561" s="44"/>
      <c r="K1561" s="44"/>
      <c r="L1561" s="212"/>
      <c r="M1561" s="192">
        <f t="shared" si="134"/>
        <v>0</v>
      </c>
      <c r="N1561" s="44"/>
      <c r="O1561" s="212"/>
      <c r="P1561" s="193">
        <f t="shared" si="135"/>
        <v>0</v>
      </c>
      <c r="Q1561" s="76" t="s">
        <v>941</v>
      </c>
      <c r="R1561" s="44" t="s">
        <v>233</v>
      </c>
      <c r="S1561" s="44" t="s">
        <v>234</v>
      </c>
      <c r="T1561" s="44" t="s">
        <v>235</v>
      </c>
      <c r="U1561" s="41">
        <v>2007</v>
      </c>
      <c r="V1561" s="44" t="s">
        <v>236</v>
      </c>
      <c r="W1561" s="44" t="s">
        <v>32</v>
      </c>
      <c r="X1561" s="44">
        <v>10</v>
      </c>
      <c r="Y1561" s="44"/>
      <c r="Z1561" s="48" t="s">
        <v>237</v>
      </c>
      <c r="AA1561" s="44"/>
    </row>
    <row r="1562" spans="1:27" s="194" customFormat="1" ht="30" x14ac:dyDescent="0.25">
      <c r="A1562" s="44" t="s">
        <v>2015</v>
      </c>
      <c r="B1562" s="44" t="s">
        <v>2229</v>
      </c>
      <c r="C1562" s="44" t="s">
        <v>2277</v>
      </c>
      <c r="D1562" s="44"/>
      <c r="E1562" s="45">
        <v>77</v>
      </c>
      <c r="F1562" s="45">
        <v>77</v>
      </c>
      <c r="G1562" s="46"/>
      <c r="H1562" s="47">
        <f>VLOOKUP(U1562,[1]Inflation!$G$16:$H$26,2,FALSE)</f>
        <v>1.0733291816457666</v>
      </c>
      <c r="I1562" s="56">
        <f t="shared" si="133"/>
        <v>82.646346986724026</v>
      </c>
      <c r="J1562" s="44"/>
      <c r="K1562" s="44"/>
      <c r="L1562" s="212"/>
      <c r="M1562" s="192">
        <f t="shared" si="134"/>
        <v>0</v>
      </c>
      <c r="N1562" s="44"/>
      <c r="O1562" s="212"/>
      <c r="P1562" s="193">
        <f t="shared" si="135"/>
        <v>0</v>
      </c>
      <c r="Q1562" s="76" t="s">
        <v>113</v>
      </c>
      <c r="R1562" s="44" t="s">
        <v>97</v>
      </c>
      <c r="S1562" s="44" t="s">
        <v>304</v>
      </c>
      <c r="T1562" s="44">
        <v>2009</v>
      </c>
      <c r="U1562" s="41">
        <v>2009</v>
      </c>
      <c r="V1562" s="44">
        <v>3</v>
      </c>
      <c r="W1562" s="44" t="s">
        <v>32</v>
      </c>
      <c r="X1562" s="44" t="s">
        <v>32</v>
      </c>
      <c r="Y1562" s="44"/>
      <c r="Z1562" s="48" t="s">
        <v>305</v>
      </c>
      <c r="AA1562" s="44"/>
    </row>
    <row r="1563" spans="1:27" s="125" customFormat="1" ht="30" x14ac:dyDescent="0.25">
      <c r="A1563" s="44" t="s">
        <v>2015</v>
      </c>
      <c r="B1563" s="44" t="s">
        <v>2229</v>
      </c>
      <c r="C1563" s="44" t="s">
        <v>2278</v>
      </c>
      <c r="D1563" s="44"/>
      <c r="E1563" s="45">
        <v>90</v>
      </c>
      <c r="F1563" s="45">
        <v>90</v>
      </c>
      <c r="G1563" s="46"/>
      <c r="H1563" s="47">
        <f>VLOOKUP(U1563,[1]Inflation!$G$16:$H$26,2,FALSE)</f>
        <v>1</v>
      </c>
      <c r="I1563" s="56">
        <f t="shared" si="133"/>
        <v>90</v>
      </c>
      <c r="J1563" s="44"/>
      <c r="K1563" s="44"/>
      <c r="L1563" s="212"/>
      <c r="M1563" s="192">
        <f t="shared" si="134"/>
        <v>0</v>
      </c>
      <c r="N1563" s="44"/>
      <c r="O1563" s="212"/>
      <c r="P1563" s="193">
        <f t="shared" si="135"/>
        <v>0</v>
      </c>
      <c r="Q1563" s="76" t="s">
        <v>113</v>
      </c>
      <c r="R1563" s="44" t="s">
        <v>28</v>
      </c>
      <c r="S1563" s="44" t="s">
        <v>354</v>
      </c>
      <c r="T1563" s="44">
        <v>2012</v>
      </c>
      <c r="U1563" s="41">
        <v>2012</v>
      </c>
      <c r="V1563" s="44">
        <v>3</v>
      </c>
      <c r="W1563" s="44" t="s">
        <v>32</v>
      </c>
      <c r="X1563" s="44" t="s">
        <v>32</v>
      </c>
      <c r="Y1563" s="44"/>
      <c r="Z1563" s="48" t="s">
        <v>355</v>
      </c>
      <c r="AA1563" s="44"/>
    </row>
    <row r="1564" spans="1:27" s="125" customFormat="1" ht="15" x14ac:dyDescent="0.25">
      <c r="A1564" s="44" t="s">
        <v>2015</v>
      </c>
      <c r="B1564" s="44" t="s">
        <v>2229</v>
      </c>
      <c r="C1564" s="44" t="s">
        <v>2279</v>
      </c>
      <c r="D1564" s="44"/>
      <c r="E1564" s="45">
        <v>131</v>
      </c>
      <c r="F1564" s="45">
        <v>131</v>
      </c>
      <c r="G1564" s="46"/>
      <c r="H1564" s="47">
        <f>VLOOKUP(U1564,[1]Inflation!$G$16:$H$26,2,FALSE)</f>
        <v>1.0461491063094051</v>
      </c>
      <c r="I1564" s="56">
        <f t="shared" si="133"/>
        <v>137.04553292653208</v>
      </c>
      <c r="J1564" s="45"/>
      <c r="K1564" s="45"/>
      <c r="L1564" s="46"/>
      <c r="M1564" s="192">
        <f t="shared" si="134"/>
        <v>0</v>
      </c>
      <c r="N1564" s="45"/>
      <c r="O1564" s="46"/>
      <c r="P1564" s="193">
        <f t="shared" si="135"/>
        <v>0</v>
      </c>
      <c r="Q1564" s="76" t="s">
        <v>336</v>
      </c>
      <c r="R1564" s="44" t="s">
        <v>233</v>
      </c>
      <c r="S1564" s="44" t="s">
        <v>1342</v>
      </c>
      <c r="T1564" s="44">
        <v>2010</v>
      </c>
      <c r="U1564" s="41">
        <v>2010</v>
      </c>
      <c r="V1564" s="44">
        <v>4</v>
      </c>
      <c r="W1564" s="44" t="s">
        <v>32</v>
      </c>
      <c r="X1564" s="44" t="s">
        <v>32</v>
      </c>
      <c r="Y1564" s="44"/>
      <c r="Z1564" s="48" t="s">
        <v>1344</v>
      </c>
      <c r="AA1564" s="44" t="s">
        <v>1413</v>
      </c>
    </row>
    <row r="1565" spans="1:27" s="125" customFormat="1" ht="15" x14ac:dyDescent="0.25">
      <c r="A1565" s="44" t="s">
        <v>2015</v>
      </c>
      <c r="B1565" s="44" t="s">
        <v>2229</v>
      </c>
      <c r="C1565" s="44" t="s">
        <v>2280</v>
      </c>
      <c r="D1565" s="44"/>
      <c r="E1565" s="45">
        <v>74</v>
      </c>
      <c r="F1565" s="45">
        <v>74</v>
      </c>
      <c r="G1565" s="46"/>
      <c r="H1565" s="47">
        <f>VLOOKUP(U1565,[1]Inflation!$G$16:$H$26,2,FALSE)</f>
        <v>1.0461491063094051</v>
      </c>
      <c r="I1565" s="56">
        <f t="shared" si="133"/>
        <v>77.415033866895968</v>
      </c>
      <c r="J1565" s="45"/>
      <c r="K1565" s="45"/>
      <c r="L1565" s="46"/>
      <c r="M1565" s="192">
        <f t="shared" si="134"/>
        <v>0</v>
      </c>
      <c r="N1565" s="45"/>
      <c r="O1565" s="46"/>
      <c r="P1565" s="193">
        <f t="shared" si="135"/>
        <v>0</v>
      </c>
      <c r="Q1565" s="76" t="s">
        <v>336</v>
      </c>
      <c r="R1565" s="44" t="s">
        <v>233</v>
      </c>
      <c r="S1565" s="44" t="s">
        <v>1342</v>
      </c>
      <c r="T1565" s="44">
        <v>2010</v>
      </c>
      <c r="U1565" s="41">
        <v>2010</v>
      </c>
      <c r="V1565" s="44">
        <v>4</v>
      </c>
      <c r="W1565" s="44" t="s">
        <v>32</v>
      </c>
      <c r="X1565" s="44" t="s">
        <v>32</v>
      </c>
      <c r="Y1565" s="44"/>
      <c r="Z1565" s="48" t="s">
        <v>1344</v>
      </c>
      <c r="AA1565" s="44" t="s">
        <v>1413</v>
      </c>
    </row>
    <row r="1566" spans="1:27" s="317" customFormat="1" ht="30" x14ac:dyDescent="0.25">
      <c r="A1566" s="44" t="s">
        <v>2015</v>
      </c>
      <c r="B1566" s="44" t="s">
        <v>2229</v>
      </c>
      <c r="C1566" s="44" t="s">
        <v>2281</v>
      </c>
      <c r="D1566" s="44"/>
      <c r="E1566" s="45">
        <v>40</v>
      </c>
      <c r="F1566" s="46">
        <f>(E1566*1.666666)/3</f>
        <v>22.222213333333332</v>
      </c>
      <c r="G1566" s="46" t="s">
        <v>113</v>
      </c>
      <c r="H1566" s="47">
        <f>VLOOKUP(U1566,[1]Inflation!$G$16:$H$26,2,FALSE)</f>
        <v>1.0292667257822254</v>
      </c>
      <c r="I1566" s="56">
        <f t="shared" si="133"/>
        <v>22.872584757234112</v>
      </c>
      <c r="J1566" s="45"/>
      <c r="K1566" s="45"/>
      <c r="L1566" s="46"/>
      <c r="M1566" s="192">
        <f t="shared" si="134"/>
        <v>0</v>
      </c>
      <c r="N1566" s="45"/>
      <c r="O1566" s="46"/>
      <c r="P1566" s="193">
        <f t="shared" si="135"/>
        <v>0</v>
      </c>
      <c r="Q1566" s="76" t="s">
        <v>941</v>
      </c>
      <c r="R1566" s="44" t="s">
        <v>71</v>
      </c>
      <c r="S1566" s="44" t="s">
        <v>93</v>
      </c>
      <c r="T1566" s="44">
        <v>2011</v>
      </c>
      <c r="U1566" s="41">
        <v>2011</v>
      </c>
      <c r="V1566" s="44" t="s">
        <v>989</v>
      </c>
      <c r="W1566" s="44" t="s">
        <v>32</v>
      </c>
      <c r="X1566" s="44">
        <v>8279</v>
      </c>
      <c r="Y1566" s="44"/>
      <c r="Z1566" s="48" t="s">
        <v>94</v>
      </c>
      <c r="AA1566" s="44" t="s">
        <v>95</v>
      </c>
    </row>
    <row r="1567" spans="1:27" s="317" customFormat="1" ht="45" x14ac:dyDescent="0.25">
      <c r="A1567" s="44" t="s">
        <v>2015</v>
      </c>
      <c r="B1567" s="44" t="s">
        <v>2229</v>
      </c>
      <c r="C1567" s="44" t="s">
        <v>2282</v>
      </c>
      <c r="D1567" s="44"/>
      <c r="E1567" s="45">
        <v>60</v>
      </c>
      <c r="F1567" s="46">
        <f>E1567*5</f>
        <v>300</v>
      </c>
      <c r="G1567" s="46" t="s">
        <v>113</v>
      </c>
      <c r="H1567" s="47">
        <f>VLOOKUP(U1567,[1]Inflation!$G$16:$H$26,2,FALSE)</f>
        <v>1.0733291816457666</v>
      </c>
      <c r="I1567" s="56">
        <f t="shared" si="133"/>
        <v>321.99875449372996</v>
      </c>
      <c r="J1567" s="45"/>
      <c r="K1567" s="45"/>
      <c r="L1567" s="46"/>
      <c r="M1567" s="192">
        <f t="shared" si="134"/>
        <v>0</v>
      </c>
      <c r="N1567" s="45"/>
      <c r="O1567" s="46"/>
      <c r="P1567" s="193">
        <f t="shared" si="135"/>
        <v>0</v>
      </c>
      <c r="Q1567" s="76" t="s">
        <v>148</v>
      </c>
      <c r="R1567" s="44" t="s">
        <v>2120</v>
      </c>
      <c r="S1567" s="44" t="s">
        <v>2283</v>
      </c>
      <c r="T1567" s="44">
        <v>2009</v>
      </c>
      <c r="U1567" s="41">
        <v>2009</v>
      </c>
      <c r="V1567" s="44" t="s">
        <v>32</v>
      </c>
      <c r="W1567" s="44" t="s">
        <v>32</v>
      </c>
      <c r="X1567" s="44" t="s">
        <v>32</v>
      </c>
      <c r="Y1567" s="44"/>
      <c r="Z1567" s="48" t="s">
        <v>2284</v>
      </c>
      <c r="AA1567" s="44"/>
    </row>
    <row r="1568" spans="1:27" s="317" customFormat="1" ht="15" x14ac:dyDescent="0.25">
      <c r="A1568" s="44" t="s">
        <v>2015</v>
      </c>
      <c r="B1568" s="44" t="s">
        <v>2229</v>
      </c>
      <c r="C1568" s="44" t="s">
        <v>2285</v>
      </c>
      <c r="D1568" s="44"/>
      <c r="E1568" s="45">
        <v>1000000</v>
      </c>
      <c r="F1568" s="46">
        <f>E1568/5280</f>
        <v>189.39393939393941</v>
      </c>
      <c r="G1568" s="46" t="s">
        <v>113</v>
      </c>
      <c r="H1568" s="47">
        <f>VLOOKUP(U1568,[1]Inflation!$G$16:$H$26,2,FALSE)</f>
        <v>1.0721304058925818</v>
      </c>
      <c r="I1568" s="56">
        <f t="shared" si="133"/>
        <v>203.0550011160193</v>
      </c>
      <c r="J1568" s="44"/>
      <c r="K1568" s="44"/>
      <c r="L1568" s="212"/>
      <c r="M1568" s="192">
        <f t="shared" si="134"/>
        <v>0</v>
      </c>
      <c r="N1568" s="44"/>
      <c r="O1568" s="212"/>
      <c r="P1568" s="193">
        <f t="shared" si="135"/>
        <v>0</v>
      </c>
      <c r="Q1568" s="76" t="s">
        <v>163</v>
      </c>
      <c r="R1568" s="44" t="s">
        <v>28</v>
      </c>
      <c r="S1568" s="44" t="s">
        <v>29</v>
      </c>
      <c r="T1568" s="44" t="s">
        <v>30</v>
      </c>
      <c r="U1568" s="41">
        <v>2008</v>
      </c>
      <c r="V1568" s="44">
        <v>81</v>
      </c>
      <c r="W1568" s="44" t="s">
        <v>32</v>
      </c>
      <c r="X1568" s="44" t="s">
        <v>32</v>
      </c>
      <c r="Y1568" s="44"/>
      <c r="Z1568" s="48" t="s">
        <v>33</v>
      </c>
      <c r="AA1568" s="44" t="s">
        <v>174</v>
      </c>
    </row>
    <row r="1569" spans="1:27" s="125" customFormat="1" ht="30" x14ac:dyDescent="0.25">
      <c r="A1569" s="44" t="s">
        <v>2015</v>
      </c>
      <c r="B1569" s="44" t="s">
        <v>2229</v>
      </c>
      <c r="C1569" s="44" t="s">
        <v>2229</v>
      </c>
      <c r="D1569" s="44"/>
      <c r="E1569" s="45"/>
      <c r="F1569" s="46"/>
      <c r="G1569" s="46"/>
      <c r="H1569" s="47">
        <f>VLOOKUP(U1569,[1]Inflation!$G$16:$H$26,2,FALSE)</f>
        <v>1.0721304058925818</v>
      </c>
      <c r="I1569" s="56">
        <f t="shared" si="133"/>
        <v>0</v>
      </c>
      <c r="J1569" s="44"/>
      <c r="K1569" s="45">
        <v>3.5</v>
      </c>
      <c r="L1569" s="46">
        <f>K1569*5</f>
        <v>17.5</v>
      </c>
      <c r="M1569" s="192">
        <f t="shared" si="134"/>
        <v>18.762282103120182</v>
      </c>
      <c r="N1569" s="45">
        <v>11</v>
      </c>
      <c r="O1569" s="46">
        <f>N1569*5</f>
        <v>55</v>
      </c>
      <c r="P1569" s="193">
        <f t="shared" si="135"/>
        <v>58.967172324091997</v>
      </c>
      <c r="Q1569" s="76" t="s">
        <v>148</v>
      </c>
      <c r="R1569" s="44" t="s">
        <v>28</v>
      </c>
      <c r="S1569" s="44" t="s">
        <v>29</v>
      </c>
      <c r="T1569" s="44" t="s">
        <v>30</v>
      </c>
      <c r="U1569" s="41">
        <v>2008</v>
      </c>
      <c r="V1569" s="44" t="s">
        <v>2286</v>
      </c>
      <c r="W1569" s="44" t="s">
        <v>32</v>
      </c>
      <c r="X1569" s="44" t="s">
        <v>32</v>
      </c>
      <c r="Y1569" s="44"/>
      <c r="Z1569" s="48" t="s">
        <v>33</v>
      </c>
      <c r="AA1569" s="44" t="s">
        <v>34</v>
      </c>
    </row>
    <row r="1570" spans="1:27" s="125" customFormat="1" ht="30" x14ac:dyDescent="0.25">
      <c r="A1570" s="44" t="s">
        <v>2015</v>
      </c>
      <c r="B1570" s="44" t="s">
        <v>2229</v>
      </c>
      <c r="C1570" s="44" t="s">
        <v>2229</v>
      </c>
      <c r="D1570" s="44"/>
      <c r="E1570" s="45">
        <v>3.37</v>
      </c>
      <c r="F1570" s="46">
        <f>E1570*5</f>
        <v>16.850000000000001</v>
      </c>
      <c r="G1570" s="46" t="s">
        <v>113</v>
      </c>
      <c r="H1570" s="47">
        <f>VLOOKUP(U1570,[1]Inflation!$G$16:$H$26,2,FALSE)</f>
        <v>1.0721304058925818</v>
      </c>
      <c r="I1570" s="56">
        <f t="shared" si="133"/>
        <v>18.065397339290005</v>
      </c>
      <c r="J1570" s="44"/>
      <c r="K1570" s="45"/>
      <c r="L1570" s="46"/>
      <c r="M1570" s="192">
        <f t="shared" si="134"/>
        <v>0</v>
      </c>
      <c r="N1570" s="45"/>
      <c r="O1570" s="46"/>
      <c r="P1570" s="193">
        <f t="shared" si="135"/>
        <v>0</v>
      </c>
      <c r="Q1570" s="76" t="s">
        <v>148</v>
      </c>
      <c r="R1570" s="44" t="s">
        <v>28</v>
      </c>
      <c r="S1570" s="44" t="s">
        <v>29</v>
      </c>
      <c r="T1570" s="44" t="s">
        <v>30</v>
      </c>
      <c r="U1570" s="41">
        <v>2008</v>
      </c>
      <c r="V1570" s="44" t="s">
        <v>2155</v>
      </c>
      <c r="W1570" s="44" t="s">
        <v>2287</v>
      </c>
      <c r="X1570" s="44" t="s">
        <v>32</v>
      </c>
      <c r="Y1570" s="44"/>
      <c r="Z1570" s="48" t="s">
        <v>33</v>
      </c>
      <c r="AA1570" s="44" t="s">
        <v>34</v>
      </c>
    </row>
    <row r="1571" spans="1:27" s="125" customFormat="1" ht="15" x14ac:dyDescent="0.25">
      <c r="A1571" s="57" t="s">
        <v>2015</v>
      </c>
      <c r="B1571" s="57" t="s">
        <v>2229</v>
      </c>
      <c r="C1571" s="57" t="s">
        <v>2288</v>
      </c>
      <c r="D1571" s="85"/>
      <c r="E1571" s="151">
        <v>66.81</v>
      </c>
      <c r="F1571" s="46">
        <f>(E1571*1.66666666)/3</f>
        <v>37.116666518199999</v>
      </c>
      <c r="G1571" s="46" t="s">
        <v>113</v>
      </c>
      <c r="H1571" s="47">
        <f>VLOOKUP(U1571,[1]Inflation!$G$16:$H$26,2,FALSE)</f>
        <v>1.0461491063094051</v>
      </c>
      <c r="I1571" s="47">
        <f t="shared" si="133"/>
        <v>38.829567507199144</v>
      </c>
      <c r="J1571" s="151"/>
      <c r="K1571" s="151">
        <v>20</v>
      </c>
      <c r="L1571" s="146">
        <f>(K1571*1.666666666)/3</f>
        <v>11.111111106666668</v>
      </c>
      <c r="M1571" s="192">
        <f t="shared" si="134"/>
        <v>11.623878954343839</v>
      </c>
      <c r="N1571" s="151">
        <v>324.70999999999998</v>
      </c>
      <c r="O1571" s="146">
        <f>(N1571*1.66666666666)/3</f>
        <v>180.39444444372285</v>
      </c>
      <c r="P1571" s="192">
        <f t="shared" si="135"/>
        <v>188.71948683798229</v>
      </c>
      <c r="Q1571" s="302" t="s">
        <v>991</v>
      </c>
      <c r="R1571" s="57" t="s">
        <v>65</v>
      </c>
      <c r="S1571" s="85" t="s">
        <v>66</v>
      </c>
      <c r="T1571" s="85" t="s">
        <v>67</v>
      </c>
      <c r="U1571" s="85">
        <v>2010</v>
      </c>
      <c r="V1571" s="85"/>
      <c r="W1571" s="85"/>
      <c r="X1571" s="57">
        <v>59437</v>
      </c>
      <c r="Y1571" s="95" t="s">
        <v>1728</v>
      </c>
      <c r="Z1571" s="136" t="s">
        <v>69</v>
      </c>
      <c r="AA1571" s="95"/>
    </row>
    <row r="1572" spans="1:27" s="125" customFormat="1" ht="15" x14ac:dyDescent="0.25">
      <c r="A1572" s="57" t="s">
        <v>2015</v>
      </c>
      <c r="B1572" s="57" t="s">
        <v>2229</v>
      </c>
      <c r="C1572" s="57" t="s">
        <v>2289</v>
      </c>
      <c r="D1572" s="85"/>
      <c r="E1572" s="151">
        <v>50.91</v>
      </c>
      <c r="F1572" s="146">
        <f>(E1572/10.76391)*5</f>
        <v>23.648469747517396</v>
      </c>
      <c r="G1572" s="146" t="s">
        <v>113</v>
      </c>
      <c r="H1572" s="47">
        <f>VLOOKUP(U1572,[1]Inflation!$G$16:$H$26,2,FALSE)</f>
        <v>1.0461491063094051</v>
      </c>
      <c r="I1572" s="56">
        <f t="shared" si="133"/>
        <v>24.739825491950324</v>
      </c>
      <c r="J1572" s="151"/>
      <c r="K1572" s="151">
        <v>37.119999999999997</v>
      </c>
      <c r="L1572" s="146">
        <f>(K1572/10.76391)*5</f>
        <v>17.242804891531051</v>
      </c>
      <c r="M1572" s="192">
        <f t="shared" si="134"/>
        <v>18.038544927542649</v>
      </c>
      <c r="N1572" s="151">
        <v>63.94</v>
      </c>
      <c r="O1572" s="146">
        <f>(N1572/10.76391)*5</f>
        <v>29.701103037836624</v>
      </c>
      <c r="P1572" s="193">
        <f t="shared" si="135"/>
        <v>31.071782399436341</v>
      </c>
      <c r="Q1572" s="302" t="s">
        <v>874</v>
      </c>
      <c r="R1572" s="57" t="s">
        <v>65</v>
      </c>
      <c r="S1572" s="85" t="s">
        <v>66</v>
      </c>
      <c r="T1572" s="85" t="s">
        <v>67</v>
      </c>
      <c r="U1572" s="135">
        <v>2010</v>
      </c>
      <c r="V1572" s="85"/>
      <c r="W1572" s="85"/>
      <c r="X1572" s="57">
        <v>624</v>
      </c>
      <c r="Y1572" s="95" t="s">
        <v>80</v>
      </c>
      <c r="Z1572" s="136" t="s">
        <v>69</v>
      </c>
      <c r="AA1572" s="95"/>
    </row>
    <row r="1573" spans="1:27" s="125" customFormat="1" ht="15" x14ac:dyDescent="0.25">
      <c r="A1573" s="57" t="s">
        <v>2015</v>
      </c>
      <c r="B1573" s="57" t="s">
        <v>2229</v>
      </c>
      <c r="C1573" s="57" t="s">
        <v>2290</v>
      </c>
      <c r="D1573" s="85"/>
      <c r="E1573" s="151">
        <v>60.49</v>
      </c>
      <c r="F1573" s="146">
        <f>(E1573/9)*5</f>
        <v>33.605555555555554</v>
      </c>
      <c r="G1573" s="146" t="s">
        <v>113</v>
      </c>
      <c r="H1573" s="47">
        <f>VLOOKUP(U1573,[1]Inflation!$G$16:$H$26,2,FALSE)</f>
        <v>1.0461491063094051</v>
      </c>
      <c r="I1573" s="56">
        <f t="shared" si="133"/>
        <v>35.156421911475505</v>
      </c>
      <c r="J1573" s="151"/>
      <c r="K1573" s="151">
        <v>42.5</v>
      </c>
      <c r="L1573" s="146">
        <f>(K1573*1.6666666)/3</f>
        <v>23.611110166666666</v>
      </c>
      <c r="M1573" s="192">
        <f t="shared" si="134"/>
        <v>24.700741799831242</v>
      </c>
      <c r="N1573" s="151">
        <v>75</v>
      </c>
      <c r="O1573" s="146">
        <f>(N1573*1.666666666)/3</f>
        <v>41.666666650000003</v>
      </c>
      <c r="P1573" s="193">
        <f t="shared" si="135"/>
        <v>43.589546078789397</v>
      </c>
      <c r="Q1573" s="302" t="s">
        <v>991</v>
      </c>
      <c r="R1573" s="57" t="s">
        <v>65</v>
      </c>
      <c r="S1573" s="85" t="s">
        <v>66</v>
      </c>
      <c r="T1573" s="85" t="s">
        <v>67</v>
      </c>
      <c r="U1573" s="135">
        <v>2010</v>
      </c>
      <c r="V1573" s="85"/>
      <c r="W1573" s="85"/>
      <c r="X1573" s="57">
        <v>2363</v>
      </c>
      <c r="Y1573" s="95" t="s">
        <v>155</v>
      </c>
      <c r="Z1573" s="136" t="s">
        <v>69</v>
      </c>
      <c r="AA1573" s="95"/>
    </row>
    <row r="1574" spans="1:27" s="125" customFormat="1" ht="15" x14ac:dyDescent="0.25">
      <c r="A1574" s="57" t="s">
        <v>2015</v>
      </c>
      <c r="B1574" s="57" t="s">
        <v>2229</v>
      </c>
      <c r="C1574" s="57" t="s">
        <v>2291</v>
      </c>
      <c r="D1574" s="85"/>
      <c r="E1574" s="151">
        <v>215.83</v>
      </c>
      <c r="F1574" s="146">
        <f>(E1574/9)*5</f>
        <v>119.90555555555557</v>
      </c>
      <c r="G1574" s="146" t="s">
        <v>113</v>
      </c>
      <c r="H1574" s="47">
        <f>VLOOKUP(U1574,[1]Inflation!$G$16:$H$26,2,FALSE)</f>
        <v>1.0461491063094051</v>
      </c>
      <c r="I1574" s="56">
        <f t="shared" si="133"/>
        <v>125.43908978597717</v>
      </c>
      <c r="J1574" s="151"/>
      <c r="K1574" s="151">
        <v>60</v>
      </c>
      <c r="L1574" s="146">
        <f>(K1574*1.6666666)/3</f>
        <v>33.333332000000006</v>
      </c>
      <c r="M1574" s="192">
        <f t="shared" si="134"/>
        <v>34.871635482114698</v>
      </c>
      <c r="N1574" s="151">
        <v>501.05</v>
      </c>
      <c r="O1574" s="146">
        <f>(N1574*1.666666666)/3</f>
        <v>278.36111099976671</v>
      </c>
      <c r="P1574" s="193">
        <f t="shared" si="135"/>
        <v>291.20722750369902</v>
      </c>
      <c r="Q1574" s="302" t="s">
        <v>991</v>
      </c>
      <c r="R1574" s="57" t="s">
        <v>65</v>
      </c>
      <c r="S1574" s="85" t="s">
        <v>66</v>
      </c>
      <c r="T1574" s="85" t="s">
        <v>67</v>
      </c>
      <c r="U1574" s="135">
        <v>2010</v>
      </c>
      <c r="V1574" s="85"/>
      <c r="W1574" s="85"/>
      <c r="X1574" s="57">
        <v>80</v>
      </c>
      <c r="Y1574" s="95" t="s">
        <v>70</v>
      </c>
      <c r="Z1574" s="136" t="s">
        <v>69</v>
      </c>
      <c r="AA1574" s="95"/>
    </row>
    <row r="1575" spans="1:27" s="125" customFormat="1" ht="15" x14ac:dyDescent="0.25">
      <c r="A1575" s="96" t="s">
        <v>2015</v>
      </c>
      <c r="B1575" s="96" t="s">
        <v>2229</v>
      </c>
      <c r="C1575" s="96" t="s">
        <v>2292</v>
      </c>
      <c r="D1575" s="162"/>
      <c r="E1575" s="163">
        <v>40.200000000000003</v>
      </c>
      <c r="F1575" s="164">
        <f t="shared" ref="F1575:F1581" si="136">(E1575*1.666666666)/3</f>
        <v>22.333333324400002</v>
      </c>
      <c r="G1575" s="164" t="s">
        <v>113</v>
      </c>
      <c r="H1575" s="47">
        <f>VLOOKUP(U1575,[1]Inflation!$G$16:$H$26,2,FALSE)</f>
        <v>1.0461491063094051</v>
      </c>
      <c r="I1575" s="56">
        <f t="shared" si="133"/>
        <v>23.363996698231116</v>
      </c>
      <c r="J1575" s="163"/>
      <c r="K1575" s="163">
        <v>21.6</v>
      </c>
      <c r="L1575" s="164">
        <f t="shared" ref="L1575:L1581" si="137">(K1575*1.66666666666666)/3</f>
        <v>11.999999999999952</v>
      </c>
      <c r="M1575" s="192">
        <f t="shared" si="134"/>
        <v>12.553789275712811</v>
      </c>
      <c r="N1575" s="163">
        <v>80</v>
      </c>
      <c r="O1575" s="164">
        <f t="shared" ref="O1575:O1583" si="138">(N1575*1.66666666666)/3</f>
        <v>44.444444444266672</v>
      </c>
      <c r="P1575" s="193">
        <f t="shared" si="135"/>
        <v>46.495515835787579</v>
      </c>
      <c r="Q1575" s="318" t="s">
        <v>991</v>
      </c>
      <c r="R1575" s="96" t="s">
        <v>658</v>
      </c>
      <c r="S1575" s="85" t="s">
        <v>66</v>
      </c>
      <c r="T1575" s="85" t="s">
        <v>67</v>
      </c>
      <c r="U1575" s="135">
        <v>2010</v>
      </c>
      <c r="V1575" s="162"/>
      <c r="W1575" s="162"/>
      <c r="X1575" s="96">
        <v>67175</v>
      </c>
      <c r="Y1575" s="165" t="s">
        <v>2293</v>
      </c>
      <c r="Z1575" s="136" t="s">
        <v>69</v>
      </c>
      <c r="AA1575" s="165"/>
    </row>
    <row r="1576" spans="1:27" s="125" customFormat="1" ht="15" x14ac:dyDescent="0.25">
      <c r="A1576" s="96" t="s">
        <v>2015</v>
      </c>
      <c r="B1576" s="96" t="s">
        <v>2229</v>
      </c>
      <c r="C1576" s="96" t="s">
        <v>2294</v>
      </c>
      <c r="D1576" s="162"/>
      <c r="E1576" s="163">
        <v>101.08</v>
      </c>
      <c r="F1576" s="164">
        <f t="shared" si="136"/>
        <v>56.155555533093327</v>
      </c>
      <c r="G1576" s="164" t="s">
        <v>113</v>
      </c>
      <c r="H1576" s="47">
        <f>VLOOKUP(U1576,[1]Inflation!$G$16:$H$26,2,FALSE)</f>
        <v>1.0461491063094051</v>
      </c>
      <c r="I1576" s="56">
        <f t="shared" si="133"/>
        <v>58.747084235253752</v>
      </c>
      <c r="J1576" s="163"/>
      <c r="K1576" s="163">
        <v>36</v>
      </c>
      <c r="L1576" s="164">
        <f t="shared" si="137"/>
        <v>19.999999999999922</v>
      </c>
      <c r="M1576" s="192">
        <f t="shared" si="134"/>
        <v>20.922982126188018</v>
      </c>
      <c r="N1576" s="163">
        <v>290.77999999999997</v>
      </c>
      <c r="O1576" s="164">
        <f t="shared" si="138"/>
        <v>161.54444444379826</v>
      </c>
      <c r="P1576" s="193">
        <f t="shared" si="135"/>
        <v>168.99957618412887</v>
      </c>
      <c r="Q1576" s="318" t="s">
        <v>991</v>
      </c>
      <c r="R1576" s="96" t="s">
        <v>658</v>
      </c>
      <c r="S1576" s="85" t="s">
        <v>66</v>
      </c>
      <c r="T1576" s="85" t="s">
        <v>67</v>
      </c>
      <c r="U1576" s="135">
        <v>2010</v>
      </c>
      <c r="V1576" s="162"/>
      <c r="W1576" s="162"/>
      <c r="X1576" s="96">
        <v>116</v>
      </c>
      <c r="Y1576" s="165" t="s">
        <v>157</v>
      </c>
      <c r="Z1576" s="136" t="s">
        <v>69</v>
      </c>
      <c r="AA1576" s="165"/>
    </row>
    <row r="1577" spans="1:27" s="125" customFormat="1" ht="15" x14ac:dyDescent="0.25">
      <c r="A1577" s="96" t="s">
        <v>2015</v>
      </c>
      <c r="B1577" s="96" t="s">
        <v>2229</v>
      </c>
      <c r="C1577" s="96" t="s">
        <v>2294</v>
      </c>
      <c r="D1577" s="162"/>
      <c r="E1577" s="163">
        <v>90.37</v>
      </c>
      <c r="F1577" s="164">
        <f t="shared" si="136"/>
        <v>50.205555535473337</v>
      </c>
      <c r="G1577" s="164" t="s">
        <v>113</v>
      </c>
      <c r="H1577" s="47">
        <f>VLOOKUP(U1577,[1]Inflation!$G$16:$H$26,2,FALSE)</f>
        <v>1.0461491063094051</v>
      </c>
      <c r="I1577" s="56">
        <f t="shared" si="133"/>
        <v>52.522497055202635</v>
      </c>
      <c r="J1577" s="163"/>
      <c r="K1577" s="163">
        <v>50</v>
      </c>
      <c r="L1577" s="164">
        <f t="shared" si="137"/>
        <v>27.777777777777668</v>
      </c>
      <c r="M1577" s="192">
        <f t="shared" si="134"/>
        <v>29.059697397483358</v>
      </c>
      <c r="N1577" s="163">
        <v>155.1</v>
      </c>
      <c r="O1577" s="164">
        <f t="shared" si="138"/>
        <v>86.166666666322001</v>
      </c>
      <c r="P1577" s="193">
        <f t="shared" si="135"/>
        <v>90.143181326633169</v>
      </c>
      <c r="Q1577" s="318" t="s">
        <v>991</v>
      </c>
      <c r="R1577" s="96" t="s">
        <v>658</v>
      </c>
      <c r="S1577" s="85" t="s">
        <v>66</v>
      </c>
      <c r="T1577" s="85" t="s">
        <v>67</v>
      </c>
      <c r="U1577" s="135">
        <v>2010</v>
      </c>
      <c r="V1577" s="162"/>
      <c r="W1577" s="162"/>
      <c r="X1577" s="96">
        <v>115</v>
      </c>
      <c r="Y1577" s="165" t="s">
        <v>92</v>
      </c>
      <c r="Z1577" s="136" t="s">
        <v>69</v>
      </c>
      <c r="AA1577" s="165"/>
    </row>
    <row r="1578" spans="1:27" s="125" customFormat="1" ht="15" x14ac:dyDescent="0.25">
      <c r="A1578" s="96" t="s">
        <v>2015</v>
      </c>
      <c r="B1578" s="96" t="s">
        <v>2229</v>
      </c>
      <c r="C1578" s="96" t="s">
        <v>2295</v>
      </c>
      <c r="D1578" s="82"/>
      <c r="E1578" s="152">
        <v>27.24</v>
      </c>
      <c r="F1578" s="164">
        <f t="shared" si="136"/>
        <v>15.133333327279999</v>
      </c>
      <c r="G1578" s="164" t="s">
        <v>113</v>
      </c>
      <c r="H1578" s="47">
        <f>VLOOKUP(U1578,[1]Inflation!$G$16:$H$26,2,FALSE)</f>
        <v>1.0461491063094051</v>
      </c>
      <c r="I1578" s="56">
        <f t="shared" si="133"/>
        <v>15.831723135816306</v>
      </c>
      <c r="J1578" s="152"/>
      <c r="K1578" s="152">
        <v>8.65</v>
      </c>
      <c r="L1578" s="164">
        <f t="shared" si="137"/>
        <v>4.8055555555555367</v>
      </c>
      <c r="M1578" s="192">
        <f t="shared" si="134"/>
        <v>5.0273276497646213</v>
      </c>
      <c r="N1578" s="152">
        <v>215</v>
      </c>
      <c r="O1578" s="164">
        <f t="shared" si="138"/>
        <v>119.44444444396667</v>
      </c>
      <c r="P1578" s="193">
        <f t="shared" si="135"/>
        <v>124.95669880867912</v>
      </c>
      <c r="Q1578" s="319" t="s">
        <v>149</v>
      </c>
      <c r="R1578" s="96" t="s">
        <v>71</v>
      </c>
      <c r="S1578" s="85" t="s">
        <v>66</v>
      </c>
      <c r="T1578" s="85" t="s">
        <v>67</v>
      </c>
      <c r="U1578" s="135">
        <v>2010</v>
      </c>
      <c r="V1578" s="166"/>
      <c r="W1578" s="166"/>
      <c r="X1578" s="82" t="s">
        <v>2296</v>
      </c>
      <c r="Y1578" s="88" t="s">
        <v>2297</v>
      </c>
      <c r="Z1578" s="136" t="s">
        <v>69</v>
      </c>
      <c r="AA1578" s="88"/>
    </row>
    <row r="1579" spans="1:27" s="126" customFormat="1" ht="15" x14ac:dyDescent="0.25">
      <c r="A1579" s="96" t="s">
        <v>2015</v>
      </c>
      <c r="B1579" s="96" t="s">
        <v>2229</v>
      </c>
      <c r="C1579" s="96" t="s">
        <v>2298</v>
      </c>
      <c r="D1579" s="82"/>
      <c r="E1579" s="152">
        <v>54.02</v>
      </c>
      <c r="F1579" s="164">
        <f t="shared" si="136"/>
        <v>30.011111099106671</v>
      </c>
      <c r="G1579" s="164" t="s">
        <v>113</v>
      </c>
      <c r="H1579" s="47">
        <f>VLOOKUP(U1579,[1]Inflation!$G$16:$H$26,2,FALSE)</f>
        <v>1.0461491063094051</v>
      </c>
      <c r="I1579" s="56">
        <f t="shared" si="133"/>
        <v>31.396097055682709</v>
      </c>
      <c r="J1579" s="152"/>
      <c r="K1579" s="152">
        <v>45</v>
      </c>
      <c r="L1579" s="164">
        <f t="shared" si="137"/>
        <v>24.999999999999901</v>
      </c>
      <c r="M1579" s="192">
        <f t="shared" si="134"/>
        <v>26.153727657735022</v>
      </c>
      <c r="N1579" s="152">
        <v>75</v>
      </c>
      <c r="O1579" s="164">
        <f t="shared" si="138"/>
        <v>41.666666666499999</v>
      </c>
      <c r="P1579" s="193">
        <f t="shared" si="135"/>
        <v>43.589546096050853</v>
      </c>
      <c r="Q1579" s="319" t="s">
        <v>149</v>
      </c>
      <c r="R1579" s="96" t="s">
        <v>71</v>
      </c>
      <c r="S1579" s="85" t="s">
        <v>66</v>
      </c>
      <c r="T1579" s="85" t="s">
        <v>67</v>
      </c>
      <c r="U1579" s="135">
        <v>2010</v>
      </c>
      <c r="V1579" s="166"/>
      <c r="W1579" s="166"/>
      <c r="X1579" s="82" t="s">
        <v>2299</v>
      </c>
      <c r="Y1579" s="88" t="s">
        <v>73</v>
      </c>
      <c r="Z1579" s="136" t="s">
        <v>69</v>
      </c>
      <c r="AA1579" s="88"/>
    </row>
    <row r="1580" spans="1:27" s="125" customFormat="1" ht="15" x14ac:dyDescent="0.25">
      <c r="A1580" s="96" t="s">
        <v>2015</v>
      </c>
      <c r="B1580" s="96" t="s">
        <v>2229</v>
      </c>
      <c r="C1580" s="96" t="s">
        <v>2300</v>
      </c>
      <c r="D1580" s="82"/>
      <c r="E1580" s="152">
        <v>33.11</v>
      </c>
      <c r="F1580" s="164">
        <f t="shared" si="136"/>
        <v>18.394444437086666</v>
      </c>
      <c r="G1580" s="164" t="s">
        <v>113</v>
      </c>
      <c r="H1580" s="47">
        <f>VLOOKUP(U1580,[1]Inflation!$G$16:$H$26,2,FALSE)</f>
        <v>1.0461491063094051</v>
      </c>
      <c r="I1580" s="56">
        <f t="shared" si="133"/>
        <v>19.243331608916222</v>
      </c>
      <c r="J1580" s="152"/>
      <c r="K1580" s="152">
        <v>21</v>
      </c>
      <c r="L1580" s="164">
        <f t="shared" si="137"/>
        <v>11.666666666666622</v>
      </c>
      <c r="M1580" s="192">
        <f t="shared" si="134"/>
        <v>12.205072906943013</v>
      </c>
      <c r="N1580" s="152">
        <v>120</v>
      </c>
      <c r="O1580" s="164">
        <f t="shared" si="138"/>
        <v>66.666666666400005</v>
      </c>
      <c r="P1580" s="193">
        <f t="shared" si="135"/>
        <v>69.743273753681365</v>
      </c>
      <c r="Q1580" s="319" t="s">
        <v>149</v>
      </c>
      <c r="R1580" s="96" t="s">
        <v>71</v>
      </c>
      <c r="S1580" s="85" t="s">
        <v>66</v>
      </c>
      <c r="T1580" s="85" t="s">
        <v>67</v>
      </c>
      <c r="U1580" s="135">
        <v>2010</v>
      </c>
      <c r="V1580" s="82"/>
      <c r="W1580" s="82"/>
      <c r="X1580" s="82" t="s">
        <v>2301</v>
      </c>
      <c r="Y1580" s="88" t="s">
        <v>2302</v>
      </c>
      <c r="Z1580" s="136" t="s">
        <v>69</v>
      </c>
      <c r="AA1580" s="88"/>
    </row>
    <row r="1581" spans="1:27" s="125" customFormat="1" ht="15" x14ac:dyDescent="0.25">
      <c r="A1581" s="96" t="s">
        <v>2015</v>
      </c>
      <c r="B1581" s="96" t="s">
        <v>2229</v>
      </c>
      <c r="C1581" s="96" t="s">
        <v>2303</v>
      </c>
      <c r="D1581" s="82"/>
      <c r="E1581" s="152">
        <v>54.14</v>
      </c>
      <c r="F1581" s="164">
        <f t="shared" si="136"/>
        <v>30.077777765746671</v>
      </c>
      <c r="G1581" s="164" t="s">
        <v>113</v>
      </c>
      <c r="H1581" s="47">
        <f>VLOOKUP(U1581,[1]Inflation!$G$16:$H$26,2,FALSE)</f>
        <v>1.0461491063094051</v>
      </c>
      <c r="I1581" s="56">
        <f t="shared" si="133"/>
        <v>31.465840329408774</v>
      </c>
      <c r="J1581" s="152"/>
      <c r="K1581" s="152">
        <v>30.18</v>
      </c>
      <c r="L1581" s="164">
        <f t="shared" si="137"/>
        <v>16.766666666666598</v>
      </c>
      <c r="M1581" s="192">
        <f t="shared" si="134"/>
        <v>17.540433349120953</v>
      </c>
      <c r="N1581" s="152">
        <v>114</v>
      </c>
      <c r="O1581" s="164">
        <f t="shared" si="138"/>
        <v>63.333333333079999</v>
      </c>
      <c r="P1581" s="193">
        <f t="shared" si="135"/>
        <v>66.256110065997291</v>
      </c>
      <c r="Q1581" s="319" t="s">
        <v>149</v>
      </c>
      <c r="R1581" s="96" t="s">
        <v>71</v>
      </c>
      <c r="S1581" s="85" t="s">
        <v>66</v>
      </c>
      <c r="T1581" s="85" t="s">
        <v>67</v>
      </c>
      <c r="U1581" s="135">
        <v>2010</v>
      </c>
      <c r="V1581" s="82"/>
      <c r="W1581" s="82"/>
      <c r="X1581" s="82" t="s">
        <v>2304</v>
      </c>
      <c r="Y1581" s="88" t="s">
        <v>1448</v>
      </c>
      <c r="Z1581" s="136" t="s">
        <v>69</v>
      </c>
      <c r="AA1581" s="88"/>
    </row>
    <row r="1582" spans="1:27" s="125" customFormat="1" ht="15" x14ac:dyDescent="0.25">
      <c r="A1582" s="57" t="s">
        <v>2015</v>
      </c>
      <c r="B1582" s="96" t="s">
        <v>2229</v>
      </c>
      <c r="C1582" s="57" t="s">
        <v>2305</v>
      </c>
      <c r="D1582" s="90"/>
      <c r="E1582" s="154">
        <v>27.53</v>
      </c>
      <c r="F1582" s="155">
        <f>(E1582*1.6666666)/3</f>
        <v>15.294443832666667</v>
      </c>
      <c r="G1582" s="146" t="s">
        <v>113</v>
      </c>
      <c r="H1582" s="47">
        <f>VLOOKUP(U1582,[1]Inflation!$G$16:$H$26,2,FALSE)</f>
        <v>1.0461491063094051</v>
      </c>
      <c r="I1582" s="56">
        <f t="shared" si="133"/>
        <v>16.000268747043627</v>
      </c>
      <c r="J1582" s="154"/>
      <c r="K1582" s="154">
        <v>12.5</v>
      </c>
      <c r="L1582" s="155">
        <f>(K1582*1.666666666)/3</f>
        <v>6.9444444416666675</v>
      </c>
      <c r="M1582" s="192">
        <f t="shared" si="134"/>
        <v>7.2649243464648992</v>
      </c>
      <c r="N1582" s="154">
        <v>586.45000000000005</v>
      </c>
      <c r="O1582" s="155">
        <f t="shared" si="138"/>
        <v>325.80555555425241</v>
      </c>
      <c r="P1582" s="193">
        <f t="shared" si="135"/>
        <v>340.84119077372037</v>
      </c>
      <c r="Q1582" s="221" t="s">
        <v>149</v>
      </c>
      <c r="R1582" s="96" t="s">
        <v>74</v>
      </c>
      <c r="S1582" s="85" t="s">
        <v>66</v>
      </c>
      <c r="T1582" s="85" t="s">
        <v>67</v>
      </c>
      <c r="U1582" s="135">
        <v>2010</v>
      </c>
      <c r="V1582" s="90"/>
      <c r="W1582" s="90"/>
      <c r="X1582" s="90" t="s">
        <v>2306</v>
      </c>
      <c r="Y1582" s="92" t="s">
        <v>2307</v>
      </c>
      <c r="Z1582" s="136" t="s">
        <v>69</v>
      </c>
      <c r="AA1582" s="92"/>
    </row>
    <row r="1583" spans="1:27" s="125" customFormat="1" ht="15" x14ac:dyDescent="0.25">
      <c r="A1583" s="57" t="s">
        <v>2015</v>
      </c>
      <c r="B1583" s="96" t="s">
        <v>2229</v>
      </c>
      <c r="C1583" s="57" t="s">
        <v>2308</v>
      </c>
      <c r="D1583" s="90"/>
      <c r="E1583" s="154">
        <v>38.89</v>
      </c>
      <c r="F1583" s="155">
        <f>(E1583*1.6666666)/3</f>
        <v>21.605554691333335</v>
      </c>
      <c r="G1583" s="146" t="s">
        <v>113</v>
      </c>
      <c r="H1583" s="47">
        <f>VLOOKUP(U1583,[1]Inflation!$G$16:$H$26,2,FALSE)</f>
        <v>1.0461491063094051</v>
      </c>
      <c r="I1583" s="56">
        <f t="shared" si="133"/>
        <v>22.602631731657343</v>
      </c>
      <c r="J1583" s="154"/>
      <c r="K1583" s="154">
        <v>17</v>
      </c>
      <c r="L1583" s="155">
        <f>(K1583*1.666666666)/3</f>
        <v>9.4444444406666666</v>
      </c>
      <c r="M1583" s="192">
        <f t="shared" si="134"/>
        <v>9.8802971111922613</v>
      </c>
      <c r="N1583" s="154">
        <v>586.45000000000005</v>
      </c>
      <c r="O1583" s="155">
        <f t="shared" si="138"/>
        <v>325.80555555425241</v>
      </c>
      <c r="P1583" s="193">
        <f t="shared" si="135"/>
        <v>340.84119077372037</v>
      </c>
      <c r="Q1583" s="221" t="s">
        <v>149</v>
      </c>
      <c r="R1583" s="96" t="s">
        <v>74</v>
      </c>
      <c r="S1583" s="85" t="s">
        <v>66</v>
      </c>
      <c r="T1583" s="85" t="s">
        <v>67</v>
      </c>
      <c r="U1583" s="135">
        <v>2010</v>
      </c>
      <c r="V1583" s="90"/>
      <c r="W1583" s="90"/>
      <c r="X1583" s="90" t="s">
        <v>2309</v>
      </c>
      <c r="Y1583" s="92" t="s">
        <v>2310</v>
      </c>
      <c r="Z1583" s="136" t="s">
        <v>69</v>
      </c>
      <c r="AA1583" s="92"/>
    </row>
    <row r="1584" spans="1:27" s="125" customFormat="1" ht="15" x14ac:dyDescent="0.25">
      <c r="A1584" s="57" t="s">
        <v>2015</v>
      </c>
      <c r="B1584" s="96" t="s">
        <v>2229</v>
      </c>
      <c r="C1584" s="57" t="s">
        <v>2311</v>
      </c>
      <c r="D1584" s="85"/>
      <c r="E1584" s="151">
        <v>32.369999999999997</v>
      </c>
      <c r="F1584" s="155">
        <f>(E1584/10.763)*5</f>
        <v>15.037628913871597</v>
      </c>
      <c r="G1584" s="146" t="s">
        <v>113</v>
      </c>
      <c r="H1584" s="47">
        <f>VLOOKUP(U1584,[1]Inflation!$G$16:$H$26,2,FALSE)</f>
        <v>1.0461491063094051</v>
      </c>
      <c r="I1584" s="56">
        <f t="shared" si="133"/>
        <v>15.731602049259241</v>
      </c>
      <c r="J1584" s="151"/>
      <c r="K1584" s="151">
        <v>25</v>
      </c>
      <c r="L1584" s="146">
        <f>(K1584/10.76391)*5</f>
        <v>11.61288044957641</v>
      </c>
      <c r="M1584" s="192">
        <f t="shared" si="134"/>
        <v>12.148804504002324</v>
      </c>
      <c r="N1584" s="151">
        <v>49</v>
      </c>
      <c r="O1584" s="146">
        <f>(N1584/10.76391)*5</f>
        <v>22.761245681169765</v>
      </c>
      <c r="P1584" s="193">
        <f t="shared" si="135"/>
        <v>23.811656827844555</v>
      </c>
      <c r="Q1584" s="302" t="s">
        <v>874</v>
      </c>
      <c r="R1584" s="96" t="s">
        <v>77</v>
      </c>
      <c r="S1584" s="85" t="s">
        <v>66</v>
      </c>
      <c r="T1584" s="85" t="s">
        <v>67</v>
      </c>
      <c r="U1584" s="135">
        <v>2010</v>
      </c>
      <c r="V1584" s="85"/>
      <c r="W1584" s="85"/>
      <c r="X1584" s="57">
        <v>7563</v>
      </c>
      <c r="Y1584" s="95" t="s">
        <v>78</v>
      </c>
      <c r="Z1584" s="136" t="s">
        <v>69</v>
      </c>
      <c r="AA1584" s="95"/>
    </row>
    <row r="1585" spans="1:27" s="125" customFormat="1" ht="15" x14ac:dyDescent="0.25">
      <c r="A1585" s="57" t="s">
        <v>2015</v>
      </c>
      <c r="B1585" s="96" t="s">
        <v>2229</v>
      </c>
      <c r="C1585" s="57" t="s">
        <v>2312</v>
      </c>
      <c r="D1585" s="85"/>
      <c r="E1585" s="151">
        <v>38.340000000000003</v>
      </c>
      <c r="F1585" s="155">
        <f t="shared" ref="F1585:F1597" si="139">(E1585*1.6666666)/3</f>
        <v>21.299999148000001</v>
      </c>
      <c r="G1585" s="146" t="s">
        <v>113</v>
      </c>
      <c r="H1585" s="47">
        <f>VLOOKUP(U1585,[1]Inflation!$G$16:$H$26,2,FALSE)</f>
        <v>1.0461491063094051</v>
      </c>
      <c r="I1585" s="56">
        <f t="shared" si="133"/>
        <v>22.282975073071292</v>
      </c>
      <c r="J1585" s="151"/>
      <c r="K1585" s="151">
        <v>0.01</v>
      </c>
      <c r="L1585" s="146">
        <f t="shared" ref="L1585:L1597" si="140">(K1585*1.6666666666666)/3</f>
        <v>5.5555555555553337E-3</v>
      </c>
      <c r="M1585" s="192">
        <f t="shared" si="134"/>
        <v>5.8119394794964628E-3</v>
      </c>
      <c r="N1585" s="151">
        <v>250</v>
      </c>
      <c r="O1585" s="146">
        <f t="shared" ref="O1585:O1597" si="141">(N1585*1.66666666666)/3</f>
        <v>138.88888888833335</v>
      </c>
      <c r="P1585" s="193">
        <f t="shared" si="135"/>
        <v>145.2984869868362</v>
      </c>
      <c r="Q1585" s="302" t="s">
        <v>149</v>
      </c>
      <c r="R1585" s="96" t="s">
        <v>77</v>
      </c>
      <c r="S1585" s="85" t="s">
        <v>66</v>
      </c>
      <c r="T1585" s="85" t="s">
        <v>67</v>
      </c>
      <c r="U1585" s="135">
        <v>2010</v>
      </c>
      <c r="V1585" s="85"/>
      <c r="W1585" s="85"/>
      <c r="X1585" s="57"/>
      <c r="Y1585" s="95" t="s">
        <v>2313</v>
      </c>
      <c r="Z1585" s="136" t="s">
        <v>69</v>
      </c>
      <c r="AA1585" s="95"/>
    </row>
    <row r="1586" spans="1:27" s="125" customFormat="1" ht="15" x14ac:dyDescent="0.25">
      <c r="A1586" s="57" t="s">
        <v>2015</v>
      </c>
      <c r="B1586" s="96" t="s">
        <v>2229</v>
      </c>
      <c r="C1586" s="57" t="s">
        <v>2314</v>
      </c>
      <c r="D1586" s="85"/>
      <c r="E1586" s="151">
        <v>47.89</v>
      </c>
      <c r="F1586" s="155">
        <f t="shared" si="139"/>
        <v>26.605554491333336</v>
      </c>
      <c r="G1586" s="146" t="s">
        <v>113</v>
      </c>
      <c r="H1586" s="47">
        <f>VLOOKUP(U1586,[1]Inflation!$G$16:$H$26,2,FALSE)</f>
        <v>1.0461491063094051</v>
      </c>
      <c r="I1586" s="56">
        <f t="shared" si="133"/>
        <v>27.833377053974548</v>
      </c>
      <c r="J1586" s="151"/>
      <c r="K1586" s="151">
        <v>24.51</v>
      </c>
      <c r="L1586" s="146">
        <f t="shared" si="140"/>
        <v>13.616666666666122</v>
      </c>
      <c r="M1586" s="192">
        <f t="shared" si="134"/>
        <v>14.245063664245828</v>
      </c>
      <c r="N1586" s="151">
        <v>92.72</v>
      </c>
      <c r="O1586" s="146">
        <f t="shared" si="141"/>
        <v>51.51111111090507</v>
      </c>
      <c r="P1586" s="193">
        <f t="shared" si="135"/>
        <v>53.888302853677807</v>
      </c>
      <c r="Q1586" s="302" t="s">
        <v>149</v>
      </c>
      <c r="R1586" s="96" t="s">
        <v>77</v>
      </c>
      <c r="S1586" s="85" t="s">
        <v>66</v>
      </c>
      <c r="T1586" s="85" t="s">
        <v>67</v>
      </c>
      <c r="U1586" s="135">
        <v>2010</v>
      </c>
      <c r="V1586" s="85"/>
      <c r="W1586" s="85"/>
      <c r="X1586" s="57"/>
      <c r="Y1586" s="95" t="s">
        <v>159</v>
      </c>
      <c r="Z1586" s="136" t="s">
        <v>69</v>
      </c>
      <c r="AA1586" s="95"/>
    </row>
    <row r="1587" spans="1:27" s="125" customFormat="1" ht="15" x14ac:dyDescent="0.25">
      <c r="A1587" s="57" t="s">
        <v>2015</v>
      </c>
      <c r="B1587" s="96" t="s">
        <v>2229</v>
      </c>
      <c r="C1587" s="57" t="s">
        <v>2315</v>
      </c>
      <c r="D1587" s="85"/>
      <c r="E1587" s="151">
        <v>58.86</v>
      </c>
      <c r="F1587" s="155">
        <f t="shared" si="139"/>
        <v>32.699998692000001</v>
      </c>
      <c r="G1587" s="146" t="s">
        <v>113</v>
      </c>
      <c r="H1587" s="47">
        <f>VLOOKUP(U1587,[1]Inflation!$G$16:$H$26,2,FALSE)</f>
        <v>1.0461491063094051</v>
      </c>
      <c r="I1587" s="56">
        <f t="shared" si="133"/>
        <v>34.209074407954517</v>
      </c>
      <c r="J1587" s="151"/>
      <c r="K1587" s="151">
        <v>20.63</v>
      </c>
      <c r="L1587" s="146">
        <f t="shared" si="140"/>
        <v>11.461111111110652</v>
      </c>
      <c r="M1587" s="192">
        <f t="shared" si="134"/>
        <v>11.990031146201201</v>
      </c>
      <c r="N1587" s="151">
        <v>514.5</v>
      </c>
      <c r="O1587" s="146">
        <f t="shared" si="141"/>
        <v>285.83333333219002</v>
      </c>
      <c r="P1587" s="193">
        <f t="shared" si="135"/>
        <v>299.02428621890886</v>
      </c>
      <c r="Q1587" s="302" t="s">
        <v>149</v>
      </c>
      <c r="R1587" s="96" t="s">
        <v>77</v>
      </c>
      <c r="S1587" s="85" t="s">
        <v>66</v>
      </c>
      <c r="T1587" s="85" t="s">
        <v>67</v>
      </c>
      <c r="U1587" s="135">
        <v>2010</v>
      </c>
      <c r="V1587" s="85"/>
      <c r="W1587" s="85"/>
      <c r="X1587" s="57"/>
      <c r="Y1587" s="95" t="s">
        <v>2316</v>
      </c>
      <c r="Z1587" s="136" t="s">
        <v>69</v>
      </c>
      <c r="AA1587" s="95"/>
    </row>
    <row r="1588" spans="1:27" s="125" customFormat="1" ht="15" x14ac:dyDescent="0.25">
      <c r="A1588" s="57" t="s">
        <v>2015</v>
      </c>
      <c r="B1588" s="57" t="s">
        <v>2229</v>
      </c>
      <c r="C1588" s="57" t="s">
        <v>2317</v>
      </c>
      <c r="D1588" s="90"/>
      <c r="E1588" s="154">
        <v>35.6</v>
      </c>
      <c r="F1588" s="155">
        <f t="shared" si="139"/>
        <v>19.77777698666667</v>
      </c>
      <c r="G1588" s="146" t="s">
        <v>113</v>
      </c>
      <c r="H1588" s="47">
        <f>VLOOKUP(U1588,[1]Inflation!$G$16:$H$26,2,FALSE)</f>
        <v>1.0461491063094051</v>
      </c>
      <c r="I1588" s="56">
        <f t="shared" si="133"/>
        <v>20.690503719388055</v>
      </c>
      <c r="J1588" s="154"/>
      <c r="K1588" s="154">
        <v>22</v>
      </c>
      <c r="L1588" s="146">
        <f t="shared" si="140"/>
        <v>12.222222222221733</v>
      </c>
      <c r="M1588" s="192">
        <f t="shared" si="134"/>
        <v>12.786266854892217</v>
      </c>
      <c r="N1588" s="154">
        <v>123.1</v>
      </c>
      <c r="O1588" s="146">
        <f t="shared" si="141"/>
        <v>68.388888888615341</v>
      </c>
      <c r="P1588" s="193">
        <f t="shared" si="135"/>
        <v>71.544974992318146</v>
      </c>
      <c r="Q1588" s="221" t="s">
        <v>149</v>
      </c>
      <c r="R1588" s="96" t="s">
        <v>202</v>
      </c>
      <c r="S1588" s="85" t="s">
        <v>66</v>
      </c>
      <c r="T1588" s="85" t="s">
        <v>67</v>
      </c>
      <c r="U1588" s="135">
        <v>2010</v>
      </c>
      <c r="V1588" s="90"/>
      <c r="W1588" s="90"/>
      <c r="X1588" s="90" t="s">
        <v>2318</v>
      </c>
      <c r="Y1588" s="92" t="s">
        <v>2319</v>
      </c>
      <c r="Z1588" s="136" t="s">
        <v>69</v>
      </c>
      <c r="AA1588" s="92"/>
    </row>
    <row r="1589" spans="1:27" s="125" customFormat="1" ht="15" x14ac:dyDescent="0.25">
      <c r="A1589" s="57" t="s">
        <v>2015</v>
      </c>
      <c r="B1589" s="57" t="s">
        <v>2229</v>
      </c>
      <c r="C1589" s="57" t="s">
        <v>2320</v>
      </c>
      <c r="D1589" s="90"/>
      <c r="E1589" s="154">
        <v>32.11</v>
      </c>
      <c r="F1589" s="155">
        <f t="shared" si="139"/>
        <v>17.838888175333334</v>
      </c>
      <c r="G1589" s="146" t="s">
        <v>113</v>
      </c>
      <c r="H1589" s="47">
        <f>VLOOKUP(U1589,[1]Inflation!$G$16:$H$26,2,FALSE)</f>
        <v>1.0461491063094051</v>
      </c>
      <c r="I1589" s="56">
        <f t="shared" si="133"/>
        <v>18.66213692217838</v>
      </c>
      <c r="J1589" s="154"/>
      <c r="K1589" s="154">
        <v>4.0999999999999996</v>
      </c>
      <c r="L1589" s="146">
        <f t="shared" si="140"/>
        <v>2.2777777777776862</v>
      </c>
      <c r="M1589" s="192">
        <f t="shared" si="134"/>
        <v>2.382895186593549</v>
      </c>
      <c r="N1589" s="154">
        <v>200</v>
      </c>
      <c r="O1589" s="146">
        <f t="shared" si="141"/>
        <v>111.11111111066667</v>
      </c>
      <c r="P1589" s="193">
        <f t="shared" si="135"/>
        <v>116.23878958946894</v>
      </c>
      <c r="Q1589" s="221" t="s">
        <v>149</v>
      </c>
      <c r="R1589" s="96" t="s">
        <v>202</v>
      </c>
      <c r="S1589" s="85" t="s">
        <v>66</v>
      </c>
      <c r="T1589" s="85" t="s">
        <v>67</v>
      </c>
      <c r="U1589" s="135">
        <v>2010</v>
      </c>
      <c r="V1589" s="90"/>
      <c r="W1589" s="90"/>
      <c r="X1589" s="90" t="s">
        <v>2321</v>
      </c>
      <c r="Y1589" s="92" t="s">
        <v>2322</v>
      </c>
      <c r="Z1589" s="136" t="s">
        <v>69</v>
      </c>
      <c r="AA1589" s="92"/>
    </row>
    <row r="1590" spans="1:27" s="125" customFormat="1" ht="15" x14ac:dyDescent="0.25">
      <c r="A1590" s="57" t="s">
        <v>2015</v>
      </c>
      <c r="B1590" s="57" t="s">
        <v>2229</v>
      </c>
      <c r="C1590" s="57" t="s">
        <v>2323</v>
      </c>
      <c r="D1590" s="90"/>
      <c r="E1590" s="154">
        <v>44.88</v>
      </c>
      <c r="F1590" s="155">
        <f t="shared" si="139"/>
        <v>24.933332336000003</v>
      </c>
      <c r="G1590" s="146" t="s">
        <v>113</v>
      </c>
      <c r="H1590" s="47">
        <f>VLOOKUP(U1590,[1]Inflation!$G$16:$H$26,2,FALSE)</f>
        <v>1.0461491063094051</v>
      </c>
      <c r="I1590" s="56">
        <f t="shared" si="133"/>
        <v>26.083983340621792</v>
      </c>
      <c r="J1590" s="154"/>
      <c r="K1590" s="154">
        <v>21</v>
      </c>
      <c r="L1590" s="146">
        <f t="shared" si="140"/>
        <v>11.666666666666201</v>
      </c>
      <c r="M1590" s="192">
        <f t="shared" si="134"/>
        <v>12.205072906942572</v>
      </c>
      <c r="N1590" s="154">
        <v>1390.11</v>
      </c>
      <c r="O1590" s="146">
        <f t="shared" si="141"/>
        <v>772.2833333302442</v>
      </c>
      <c r="P1590" s="193">
        <f t="shared" si="135"/>
        <v>807.92351898108336</v>
      </c>
      <c r="Q1590" s="221" t="s">
        <v>149</v>
      </c>
      <c r="R1590" s="96" t="s">
        <v>202</v>
      </c>
      <c r="S1590" s="85" t="s">
        <v>66</v>
      </c>
      <c r="T1590" s="85" t="s">
        <v>67</v>
      </c>
      <c r="U1590" s="135">
        <v>2010</v>
      </c>
      <c r="V1590" s="90"/>
      <c r="W1590" s="90"/>
      <c r="X1590" s="90" t="s">
        <v>2324</v>
      </c>
      <c r="Y1590" s="92" t="s">
        <v>2325</v>
      </c>
      <c r="Z1590" s="136" t="s">
        <v>69</v>
      </c>
      <c r="AA1590" s="92"/>
    </row>
    <row r="1591" spans="1:27" s="125" customFormat="1" ht="15" x14ac:dyDescent="0.25">
      <c r="A1591" s="57" t="s">
        <v>2015</v>
      </c>
      <c r="B1591" s="57" t="s">
        <v>2229</v>
      </c>
      <c r="C1591" s="57" t="s">
        <v>2326</v>
      </c>
      <c r="D1591" s="90"/>
      <c r="E1591" s="154">
        <v>60.83</v>
      </c>
      <c r="F1591" s="155">
        <f t="shared" si="139"/>
        <v>33.794443092666668</v>
      </c>
      <c r="G1591" s="146" t="s">
        <v>113</v>
      </c>
      <c r="H1591" s="47">
        <f>VLOOKUP(U1591,[1]Inflation!$G$16:$H$26,2,FALSE)</f>
        <v>1.0461491063094051</v>
      </c>
      <c r="I1591" s="56">
        <f t="shared" si="133"/>
        <v>35.354026439617279</v>
      </c>
      <c r="J1591" s="154"/>
      <c r="K1591" s="154">
        <v>32</v>
      </c>
      <c r="L1591" s="146">
        <f t="shared" si="140"/>
        <v>17.777777777777064</v>
      </c>
      <c r="M1591" s="192">
        <f t="shared" si="134"/>
        <v>18.598206334388678</v>
      </c>
      <c r="N1591" s="154">
        <v>271.25</v>
      </c>
      <c r="O1591" s="146">
        <f t="shared" si="141"/>
        <v>150.69444444384166</v>
      </c>
      <c r="P1591" s="193">
        <f t="shared" si="135"/>
        <v>157.64885838071726</v>
      </c>
      <c r="Q1591" s="221" t="s">
        <v>149</v>
      </c>
      <c r="R1591" s="96" t="s">
        <v>202</v>
      </c>
      <c r="S1591" s="85" t="s">
        <v>66</v>
      </c>
      <c r="T1591" s="85" t="s">
        <v>67</v>
      </c>
      <c r="U1591" s="135">
        <v>2010</v>
      </c>
      <c r="V1591" s="90"/>
      <c r="W1591" s="90"/>
      <c r="X1591" s="90" t="s">
        <v>2327</v>
      </c>
      <c r="Y1591" s="92" t="s">
        <v>2328</v>
      </c>
      <c r="Z1591" s="136" t="s">
        <v>69</v>
      </c>
      <c r="AA1591" s="92"/>
    </row>
    <row r="1592" spans="1:27" s="125" customFormat="1" ht="15" x14ac:dyDescent="0.25">
      <c r="A1592" s="57" t="s">
        <v>2015</v>
      </c>
      <c r="B1592" s="57" t="s">
        <v>2229</v>
      </c>
      <c r="C1592" s="57" t="s">
        <v>2329</v>
      </c>
      <c r="D1592" s="90"/>
      <c r="E1592" s="154">
        <v>64.72</v>
      </c>
      <c r="F1592" s="155">
        <f t="shared" si="139"/>
        <v>35.955554117333335</v>
      </c>
      <c r="G1592" s="146" t="s">
        <v>113</v>
      </c>
      <c r="H1592" s="47">
        <f>VLOOKUP(U1592,[1]Inflation!$G$16:$H$26,2,FALSE)</f>
        <v>1.0461491063094051</v>
      </c>
      <c r="I1592" s="56">
        <f t="shared" si="133"/>
        <v>37.614870806707721</v>
      </c>
      <c r="J1592" s="154"/>
      <c r="K1592" s="154">
        <v>41.37</v>
      </c>
      <c r="L1592" s="146">
        <f t="shared" si="140"/>
        <v>22.983333333332411</v>
      </c>
      <c r="M1592" s="192">
        <f t="shared" si="134"/>
        <v>24.043993626676862</v>
      </c>
      <c r="N1592" s="154">
        <v>70.2</v>
      </c>
      <c r="O1592" s="146">
        <f t="shared" si="141"/>
        <v>38.999999999844</v>
      </c>
      <c r="P1592" s="193">
        <f t="shared" si="135"/>
        <v>40.799815145903601</v>
      </c>
      <c r="Q1592" s="221" t="s">
        <v>149</v>
      </c>
      <c r="R1592" s="96" t="s">
        <v>202</v>
      </c>
      <c r="S1592" s="85" t="s">
        <v>66</v>
      </c>
      <c r="T1592" s="85" t="s">
        <v>67</v>
      </c>
      <c r="U1592" s="135">
        <v>2010</v>
      </c>
      <c r="V1592" s="90"/>
      <c r="W1592" s="90"/>
      <c r="X1592" s="90" t="s">
        <v>2330</v>
      </c>
      <c r="Y1592" s="92" t="s">
        <v>2331</v>
      </c>
      <c r="Z1592" s="136" t="s">
        <v>69</v>
      </c>
      <c r="AA1592" s="92"/>
    </row>
    <row r="1593" spans="1:27" s="125" customFormat="1" ht="15" x14ac:dyDescent="0.25">
      <c r="A1593" s="57" t="s">
        <v>2015</v>
      </c>
      <c r="B1593" s="57" t="s">
        <v>2229</v>
      </c>
      <c r="C1593" s="57" t="s">
        <v>2332</v>
      </c>
      <c r="D1593" s="90"/>
      <c r="E1593" s="154">
        <v>73.95</v>
      </c>
      <c r="F1593" s="155">
        <f t="shared" si="139"/>
        <v>41.083331690000001</v>
      </c>
      <c r="G1593" s="146" t="s">
        <v>113</v>
      </c>
      <c r="H1593" s="47">
        <f>VLOOKUP(U1593,[1]Inflation!$G$16:$H$26,2,FALSE)</f>
        <v>1.0461491063094051</v>
      </c>
      <c r="I1593" s="56">
        <f t="shared" si="133"/>
        <v>42.979290731706364</v>
      </c>
      <c r="J1593" s="154"/>
      <c r="K1593" s="154">
        <v>29.45</v>
      </c>
      <c r="L1593" s="146">
        <f t="shared" si="140"/>
        <v>16.361111111110457</v>
      </c>
      <c r="M1593" s="192">
        <f t="shared" si="134"/>
        <v>17.116161767117081</v>
      </c>
      <c r="N1593" s="154">
        <v>200</v>
      </c>
      <c r="O1593" s="146">
        <f t="shared" si="141"/>
        <v>111.11111111066667</v>
      </c>
      <c r="P1593" s="193">
        <f t="shared" si="135"/>
        <v>116.23878958946894</v>
      </c>
      <c r="Q1593" s="221" t="s">
        <v>149</v>
      </c>
      <c r="R1593" s="96" t="s">
        <v>202</v>
      </c>
      <c r="S1593" s="85" t="s">
        <v>66</v>
      </c>
      <c r="T1593" s="85" t="s">
        <v>67</v>
      </c>
      <c r="U1593" s="135">
        <v>2010</v>
      </c>
      <c r="V1593" s="90"/>
      <c r="W1593" s="90"/>
      <c r="X1593" s="90" t="s">
        <v>2333</v>
      </c>
      <c r="Y1593" s="92" t="s">
        <v>2334</v>
      </c>
      <c r="Z1593" s="136" t="s">
        <v>69</v>
      </c>
      <c r="AA1593" s="92"/>
    </row>
    <row r="1594" spans="1:27" s="125" customFormat="1" ht="15" x14ac:dyDescent="0.25">
      <c r="A1594" s="57" t="s">
        <v>2015</v>
      </c>
      <c r="B1594" s="57" t="s">
        <v>2229</v>
      </c>
      <c r="C1594" s="57" t="s">
        <v>2335</v>
      </c>
      <c r="D1594" s="90"/>
      <c r="E1594" s="154">
        <v>74.41</v>
      </c>
      <c r="F1594" s="155">
        <f t="shared" si="139"/>
        <v>41.338887235333338</v>
      </c>
      <c r="G1594" s="146" t="s">
        <v>113</v>
      </c>
      <c r="H1594" s="47">
        <f>VLOOKUP(U1594,[1]Inflation!$G$16:$H$26,2,FALSE)</f>
        <v>1.0461491063094051</v>
      </c>
      <c r="I1594" s="56">
        <f t="shared" si="133"/>
        <v>43.246639937069247</v>
      </c>
      <c r="J1594" s="154"/>
      <c r="K1594" s="154">
        <v>40</v>
      </c>
      <c r="L1594" s="146">
        <f t="shared" si="140"/>
        <v>22.222222222221333</v>
      </c>
      <c r="M1594" s="192">
        <f t="shared" si="134"/>
        <v>23.247757917985847</v>
      </c>
      <c r="N1594" s="154">
        <v>115</v>
      </c>
      <c r="O1594" s="146">
        <f t="shared" si="141"/>
        <v>63.888888888633339</v>
      </c>
      <c r="P1594" s="193">
        <f t="shared" si="135"/>
        <v>66.837304013944646</v>
      </c>
      <c r="Q1594" s="221" t="s">
        <v>149</v>
      </c>
      <c r="R1594" s="96" t="s">
        <v>202</v>
      </c>
      <c r="S1594" s="85" t="s">
        <v>66</v>
      </c>
      <c r="T1594" s="85" t="s">
        <v>67</v>
      </c>
      <c r="U1594" s="135">
        <v>2010</v>
      </c>
      <c r="V1594" s="90"/>
      <c r="W1594" s="90"/>
      <c r="X1594" s="90" t="s">
        <v>2336</v>
      </c>
      <c r="Y1594" s="92" t="s">
        <v>2219</v>
      </c>
      <c r="Z1594" s="136" t="s">
        <v>69</v>
      </c>
      <c r="AA1594" s="92"/>
    </row>
    <row r="1595" spans="1:27" s="125" customFormat="1" ht="15" x14ac:dyDescent="0.25">
      <c r="A1595" s="57" t="s">
        <v>2015</v>
      </c>
      <c r="B1595" s="57" t="s">
        <v>2229</v>
      </c>
      <c r="C1595" s="57" t="s">
        <v>2337</v>
      </c>
      <c r="D1595" s="85"/>
      <c r="E1595" s="151">
        <v>46.75</v>
      </c>
      <c r="F1595" s="155">
        <f t="shared" si="139"/>
        <v>25.972221183333335</v>
      </c>
      <c r="G1595" s="146" t="s">
        <v>113</v>
      </c>
      <c r="H1595" s="47">
        <f>VLOOKUP(U1595,[1]Inflation!$G$16:$H$26,2,FALSE)</f>
        <v>1.0461491063094051</v>
      </c>
      <c r="I1595" s="56">
        <f t="shared" si="133"/>
        <v>27.170815979814368</v>
      </c>
      <c r="J1595" s="151"/>
      <c r="K1595" s="151">
        <v>46.75</v>
      </c>
      <c r="L1595" s="146">
        <f t="shared" si="140"/>
        <v>25.97222222222118</v>
      </c>
      <c r="M1595" s="192">
        <f t="shared" si="134"/>
        <v>27.170817066645959</v>
      </c>
      <c r="N1595" s="151">
        <v>46.75</v>
      </c>
      <c r="O1595" s="146">
        <f t="shared" si="141"/>
        <v>25.972222222118333</v>
      </c>
      <c r="P1595" s="193">
        <f t="shared" si="135"/>
        <v>27.170817066538365</v>
      </c>
      <c r="Q1595" s="302" t="s">
        <v>991</v>
      </c>
      <c r="R1595" s="96" t="s">
        <v>205</v>
      </c>
      <c r="S1595" s="85" t="s">
        <v>66</v>
      </c>
      <c r="T1595" s="85" t="s">
        <v>67</v>
      </c>
      <c r="U1595" s="135">
        <v>2010</v>
      </c>
      <c r="V1595" s="85"/>
      <c r="W1595" s="85"/>
      <c r="X1595" s="57"/>
      <c r="Y1595" s="95" t="s">
        <v>267</v>
      </c>
      <c r="Z1595" s="136" t="s">
        <v>69</v>
      </c>
      <c r="AA1595" s="95"/>
    </row>
    <row r="1596" spans="1:27" s="125" customFormat="1" ht="15" x14ac:dyDescent="0.25">
      <c r="A1596" s="57" t="s">
        <v>2015</v>
      </c>
      <c r="B1596" s="57" t="s">
        <v>2229</v>
      </c>
      <c r="C1596" s="57" t="s">
        <v>2338</v>
      </c>
      <c r="D1596" s="85"/>
      <c r="E1596" s="151">
        <v>84.53</v>
      </c>
      <c r="F1596" s="155">
        <f t="shared" si="139"/>
        <v>46.961109232666672</v>
      </c>
      <c r="G1596" s="146" t="s">
        <v>113</v>
      </c>
      <c r="H1596" s="47">
        <f>VLOOKUP(U1596,[1]Inflation!$G$16:$H$26,2,FALSE)</f>
        <v>1.0461491063094051</v>
      </c>
      <c r="I1596" s="56">
        <f t="shared" si="133"/>
        <v>49.12832245505259</v>
      </c>
      <c r="J1596" s="151"/>
      <c r="K1596" s="151">
        <v>3.95</v>
      </c>
      <c r="L1596" s="146">
        <f t="shared" si="140"/>
        <v>2.1944444444443567</v>
      </c>
      <c r="M1596" s="192">
        <f t="shared" si="134"/>
        <v>2.2957160944011026</v>
      </c>
      <c r="N1596" s="151">
        <v>700</v>
      </c>
      <c r="O1596" s="146">
        <f t="shared" si="141"/>
        <v>388.88888888733339</v>
      </c>
      <c r="P1596" s="193">
        <f t="shared" si="135"/>
        <v>406.83576356314137</v>
      </c>
      <c r="Q1596" s="302" t="s">
        <v>991</v>
      </c>
      <c r="R1596" s="96" t="s">
        <v>205</v>
      </c>
      <c r="S1596" s="85" t="s">
        <v>66</v>
      </c>
      <c r="T1596" s="85" t="s">
        <v>67</v>
      </c>
      <c r="U1596" s="135">
        <v>2010</v>
      </c>
      <c r="V1596" s="85"/>
      <c r="W1596" s="85"/>
      <c r="X1596" s="57"/>
      <c r="Y1596" s="95" t="s">
        <v>2339</v>
      </c>
      <c r="Z1596" s="136" t="s">
        <v>69</v>
      </c>
      <c r="AA1596" s="95"/>
    </row>
    <row r="1597" spans="1:27" s="125" customFormat="1" ht="15" x14ac:dyDescent="0.25">
      <c r="A1597" s="57" t="s">
        <v>2015</v>
      </c>
      <c r="B1597" s="57" t="s">
        <v>2229</v>
      </c>
      <c r="C1597" s="57" t="s">
        <v>2340</v>
      </c>
      <c r="D1597" s="85"/>
      <c r="E1597" s="151">
        <v>57.72</v>
      </c>
      <c r="F1597" s="155">
        <f t="shared" si="139"/>
        <v>32.066665384000004</v>
      </c>
      <c r="G1597" s="146" t="s">
        <v>113</v>
      </c>
      <c r="H1597" s="47">
        <f>VLOOKUP(U1597,[1]Inflation!$G$16:$H$26,2,FALSE)</f>
        <v>1.0461491063094051</v>
      </c>
      <c r="I1597" s="56">
        <f t="shared" si="133"/>
        <v>33.546513333794337</v>
      </c>
      <c r="J1597" s="151"/>
      <c r="K1597" s="151">
        <v>26</v>
      </c>
      <c r="L1597" s="146">
        <f t="shared" si="140"/>
        <v>14.444444444443866</v>
      </c>
      <c r="M1597" s="192">
        <f t="shared" si="134"/>
        <v>15.1110426466908</v>
      </c>
      <c r="N1597" s="151">
        <v>200</v>
      </c>
      <c r="O1597" s="146">
        <f t="shared" si="141"/>
        <v>111.11111111066667</v>
      </c>
      <c r="P1597" s="193">
        <f t="shared" si="135"/>
        <v>116.23878958946894</v>
      </c>
      <c r="Q1597" s="302" t="s">
        <v>991</v>
      </c>
      <c r="R1597" s="96" t="s">
        <v>205</v>
      </c>
      <c r="S1597" s="85" t="s">
        <v>66</v>
      </c>
      <c r="T1597" s="85" t="s">
        <v>67</v>
      </c>
      <c r="U1597" s="135">
        <v>2010</v>
      </c>
      <c r="V1597" s="85"/>
      <c r="W1597" s="85"/>
      <c r="X1597" s="57"/>
      <c r="Y1597" s="95" t="s">
        <v>548</v>
      </c>
      <c r="Z1597" s="136" t="s">
        <v>69</v>
      </c>
      <c r="AA1597" s="95"/>
    </row>
    <row r="1598" spans="1:27" s="125" customFormat="1" ht="15" x14ac:dyDescent="0.25">
      <c r="A1598" s="57" t="s">
        <v>2015</v>
      </c>
      <c r="B1598" s="57" t="s">
        <v>2229</v>
      </c>
      <c r="C1598" s="57" t="s">
        <v>2341</v>
      </c>
      <c r="D1598" s="85"/>
      <c r="E1598" s="151">
        <v>129.77000000000001</v>
      </c>
      <c r="F1598" s="146">
        <f>(E1598*1.66666666)/3</f>
        <v>72.094444156066672</v>
      </c>
      <c r="G1598" s="146" t="s">
        <v>113</v>
      </c>
      <c r="H1598" s="47">
        <f>VLOOKUP(U1598,[1]Inflation!$G$16:$H$26,2,FALSE)</f>
        <v>1.0461491063094051</v>
      </c>
      <c r="I1598" s="56">
        <f t="shared" si="133"/>
        <v>75.421538323742453</v>
      </c>
      <c r="J1598" s="151"/>
      <c r="K1598" s="151">
        <v>65</v>
      </c>
      <c r="L1598" s="146">
        <f>(K1598*1.6666666666)/3</f>
        <v>36.111111109666666</v>
      </c>
      <c r="M1598" s="192">
        <f t="shared" si="134"/>
        <v>37.777606615217408</v>
      </c>
      <c r="N1598" s="151">
        <v>300</v>
      </c>
      <c r="O1598" s="146">
        <f>(N1598*1.6666666666)/3</f>
        <v>166.66666666</v>
      </c>
      <c r="P1598" s="193">
        <f t="shared" si="135"/>
        <v>174.35818437792651</v>
      </c>
      <c r="Q1598" s="302" t="s">
        <v>149</v>
      </c>
      <c r="R1598" s="96" t="s">
        <v>79</v>
      </c>
      <c r="S1598" s="85" t="s">
        <v>66</v>
      </c>
      <c r="T1598" s="85" t="s">
        <v>67</v>
      </c>
      <c r="U1598" s="135">
        <v>2010</v>
      </c>
      <c r="V1598" s="85"/>
      <c r="W1598" s="85"/>
      <c r="X1598" s="57"/>
      <c r="Y1598" s="95" t="s">
        <v>363</v>
      </c>
      <c r="Z1598" s="136" t="s">
        <v>69</v>
      </c>
      <c r="AA1598" s="95"/>
    </row>
    <row r="1599" spans="1:27" s="125" customFormat="1" ht="15" x14ac:dyDescent="0.25">
      <c r="A1599" s="57" t="s">
        <v>2015</v>
      </c>
      <c r="B1599" s="57" t="s">
        <v>2229</v>
      </c>
      <c r="C1599" s="57" t="s">
        <v>2341</v>
      </c>
      <c r="D1599" s="85"/>
      <c r="E1599" s="151">
        <v>91.62</v>
      </c>
      <c r="F1599" s="146">
        <f>(E1599/10.7639)*5</f>
        <v>42.558923810143163</v>
      </c>
      <c r="G1599" s="146" t="s">
        <v>113</v>
      </c>
      <c r="H1599" s="47">
        <f>VLOOKUP(U1599,[1]Inflation!$G$16:$H$26,2,FALSE)</f>
        <v>1.0461491063094051</v>
      </c>
      <c r="I1599" s="56">
        <f t="shared" si="133"/>
        <v>44.522980109471327</v>
      </c>
      <c r="J1599" s="151"/>
      <c r="K1599" s="151">
        <v>72.5</v>
      </c>
      <c r="L1599" s="146">
        <f>(K1599/10.76391)*5</f>
        <v>33.677353303771589</v>
      </c>
      <c r="M1599" s="192">
        <f t="shared" si="134"/>
        <v>35.23153306160674</v>
      </c>
      <c r="N1599" s="151">
        <v>120</v>
      </c>
      <c r="O1599" s="146">
        <f>(N1599/10.76391)*5</f>
        <v>55.741826157966763</v>
      </c>
      <c r="P1599" s="193">
        <f t="shared" si="135"/>
        <v>58.314261619211145</v>
      </c>
      <c r="Q1599" s="302" t="s">
        <v>874</v>
      </c>
      <c r="R1599" s="96" t="s">
        <v>79</v>
      </c>
      <c r="S1599" s="85" t="s">
        <v>66</v>
      </c>
      <c r="T1599" s="85" t="s">
        <v>67</v>
      </c>
      <c r="U1599" s="135">
        <v>2010</v>
      </c>
      <c r="V1599" s="85"/>
      <c r="W1599" s="85"/>
      <c r="X1599" s="57"/>
      <c r="Y1599" s="95" t="s">
        <v>343</v>
      </c>
      <c r="Z1599" s="136" t="s">
        <v>69</v>
      </c>
      <c r="AA1599" s="95"/>
    </row>
    <row r="1600" spans="1:27" s="125" customFormat="1" ht="15" x14ac:dyDescent="0.25">
      <c r="A1600" s="57" t="s">
        <v>2015</v>
      </c>
      <c r="B1600" s="57" t="s">
        <v>2229</v>
      </c>
      <c r="C1600" s="57" t="s">
        <v>2342</v>
      </c>
      <c r="D1600" s="85"/>
      <c r="E1600" s="151">
        <v>83.79</v>
      </c>
      <c r="F1600" s="146">
        <f>(E1600*1.6666666)/3</f>
        <v>46.549998138000007</v>
      </c>
      <c r="G1600" s="146" t="s">
        <v>113</v>
      </c>
      <c r="H1600" s="47">
        <f>VLOOKUP(U1600,[1]Inflation!$G$16:$H$26,2,FALSE)</f>
        <v>1.0461491063094051</v>
      </c>
      <c r="I1600" s="56">
        <f t="shared" si="133"/>
        <v>48.698238950773174</v>
      </c>
      <c r="J1600" s="151"/>
      <c r="K1600" s="151">
        <v>65</v>
      </c>
      <c r="L1600" s="146">
        <f>(K1600*1.6666666666)/3</f>
        <v>36.111111109666666</v>
      </c>
      <c r="M1600" s="192">
        <f t="shared" si="134"/>
        <v>37.777606615217408</v>
      </c>
      <c r="N1600" s="151">
        <v>117</v>
      </c>
      <c r="O1600" s="146">
        <f>(N1600*1.6666666666)/3</f>
        <v>64.999999997399996</v>
      </c>
      <c r="P1600" s="193">
        <f t="shared" si="135"/>
        <v>67.999691907391338</v>
      </c>
      <c r="Q1600" s="302" t="s">
        <v>149</v>
      </c>
      <c r="R1600" s="96" t="s">
        <v>79</v>
      </c>
      <c r="S1600" s="85" t="s">
        <v>66</v>
      </c>
      <c r="T1600" s="85" t="s">
        <v>67</v>
      </c>
      <c r="U1600" s="135">
        <v>2010</v>
      </c>
      <c r="V1600" s="85"/>
      <c r="W1600" s="85"/>
      <c r="X1600" s="57"/>
      <c r="Y1600" s="95" t="s">
        <v>80</v>
      </c>
      <c r="Z1600" s="136" t="s">
        <v>69</v>
      </c>
      <c r="AA1600" s="95"/>
    </row>
    <row r="1601" spans="1:27" s="125" customFormat="1" ht="15" x14ac:dyDescent="0.25">
      <c r="A1601" s="57" t="s">
        <v>2015</v>
      </c>
      <c r="B1601" s="57" t="s">
        <v>2229</v>
      </c>
      <c r="C1601" s="57" t="s">
        <v>2268</v>
      </c>
      <c r="D1601" s="85"/>
      <c r="E1601" s="151">
        <v>55.49</v>
      </c>
      <c r="F1601" s="146">
        <f>(E1601/10.7639)*5</f>
        <v>25.775973392543598</v>
      </c>
      <c r="G1601" s="146" t="s">
        <v>113</v>
      </c>
      <c r="H1601" s="47">
        <f>VLOOKUP(U1601,[1]Inflation!$G$16:$H$26,2,FALSE)</f>
        <v>1.0461491063094051</v>
      </c>
      <c r="I1601" s="56">
        <f t="shared" si="133"/>
        <v>26.965511528864489</v>
      </c>
      <c r="J1601" s="151"/>
      <c r="K1601" s="151">
        <v>34</v>
      </c>
      <c r="L1601" s="146">
        <f>(K1601/10.76391)*5</f>
        <v>15.793517411423917</v>
      </c>
      <c r="M1601" s="192">
        <f t="shared" si="134"/>
        <v>16.522374125443157</v>
      </c>
      <c r="N1601" s="151">
        <v>285</v>
      </c>
      <c r="O1601" s="146">
        <f>(N1601/10.76391)*5</f>
        <v>132.38683712517107</v>
      </c>
      <c r="P1601" s="193">
        <f t="shared" si="135"/>
        <v>138.49637134562647</v>
      </c>
      <c r="Q1601" s="302" t="s">
        <v>362</v>
      </c>
      <c r="R1601" s="96" t="s">
        <v>36</v>
      </c>
      <c r="S1601" s="85" t="s">
        <v>66</v>
      </c>
      <c r="T1601" s="85" t="s">
        <v>67</v>
      </c>
      <c r="U1601" s="135">
        <v>2010</v>
      </c>
      <c r="V1601" s="85"/>
      <c r="W1601" s="85"/>
      <c r="X1601" s="57"/>
      <c r="Y1601" s="95" t="s">
        <v>1839</v>
      </c>
      <c r="Z1601" s="136" t="s">
        <v>69</v>
      </c>
      <c r="AA1601" s="95"/>
    </row>
    <row r="1602" spans="1:27" s="125" customFormat="1" ht="15" x14ac:dyDescent="0.25">
      <c r="A1602" s="57" t="s">
        <v>2015</v>
      </c>
      <c r="B1602" s="57" t="s">
        <v>2229</v>
      </c>
      <c r="C1602" s="57" t="s">
        <v>2268</v>
      </c>
      <c r="D1602" s="85"/>
      <c r="E1602" s="151">
        <v>51.91</v>
      </c>
      <c r="F1602" s="146">
        <f>(E1602*1.66666666)/3</f>
        <v>28.838888773533331</v>
      </c>
      <c r="G1602" s="146" t="s">
        <v>113</v>
      </c>
      <c r="H1602" s="47">
        <f>VLOOKUP(U1602,[1]Inflation!$G$16:$H$26,2,FALSE)</f>
        <v>1.0461491063094051</v>
      </c>
      <c r="I1602" s="56">
        <f t="shared" si="133"/>
        <v>30.169777717388229</v>
      </c>
      <c r="J1602" s="151"/>
      <c r="K1602" s="151">
        <v>1</v>
      </c>
      <c r="L1602" s="146">
        <f>(K1602*1.666666666)/3</f>
        <v>0.55555555533333334</v>
      </c>
      <c r="M1602" s="192">
        <f t="shared" si="134"/>
        <v>0.58119394771719191</v>
      </c>
      <c r="N1602" s="151">
        <v>362.83</v>
      </c>
      <c r="O1602" s="146">
        <f>(N1602*1.66666666666)/3</f>
        <v>201.57222222141593</v>
      </c>
      <c r="P1602" s="193">
        <f t="shared" si="135"/>
        <v>210.87460013373507</v>
      </c>
      <c r="Q1602" s="302" t="s">
        <v>149</v>
      </c>
      <c r="R1602" s="96" t="s">
        <v>36</v>
      </c>
      <c r="S1602" s="85" t="s">
        <v>66</v>
      </c>
      <c r="T1602" s="85" t="s">
        <v>67</v>
      </c>
      <c r="U1602" s="135">
        <v>2010</v>
      </c>
      <c r="V1602" s="85"/>
      <c r="W1602" s="85"/>
      <c r="X1602" s="57"/>
      <c r="Y1602" s="95" t="s">
        <v>2343</v>
      </c>
      <c r="Z1602" s="136" t="s">
        <v>69</v>
      </c>
      <c r="AA1602" s="95"/>
    </row>
    <row r="1603" spans="1:27" s="125" customFormat="1" ht="15" x14ac:dyDescent="0.25">
      <c r="A1603" s="57" t="s">
        <v>2015</v>
      </c>
      <c r="B1603" s="57" t="s">
        <v>2229</v>
      </c>
      <c r="C1603" s="57" t="s">
        <v>2344</v>
      </c>
      <c r="D1603" s="85"/>
      <c r="E1603" s="151">
        <v>52.75</v>
      </c>
      <c r="F1603" s="146">
        <f>(E1603*1.66666666)/3</f>
        <v>29.305555438333332</v>
      </c>
      <c r="G1603" s="146" t="s">
        <v>113</v>
      </c>
      <c r="H1603" s="47">
        <f>VLOOKUP(U1603,[1]Inflation!$G$16:$H$26,2,FALSE)</f>
        <v>1.0461491063094051</v>
      </c>
      <c r="I1603" s="56">
        <f t="shared" si="133"/>
        <v>30.657980631713141</v>
      </c>
      <c r="J1603" s="151"/>
      <c r="K1603" s="151">
        <v>1</v>
      </c>
      <c r="L1603" s="146">
        <f>(K1603*1.666666666)/3</f>
        <v>0.55555555533333334</v>
      </c>
      <c r="M1603" s="192">
        <f t="shared" si="134"/>
        <v>0.58119394771719191</v>
      </c>
      <c r="N1603" s="151">
        <v>110</v>
      </c>
      <c r="O1603" s="146">
        <f>(N1603*1.66666666666)/3</f>
        <v>61.111111110866666</v>
      </c>
      <c r="P1603" s="193">
        <f t="shared" si="135"/>
        <v>63.931334274207913</v>
      </c>
      <c r="Q1603" s="302" t="s">
        <v>149</v>
      </c>
      <c r="R1603" s="96" t="s">
        <v>36</v>
      </c>
      <c r="S1603" s="85" t="s">
        <v>66</v>
      </c>
      <c r="T1603" s="85" t="s">
        <v>67</v>
      </c>
      <c r="U1603" s="135">
        <v>2010</v>
      </c>
      <c r="V1603" s="85"/>
      <c r="W1603" s="85"/>
      <c r="X1603" s="57"/>
      <c r="Y1603" s="95" t="s">
        <v>1205</v>
      </c>
      <c r="Z1603" s="136" t="s">
        <v>69</v>
      </c>
      <c r="AA1603" s="95"/>
    </row>
    <row r="1604" spans="1:27" s="125" customFormat="1" ht="15" x14ac:dyDescent="0.25">
      <c r="A1604" s="57" t="s">
        <v>2015</v>
      </c>
      <c r="B1604" s="57" t="s">
        <v>2229</v>
      </c>
      <c r="C1604" s="57" t="s">
        <v>2344</v>
      </c>
      <c r="D1604" s="85"/>
      <c r="E1604" s="151">
        <v>61.09</v>
      </c>
      <c r="F1604" s="146">
        <f>(E1604/10.7639)*5</f>
        <v>28.377261029924099</v>
      </c>
      <c r="G1604" s="146" t="s">
        <v>113</v>
      </c>
      <c r="H1604" s="47">
        <f>VLOOKUP(U1604,[1]Inflation!$G$16:$H$26,2,FALSE)</f>
        <v>1.0461491063094051</v>
      </c>
      <c r="I1604" s="56">
        <f t="shared" si="133"/>
        <v>29.686846265963805</v>
      </c>
      <c r="J1604" s="151"/>
      <c r="K1604" s="151">
        <v>38</v>
      </c>
      <c r="L1604" s="146">
        <f>(K1604/10.76391)*5</f>
        <v>17.651578283356141</v>
      </c>
      <c r="M1604" s="192">
        <f t="shared" si="134"/>
        <v>18.46618284608353</v>
      </c>
      <c r="N1604" s="151">
        <v>130</v>
      </c>
      <c r="O1604" s="146">
        <f>(N1604/10.76391)*5</f>
        <v>60.386978337797331</v>
      </c>
      <c r="P1604" s="193">
        <f t="shared" si="135"/>
        <v>63.173783420812079</v>
      </c>
      <c r="Q1604" s="302" t="s">
        <v>362</v>
      </c>
      <c r="R1604" s="96" t="s">
        <v>36</v>
      </c>
      <c r="S1604" s="85" t="s">
        <v>66</v>
      </c>
      <c r="T1604" s="85" t="s">
        <v>67</v>
      </c>
      <c r="U1604" s="135">
        <v>2010</v>
      </c>
      <c r="V1604" s="85"/>
      <c r="W1604" s="85"/>
      <c r="X1604" s="57"/>
      <c r="Y1604" s="95" t="s">
        <v>772</v>
      </c>
      <c r="Z1604" s="136" t="s">
        <v>69</v>
      </c>
      <c r="AA1604" s="95"/>
    </row>
    <row r="1605" spans="1:27" s="125" customFormat="1" ht="15" x14ac:dyDescent="0.25">
      <c r="A1605" s="57" t="s">
        <v>2015</v>
      </c>
      <c r="B1605" s="57" t="s">
        <v>2229</v>
      </c>
      <c r="C1605" s="57" t="s">
        <v>2345</v>
      </c>
      <c r="D1605" s="151"/>
      <c r="E1605" s="151">
        <v>9.11</v>
      </c>
      <c r="F1605" s="146">
        <f t="shared" ref="F1605:F1616" si="142">E1605*5</f>
        <v>45.55</v>
      </c>
      <c r="G1605" s="146" t="s">
        <v>113</v>
      </c>
      <c r="H1605" s="47">
        <f>VLOOKUP(U1605,[1]Inflation!$G$16:$H$26,2,FALSE)</f>
        <v>1.0461491063094051</v>
      </c>
      <c r="I1605" s="56">
        <f t="shared" si="133"/>
        <v>47.652091792393399</v>
      </c>
      <c r="J1605" s="151"/>
      <c r="K1605" s="151">
        <v>4.33</v>
      </c>
      <c r="L1605" s="146">
        <f t="shared" ref="L1605:L1616" si="143">K1605*5</f>
        <v>21.65</v>
      </c>
      <c r="M1605" s="192">
        <f t="shared" si="134"/>
        <v>22.649128151598617</v>
      </c>
      <c r="N1605" s="151">
        <v>20</v>
      </c>
      <c r="O1605" s="146">
        <f t="shared" ref="O1605:O1616" si="144">N1605*5</f>
        <v>100</v>
      </c>
      <c r="P1605" s="193">
        <f t="shared" si="135"/>
        <v>104.6149106309405</v>
      </c>
      <c r="Q1605" s="302" t="s">
        <v>425</v>
      </c>
      <c r="R1605" s="96" t="s">
        <v>44</v>
      </c>
      <c r="S1605" s="85" t="s">
        <v>66</v>
      </c>
      <c r="T1605" s="85" t="s">
        <v>67</v>
      </c>
      <c r="U1605" s="135">
        <v>2010</v>
      </c>
      <c r="V1605" s="85"/>
      <c r="W1605" s="85"/>
      <c r="X1605" s="57"/>
      <c r="Y1605" s="95" t="s">
        <v>492</v>
      </c>
      <c r="Z1605" s="136" t="s">
        <v>69</v>
      </c>
      <c r="AA1605" s="95"/>
    </row>
    <row r="1606" spans="1:27" s="125" customFormat="1" ht="15" x14ac:dyDescent="0.25">
      <c r="A1606" s="57" t="s">
        <v>2015</v>
      </c>
      <c r="B1606" s="57" t="s">
        <v>2229</v>
      </c>
      <c r="C1606" s="57" t="s">
        <v>2346</v>
      </c>
      <c r="D1606" s="85"/>
      <c r="E1606" s="151">
        <v>7.35</v>
      </c>
      <c r="F1606" s="146">
        <f t="shared" si="142"/>
        <v>36.75</v>
      </c>
      <c r="G1606" s="146" t="s">
        <v>113</v>
      </c>
      <c r="H1606" s="47">
        <f>VLOOKUP(U1606,[1]Inflation!$G$16:$H$26,2,FALSE)</f>
        <v>1.0461491063094051</v>
      </c>
      <c r="I1606" s="56">
        <f t="shared" si="133"/>
        <v>38.445979656870634</v>
      </c>
      <c r="J1606" s="151"/>
      <c r="K1606" s="151">
        <v>6.5</v>
      </c>
      <c r="L1606" s="146">
        <f t="shared" si="143"/>
        <v>32.5</v>
      </c>
      <c r="M1606" s="192">
        <f t="shared" si="134"/>
        <v>33.999845955055662</v>
      </c>
      <c r="N1606" s="151">
        <v>9</v>
      </c>
      <c r="O1606" s="146">
        <f t="shared" si="144"/>
        <v>45</v>
      </c>
      <c r="P1606" s="193">
        <f t="shared" si="135"/>
        <v>47.076709783923228</v>
      </c>
      <c r="Q1606" s="302" t="s">
        <v>425</v>
      </c>
      <c r="R1606" s="96" t="s">
        <v>44</v>
      </c>
      <c r="S1606" s="85" t="s">
        <v>66</v>
      </c>
      <c r="T1606" s="85" t="s">
        <v>67</v>
      </c>
      <c r="U1606" s="135">
        <v>2010</v>
      </c>
      <c r="V1606" s="85"/>
      <c r="W1606" s="85"/>
      <c r="X1606" s="57"/>
      <c r="Y1606" s="95" t="s">
        <v>92</v>
      </c>
      <c r="Z1606" s="136" t="s">
        <v>69</v>
      </c>
      <c r="AA1606" s="95"/>
    </row>
    <row r="1607" spans="1:27" s="125" customFormat="1" ht="15" x14ac:dyDescent="0.25">
      <c r="A1607" s="57" t="s">
        <v>2015</v>
      </c>
      <c r="B1607" s="57" t="s">
        <v>2229</v>
      </c>
      <c r="C1607" s="57" t="s">
        <v>2347</v>
      </c>
      <c r="D1607" s="85"/>
      <c r="E1607" s="151">
        <v>3.12</v>
      </c>
      <c r="F1607" s="146">
        <f t="shared" si="142"/>
        <v>15.600000000000001</v>
      </c>
      <c r="G1607" s="146" t="s">
        <v>113</v>
      </c>
      <c r="H1607" s="47">
        <f>VLOOKUP(U1607,[1]Inflation!$G$16:$H$26,2,FALSE)</f>
        <v>1.0461491063094051</v>
      </c>
      <c r="I1607" s="56">
        <f t="shared" si="133"/>
        <v>16.31992605842672</v>
      </c>
      <c r="J1607" s="151"/>
      <c r="K1607" s="151">
        <v>2</v>
      </c>
      <c r="L1607" s="146">
        <f t="shared" si="143"/>
        <v>10</v>
      </c>
      <c r="M1607" s="192">
        <f t="shared" si="134"/>
        <v>10.461491063094051</v>
      </c>
      <c r="N1607" s="151">
        <v>6.1</v>
      </c>
      <c r="O1607" s="146">
        <f t="shared" si="144"/>
        <v>30.5</v>
      </c>
      <c r="P1607" s="193">
        <f t="shared" si="135"/>
        <v>31.907547742436854</v>
      </c>
      <c r="Q1607" s="302" t="s">
        <v>425</v>
      </c>
      <c r="R1607" s="96" t="s">
        <v>44</v>
      </c>
      <c r="S1607" s="85" t="s">
        <v>66</v>
      </c>
      <c r="T1607" s="85" t="s">
        <v>67</v>
      </c>
      <c r="U1607" s="135">
        <v>2010</v>
      </c>
      <c r="V1607" s="85"/>
      <c r="W1607" s="85"/>
      <c r="X1607" s="57"/>
      <c r="Y1607" s="95" t="s">
        <v>426</v>
      </c>
      <c r="Z1607" s="136" t="s">
        <v>69</v>
      </c>
      <c r="AA1607" s="95"/>
    </row>
    <row r="1608" spans="1:27" s="125" customFormat="1" ht="15" x14ac:dyDescent="0.25">
      <c r="A1608" s="57" t="s">
        <v>2015</v>
      </c>
      <c r="B1608" s="57" t="s">
        <v>2229</v>
      </c>
      <c r="C1608" s="57" t="s">
        <v>2348</v>
      </c>
      <c r="D1608" s="85"/>
      <c r="E1608" s="151">
        <v>5.79</v>
      </c>
      <c r="F1608" s="146">
        <f t="shared" si="142"/>
        <v>28.95</v>
      </c>
      <c r="G1608" s="146" t="s">
        <v>113</v>
      </c>
      <c r="H1608" s="47">
        <f>VLOOKUP(U1608,[1]Inflation!$G$16:$H$26,2,FALSE)</f>
        <v>1.0461491063094051</v>
      </c>
      <c r="I1608" s="56">
        <f t="shared" si="133"/>
        <v>30.286016627657276</v>
      </c>
      <c r="J1608" s="151"/>
      <c r="K1608" s="151">
        <v>2.25</v>
      </c>
      <c r="L1608" s="146">
        <f t="shared" si="143"/>
        <v>11.25</v>
      </c>
      <c r="M1608" s="192">
        <f t="shared" si="134"/>
        <v>11.769177445980807</v>
      </c>
      <c r="N1608" s="151">
        <v>204.4</v>
      </c>
      <c r="O1608" s="146">
        <f t="shared" si="144"/>
        <v>1022</v>
      </c>
      <c r="P1608" s="193">
        <f t="shared" si="135"/>
        <v>1069.164386648212</v>
      </c>
      <c r="Q1608" s="302" t="s">
        <v>425</v>
      </c>
      <c r="R1608" s="96" t="s">
        <v>44</v>
      </c>
      <c r="S1608" s="85" t="s">
        <v>66</v>
      </c>
      <c r="T1608" s="85" t="s">
        <v>67</v>
      </c>
      <c r="U1608" s="135">
        <v>2010</v>
      </c>
      <c r="V1608" s="85"/>
      <c r="W1608" s="85"/>
      <c r="X1608" s="57"/>
      <c r="Y1608" s="95" t="s">
        <v>2349</v>
      </c>
      <c r="Z1608" s="136" t="s">
        <v>69</v>
      </c>
      <c r="AA1608" s="95"/>
    </row>
    <row r="1609" spans="1:27" s="125" customFormat="1" ht="15" x14ac:dyDescent="0.25">
      <c r="A1609" s="57" t="s">
        <v>2015</v>
      </c>
      <c r="B1609" s="57" t="s">
        <v>2229</v>
      </c>
      <c r="C1609" s="57" t="s">
        <v>2350</v>
      </c>
      <c r="D1609" s="85"/>
      <c r="E1609" s="151">
        <v>7.33</v>
      </c>
      <c r="F1609" s="146">
        <f t="shared" si="142"/>
        <v>36.65</v>
      </c>
      <c r="G1609" s="146" t="s">
        <v>113</v>
      </c>
      <c r="H1609" s="47">
        <f>VLOOKUP(U1609,[1]Inflation!$G$16:$H$26,2,FALSE)</f>
        <v>1.0461491063094051</v>
      </c>
      <c r="I1609" s="56">
        <f t="shared" si="133"/>
        <v>38.341364746239691</v>
      </c>
      <c r="J1609" s="151"/>
      <c r="K1609" s="151">
        <v>3.83</v>
      </c>
      <c r="L1609" s="146">
        <f t="shared" si="143"/>
        <v>19.149999999999999</v>
      </c>
      <c r="M1609" s="192">
        <f t="shared" si="134"/>
        <v>20.033755385825106</v>
      </c>
      <c r="N1609" s="151">
        <v>16</v>
      </c>
      <c r="O1609" s="146">
        <f t="shared" si="144"/>
        <v>80</v>
      </c>
      <c r="P1609" s="193">
        <f t="shared" si="135"/>
        <v>83.691928504752411</v>
      </c>
      <c r="Q1609" s="302" t="s">
        <v>425</v>
      </c>
      <c r="R1609" s="96" t="s">
        <v>44</v>
      </c>
      <c r="S1609" s="85" t="s">
        <v>66</v>
      </c>
      <c r="T1609" s="85" t="s">
        <v>67</v>
      </c>
      <c r="U1609" s="135">
        <v>2010</v>
      </c>
      <c r="V1609" s="85"/>
      <c r="W1609" s="85"/>
      <c r="X1609" s="57"/>
      <c r="Y1609" s="95" t="s">
        <v>80</v>
      </c>
      <c r="Z1609" s="136" t="s">
        <v>69</v>
      </c>
      <c r="AA1609" s="95"/>
    </row>
    <row r="1610" spans="1:27" s="125" customFormat="1" ht="15" x14ac:dyDescent="0.25">
      <c r="A1610" s="57" t="s">
        <v>2015</v>
      </c>
      <c r="B1610" s="57" t="s">
        <v>2229</v>
      </c>
      <c r="C1610" s="57" t="s">
        <v>2351</v>
      </c>
      <c r="D1610" s="85"/>
      <c r="E1610" s="151">
        <v>4.33</v>
      </c>
      <c r="F1610" s="146">
        <f t="shared" si="142"/>
        <v>21.65</v>
      </c>
      <c r="G1610" s="146" t="s">
        <v>113</v>
      </c>
      <c r="H1610" s="47">
        <f>VLOOKUP(U1610,[1]Inflation!$G$16:$H$26,2,FALSE)</f>
        <v>1.0461491063094051</v>
      </c>
      <c r="I1610" s="56">
        <f t="shared" si="133"/>
        <v>22.649128151598617</v>
      </c>
      <c r="J1610" s="151"/>
      <c r="K1610" s="151">
        <v>3.75</v>
      </c>
      <c r="L1610" s="146">
        <f t="shared" si="143"/>
        <v>18.75</v>
      </c>
      <c r="M1610" s="192">
        <f t="shared" si="134"/>
        <v>19.615295743301346</v>
      </c>
      <c r="N1610" s="151">
        <v>4.9000000000000004</v>
      </c>
      <c r="O1610" s="146">
        <f t="shared" si="144"/>
        <v>24.5</v>
      </c>
      <c r="P1610" s="193">
        <f t="shared" si="135"/>
        <v>25.630653104580425</v>
      </c>
      <c r="Q1610" s="302" t="s">
        <v>425</v>
      </c>
      <c r="R1610" s="96" t="s">
        <v>44</v>
      </c>
      <c r="S1610" s="85" t="s">
        <v>66</v>
      </c>
      <c r="T1610" s="85" t="s">
        <v>67</v>
      </c>
      <c r="U1610" s="135">
        <v>2010</v>
      </c>
      <c r="V1610" s="85"/>
      <c r="W1610" s="85"/>
      <c r="X1610" s="57"/>
      <c r="Y1610" s="95" t="s">
        <v>89</v>
      </c>
      <c r="Z1610" s="136" t="s">
        <v>69</v>
      </c>
      <c r="AA1610" s="95"/>
    </row>
    <row r="1611" spans="1:27" s="125" customFormat="1" ht="15" x14ac:dyDescent="0.25">
      <c r="A1611" s="57" t="s">
        <v>2015</v>
      </c>
      <c r="B1611" s="57" t="s">
        <v>2229</v>
      </c>
      <c r="C1611" s="57" t="s">
        <v>2352</v>
      </c>
      <c r="D1611" s="85"/>
      <c r="E1611" s="151">
        <v>5.6</v>
      </c>
      <c r="F1611" s="146">
        <f t="shared" si="142"/>
        <v>28</v>
      </c>
      <c r="G1611" s="146" t="s">
        <v>113</v>
      </c>
      <c r="H1611" s="47">
        <f>VLOOKUP(U1611,[1]Inflation!$G$16:$H$26,2,FALSE)</f>
        <v>1.0461491063094051</v>
      </c>
      <c r="I1611" s="56">
        <f t="shared" si="133"/>
        <v>29.29217497666334</v>
      </c>
      <c r="J1611" s="151"/>
      <c r="K1611" s="151">
        <v>5</v>
      </c>
      <c r="L1611" s="146">
        <f t="shared" si="143"/>
        <v>25</v>
      </c>
      <c r="M1611" s="192">
        <f t="shared" si="134"/>
        <v>26.153727657735125</v>
      </c>
      <c r="N1611" s="151">
        <v>6.2</v>
      </c>
      <c r="O1611" s="146">
        <f t="shared" si="144"/>
        <v>31</v>
      </c>
      <c r="P1611" s="193">
        <f t="shared" si="135"/>
        <v>32.430622295591554</v>
      </c>
      <c r="Q1611" s="302" t="s">
        <v>425</v>
      </c>
      <c r="R1611" s="96" t="s">
        <v>44</v>
      </c>
      <c r="S1611" s="85" t="s">
        <v>66</v>
      </c>
      <c r="T1611" s="85" t="s">
        <v>67</v>
      </c>
      <c r="U1611" s="135">
        <v>2010</v>
      </c>
      <c r="V1611" s="85"/>
      <c r="W1611" s="85"/>
      <c r="X1611" s="57"/>
      <c r="Y1611" s="95" t="s">
        <v>89</v>
      </c>
      <c r="Z1611" s="136" t="s">
        <v>69</v>
      </c>
      <c r="AA1611" s="95"/>
    </row>
    <row r="1612" spans="1:27" s="125" customFormat="1" ht="15" x14ac:dyDescent="0.25">
      <c r="A1612" s="57" t="s">
        <v>2015</v>
      </c>
      <c r="B1612" s="57" t="s">
        <v>2229</v>
      </c>
      <c r="C1612" s="57" t="s">
        <v>2353</v>
      </c>
      <c r="D1612" s="85"/>
      <c r="E1612" s="151">
        <v>6.05</v>
      </c>
      <c r="F1612" s="146">
        <f t="shared" si="142"/>
        <v>30.25</v>
      </c>
      <c r="G1612" s="146" t="s">
        <v>113</v>
      </c>
      <c r="H1612" s="47">
        <f>VLOOKUP(U1612,[1]Inflation!$G$16:$H$26,2,FALSE)</f>
        <v>1.0461491063094051</v>
      </c>
      <c r="I1612" s="56">
        <f t="shared" si="133"/>
        <v>31.646010465859504</v>
      </c>
      <c r="J1612" s="151"/>
      <c r="K1612" s="151">
        <v>2.97</v>
      </c>
      <c r="L1612" s="146">
        <f t="shared" si="143"/>
        <v>14.850000000000001</v>
      </c>
      <c r="M1612" s="192">
        <f t="shared" si="134"/>
        <v>15.535314228694666</v>
      </c>
      <c r="N1612" s="151">
        <v>17.399999999999999</v>
      </c>
      <c r="O1612" s="146">
        <f t="shared" si="144"/>
        <v>87</v>
      </c>
      <c r="P1612" s="193">
        <f t="shared" si="135"/>
        <v>91.014972248918241</v>
      </c>
      <c r="Q1612" s="302" t="s">
        <v>425</v>
      </c>
      <c r="R1612" s="96" t="s">
        <v>44</v>
      </c>
      <c r="S1612" s="85" t="s">
        <v>66</v>
      </c>
      <c r="T1612" s="85" t="s">
        <v>67</v>
      </c>
      <c r="U1612" s="135">
        <v>2010</v>
      </c>
      <c r="V1612" s="85"/>
      <c r="W1612" s="85"/>
      <c r="X1612" s="57"/>
      <c r="Y1612" s="95" t="s">
        <v>2354</v>
      </c>
      <c r="Z1612" s="136" t="s">
        <v>69</v>
      </c>
      <c r="AA1612" s="95"/>
    </row>
    <row r="1613" spans="1:27" s="125" customFormat="1" ht="15" x14ac:dyDescent="0.25">
      <c r="A1613" s="57" t="s">
        <v>2015</v>
      </c>
      <c r="B1613" s="57" t="s">
        <v>2229</v>
      </c>
      <c r="C1613" s="57" t="s">
        <v>2355</v>
      </c>
      <c r="D1613" s="85"/>
      <c r="E1613" s="151">
        <v>7.23</v>
      </c>
      <c r="F1613" s="146">
        <f t="shared" si="142"/>
        <v>36.150000000000006</v>
      </c>
      <c r="G1613" s="146" t="s">
        <v>113</v>
      </c>
      <c r="H1613" s="47">
        <f>VLOOKUP(U1613,[1]Inflation!$G$16:$H$26,2,FALSE)</f>
        <v>1.0461491063094051</v>
      </c>
      <c r="I1613" s="56">
        <f t="shared" si="133"/>
        <v>37.818290193084998</v>
      </c>
      <c r="J1613" s="151"/>
      <c r="K1613" s="151">
        <v>7.23</v>
      </c>
      <c r="L1613" s="146">
        <f t="shared" si="143"/>
        <v>36.150000000000006</v>
      </c>
      <c r="M1613" s="192">
        <f t="shared" si="134"/>
        <v>37.818290193084998</v>
      </c>
      <c r="N1613" s="151">
        <v>7.23</v>
      </c>
      <c r="O1613" s="146">
        <f t="shared" si="144"/>
        <v>36.150000000000006</v>
      </c>
      <c r="P1613" s="193">
        <f t="shared" si="135"/>
        <v>37.818290193084998</v>
      </c>
      <c r="Q1613" s="302" t="s">
        <v>425</v>
      </c>
      <c r="R1613" s="96" t="s">
        <v>44</v>
      </c>
      <c r="S1613" s="85" t="s">
        <v>66</v>
      </c>
      <c r="T1613" s="85" t="s">
        <v>67</v>
      </c>
      <c r="U1613" s="135">
        <v>2010</v>
      </c>
      <c r="V1613" s="85"/>
      <c r="W1613" s="85"/>
      <c r="X1613" s="57"/>
      <c r="Y1613" s="95" t="s">
        <v>267</v>
      </c>
      <c r="Z1613" s="136" t="s">
        <v>69</v>
      </c>
      <c r="AA1613" s="95"/>
    </row>
    <row r="1614" spans="1:27" s="125" customFormat="1" ht="15" x14ac:dyDescent="0.25">
      <c r="A1614" s="57" t="s">
        <v>2015</v>
      </c>
      <c r="B1614" s="57" t="s">
        <v>2229</v>
      </c>
      <c r="C1614" s="57" t="s">
        <v>2356</v>
      </c>
      <c r="D1614" s="85"/>
      <c r="E1614" s="151">
        <v>5.19</v>
      </c>
      <c r="F1614" s="146">
        <f t="shared" si="142"/>
        <v>25.950000000000003</v>
      </c>
      <c r="G1614" s="146" t="s">
        <v>113</v>
      </c>
      <c r="H1614" s="47">
        <f>VLOOKUP(U1614,[1]Inflation!$G$16:$H$26,2,FALSE)</f>
        <v>1.0461491063094051</v>
      </c>
      <c r="I1614" s="56">
        <f t="shared" si="133"/>
        <v>27.147569308729064</v>
      </c>
      <c r="J1614" s="151"/>
      <c r="K1614" s="151">
        <v>5</v>
      </c>
      <c r="L1614" s="146">
        <f t="shared" si="143"/>
        <v>25</v>
      </c>
      <c r="M1614" s="192">
        <f t="shared" si="134"/>
        <v>26.153727657735125</v>
      </c>
      <c r="N1614" s="151">
        <v>5.26</v>
      </c>
      <c r="O1614" s="146">
        <f t="shared" si="144"/>
        <v>26.299999999999997</v>
      </c>
      <c r="P1614" s="193">
        <f t="shared" si="135"/>
        <v>27.51372149593735</v>
      </c>
      <c r="Q1614" s="302" t="s">
        <v>425</v>
      </c>
      <c r="R1614" s="96" t="s">
        <v>44</v>
      </c>
      <c r="S1614" s="85" t="s">
        <v>66</v>
      </c>
      <c r="T1614" s="85" t="s">
        <v>67</v>
      </c>
      <c r="U1614" s="135">
        <v>2010</v>
      </c>
      <c r="V1614" s="85"/>
      <c r="W1614" s="85"/>
      <c r="X1614" s="57"/>
      <c r="Y1614" s="95" t="s">
        <v>343</v>
      </c>
      <c r="Z1614" s="136" t="s">
        <v>69</v>
      </c>
      <c r="AA1614" s="95"/>
    </row>
    <row r="1615" spans="1:27" s="125" customFormat="1" ht="15" x14ac:dyDescent="0.25">
      <c r="A1615" s="57" t="s">
        <v>2015</v>
      </c>
      <c r="B1615" s="57" t="s">
        <v>2229</v>
      </c>
      <c r="C1615" s="57" t="s">
        <v>2350</v>
      </c>
      <c r="D1615" s="85"/>
      <c r="E1615" s="151">
        <v>9.32</v>
      </c>
      <c r="F1615" s="146">
        <f t="shared" si="142"/>
        <v>46.6</v>
      </c>
      <c r="G1615" s="146" t="s">
        <v>113</v>
      </c>
      <c r="H1615" s="47">
        <f>VLOOKUP(U1615,[1]Inflation!$G$16:$H$26,2,FALSE)</f>
        <v>1.0461491063094051</v>
      </c>
      <c r="I1615" s="56">
        <f t="shared" si="133"/>
        <v>48.750548354018278</v>
      </c>
      <c r="J1615" s="151"/>
      <c r="K1615" s="151">
        <v>7.2</v>
      </c>
      <c r="L1615" s="146">
        <f t="shared" si="143"/>
        <v>36</v>
      </c>
      <c r="M1615" s="192">
        <f t="shared" si="134"/>
        <v>37.661367827138584</v>
      </c>
      <c r="N1615" s="151">
        <v>11</v>
      </c>
      <c r="O1615" s="146">
        <f t="shared" si="144"/>
        <v>55</v>
      </c>
      <c r="P1615" s="193">
        <f t="shared" si="135"/>
        <v>57.538200847017279</v>
      </c>
      <c r="Q1615" s="302" t="s">
        <v>425</v>
      </c>
      <c r="R1615" s="96" t="s">
        <v>44</v>
      </c>
      <c r="S1615" s="85" t="s">
        <v>66</v>
      </c>
      <c r="T1615" s="85" t="s">
        <v>67</v>
      </c>
      <c r="U1615" s="135">
        <v>2010</v>
      </c>
      <c r="V1615" s="85"/>
      <c r="W1615" s="85"/>
      <c r="X1615" s="57"/>
      <c r="Y1615" s="95" t="s">
        <v>281</v>
      </c>
      <c r="Z1615" s="136" t="s">
        <v>69</v>
      </c>
      <c r="AA1615" s="95"/>
    </row>
    <row r="1616" spans="1:27" s="125" customFormat="1" ht="15" x14ac:dyDescent="0.25">
      <c r="A1616" s="57" t="s">
        <v>2015</v>
      </c>
      <c r="B1616" s="57" t="s">
        <v>2229</v>
      </c>
      <c r="C1616" s="57" t="s">
        <v>2355</v>
      </c>
      <c r="D1616" s="85"/>
      <c r="E1616" s="151">
        <v>19</v>
      </c>
      <c r="F1616" s="146">
        <f t="shared" si="142"/>
        <v>95</v>
      </c>
      <c r="G1616" s="146" t="s">
        <v>113</v>
      </c>
      <c r="H1616" s="47">
        <f>VLOOKUP(U1616,[1]Inflation!$G$16:$H$26,2,FALSE)</f>
        <v>1.0461491063094051</v>
      </c>
      <c r="I1616" s="56">
        <f t="shared" si="133"/>
        <v>99.384165099393485</v>
      </c>
      <c r="J1616" s="151"/>
      <c r="K1616" s="151">
        <v>18</v>
      </c>
      <c r="L1616" s="146">
        <f t="shared" si="143"/>
        <v>90</v>
      </c>
      <c r="M1616" s="192">
        <f t="shared" si="134"/>
        <v>94.153419567846456</v>
      </c>
      <c r="N1616" s="151">
        <v>20</v>
      </c>
      <c r="O1616" s="146">
        <f t="shared" si="144"/>
        <v>100</v>
      </c>
      <c r="P1616" s="193">
        <f t="shared" si="135"/>
        <v>104.6149106309405</v>
      </c>
      <c r="Q1616" s="302" t="s">
        <v>425</v>
      </c>
      <c r="R1616" s="96" t="s">
        <v>44</v>
      </c>
      <c r="S1616" s="85" t="s">
        <v>66</v>
      </c>
      <c r="T1616" s="85" t="s">
        <v>67</v>
      </c>
      <c r="U1616" s="135">
        <v>2010</v>
      </c>
      <c r="V1616" s="85"/>
      <c r="W1616" s="85"/>
      <c r="X1616" s="57"/>
      <c r="Y1616" s="95" t="s">
        <v>89</v>
      </c>
      <c r="Z1616" s="136" t="s">
        <v>69</v>
      </c>
      <c r="AA1616" s="95"/>
    </row>
    <row r="1617" spans="1:27" s="125" customFormat="1" ht="15" x14ac:dyDescent="0.25">
      <c r="A1617" s="57" t="s">
        <v>2015</v>
      </c>
      <c r="B1617" s="57" t="s">
        <v>2229</v>
      </c>
      <c r="C1617" s="57" t="s">
        <v>2357</v>
      </c>
      <c r="D1617" s="85"/>
      <c r="E1617" s="151">
        <v>47.26</v>
      </c>
      <c r="F1617" s="146">
        <f>(E1617*1.666666666)/3</f>
        <v>26.25555554505333</v>
      </c>
      <c r="G1617" s="146" t="s">
        <v>113</v>
      </c>
      <c r="H1617" s="47">
        <f>VLOOKUP(U1617,[1]Inflation!$G$16:$H$26,2,FALSE)</f>
        <v>1.0461491063094051</v>
      </c>
      <c r="I1617" s="56">
        <f t="shared" si="133"/>
        <v>27.467225969114484</v>
      </c>
      <c r="J1617" s="151"/>
      <c r="K1617" s="151">
        <v>30</v>
      </c>
      <c r="L1617" s="146">
        <f>(K1617*1.666666666)/3</f>
        <v>16.666666660000001</v>
      </c>
      <c r="M1617" s="192">
        <f t="shared" si="134"/>
        <v>17.435818431515756</v>
      </c>
      <c r="N1617" s="151">
        <v>112.5</v>
      </c>
      <c r="O1617" s="146">
        <f>(N1617*1.66666666666)/3</f>
        <v>62.499999999750003</v>
      </c>
      <c r="P1617" s="193">
        <f t="shared" si="135"/>
        <v>65.384319144076287</v>
      </c>
      <c r="Q1617" s="302" t="s">
        <v>149</v>
      </c>
      <c r="R1617" s="96" t="s">
        <v>153</v>
      </c>
      <c r="S1617" s="85" t="s">
        <v>66</v>
      </c>
      <c r="T1617" s="85" t="s">
        <v>67</v>
      </c>
      <c r="U1617" s="135">
        <v>2010</v>
      </c>
      <c r="V1617" s="85"/>
      <c r="W1617" s="85"/>
      <c r="X1617" s="57"/>
      <c r="Y1617" s="95" t="s">
        <v>255</v>
      </c>
      <c r="Z1617" s="136" t="s">
        <v>69</v>
      </c>
      <c r="AA1617" s="95"/>
    </row>
    <row r="1618" spans="1:27" s="125" customFormat="1" ht="15" x14ac:dyDescent="0.25">
      <c r="A1618" s="57" t="s">
        <v>2015</v>
      </c>
      <c r="B1618" s="57" t="s">
        <v>2229</v>
      </c>
      <c r="C1618" s="57" t="s">
        <v>2358</v>
      </c>
      <c r="D1618" s="85"/>
      <c r="E1618" s="151">
        <v>6.86</v>
      </c>
      <c r="F1618" s="146">
        <f>E1618*5</f>
        <v>34.300000000000004</v>
      </c>
      <c r="G1618" s="146" t="s">
        <v>113</v>
      </c>
      <c r="H1618" s="47">
        <f>VLOOKUP(U1618,[1]Inflation!$G$16:$H$26,2,FALSE)</f>
        <v>1.0461491063094051</v>
      </c>
      <c r="I1618" s="56">
        <f t="shared" si="133"/>
        <v>35.882914346412598</v>
      </c>
      <c r="J1618" s="151"/>
      <c r="K1618" s="151">
        <v>6.23</v>
      </c>
      <c r="L1618" s="146">
        <f>K1618*5</f>
        <v>31.150000000000002</v>
      </c>
      <c r="M1618" s="192">
        <f t="shared" si="134"/>
        <v>32.587544661537969</v>
      </c>
      <c r="N1618" s="151">
        <v>7.75</v>
      </c>
      <c r="O1618" s="146">
        <f>N1618*5</f>
        <v>38.75</v>
      </c>
      <c r="P1618" s="193">
        <f t="shared" si="135"/>
        <v>40.538277869489448</v>
      </c>
      <c r="Q1618" s="302" t="s">
        <v>365</v>
      </c>
      <c r="R1618" s="96" t="s">
        <v>153</v>
      </c>
      <c r="S1618" s="85" t="s">
        <v>66</v>
      </c>
      <c r="T1618" s="85" t="s">
        <v>67</v>
      </c>
      <c r="U1618" s="135">
        <v>2010</v>
      </c>
      <c r="V1618" s="85"/>
      <c r="W1618" s="85"/>
      <c r="X1618" s="57"/>
      <c r="Y1618" s="95" t="s">
        <v>281</v>
      </c>
      <c r="Z1618" s="136" t="s">
        <v>69</v>
      </c>
      <c r="AA1618" s="95"/>
    </row>
    <row r="1619" spans="1:27" s="125" customFormat="1" ht="15" x14ac:dyDescent="0.25">
      <c r="A1619" s="57" t="s">
        <v>2015</v>
      </c>
      <c r="B1619" s="57" t="s">
        <v>2229</v>
      </c>
      <c r="C1619" s="57" t="s">
        <v>2359</v>
      </c>
      <c r="D1619" s="85"/>
      <c r="E1619" s="151">
        <v>49.06</v>
      </c>
      <c r="F1619" s="146">
        <f>(E1619*1.666666666)/3</f>
        <v>27.255555544653333</v>
      </c>
      <c r="G1619" s="146" t="s">
        <v>113</v>
      </c>
      <c r="H1619" s="47">
        <f>VLOOKUP(U1619,[1]Inflation!$G$16:$H$26,2,FALSE)</f>
        <v>1.0461491063094051</v>
      </c>
      <c r="I1619" s="56">
        <f t="shared" si="133"/>
        <v>28.513375075005435</v>
      </c>
      <c r="J1619" s="151"/>
      <c r="K1619" s="151">
        <v>40</v>
      </c>
      <c r="L1619" s="146">
        <f>(K1619*1.666666666)/3</f>
        <v>22.222222213333335</v>
      </c>
      <c r="M1619" s="192">
        <f t="shared" si="134"/>
        <v>23.247757908687678</v>
      </c>
      <c r="N1619" s="151">
        <v>56.06</v>
      </c>
      <c r="O1619" s="146">
        <f>(N1619*1.66666666666)/3</f>
        <v>31.14444444431987</v>
      </c>
      <c r="P1619" s="193">
        <f t="shared" si="135"/>
        <v>32.581732721928148</v>
      </c>
      <c r="Q1619" s="302" t="s">
        <v>149</v>
      </c>
      <c r="R1619" s="96" t="s">
        <v>153</v>
      </c>
      <c r="S1619" s="85" t="s">
        <v>66</v>
      </c>
      <c r="T1619" s="85" t="s">
        <v>67</v>
      </c>
      <c r="U1619" s="135">
        <v>2010</v>
      </c>
      <c r="V1619" s="85"/>
      <c r="W1619" s="85"/>
      <c r="X1619" s="57"/>
      <c r="Y1619" s="95" t="s">
        <v>281</v>
      </c>
      <c r="Z1619" s="136" t="s">
        <v>69</v>
      </c>
      <c r="AA1619" s="95"/>
    </row>
    <row r="1620" spans="1:27" s="125" customFormat="1" ht="15" x14ac:dyDescent="0.25">
      <c r="A1620" s="57" t="s">
        <v>2015</v>
      </c>
      <c r="B1620" s="57" t="s">
        <v>2229</v>
      </c>
      <c r="C1620" s="57" t="s">
        <v>2360</v>
      </c>
      <c r="D1620" s="85"/>
      <c r="E1620" s="151">
        <v>46.12</v>
      </c>
      <c r="F1620" s="146">
        <f>(E1620*1.666666666)/3</f>
        <v>25.622222211973334</v>
      </c>
      <c r="G1620" s="146" t="s">
        <v>113</v>
      </c>
      <c r="H1620" s="47">
        <f>VLOOKUP(U1620,[1]Inflation!$G$16:$H$26,2,FALSE)</f>
        <v>1.0461491063094051</v>
      </c>
      <c r="I1620" s="56">
        <f t="shared" si="133"/>
        <v>26.804664868716891</v>
      </c>
      <c r="J1620" s="151"/>
      <c r="K1620" s="151">
        <v>15.41</v>
      </c>
      <c r="L1620" s="146">
        <f>(K1620*1.666666666)/3</f>
        <v>8.5611111076866671</v>
      </c>
      <c r="M1620" s="192">
        <f t="shared" si="134"/>
        <v>8.9561987343219283</v>
      </c>
      <c r="N1620" s="151">
        <v>134.86000000000001</v>
      </c>
      <c r="O1620" s="146">
        <f>(N1620*1.66666666666)/3</f>
        <v>74.922222221922553</v>
      </c>
      <c r="P1620" s="193">
        <f t="shared" si="135"/>
        <v>78.379815820178933</v>
      </c>
      <c r="Q1620" s="302" t="s">
        <v>149</v>
      </c>
      <c r="R1620" s="96" t="s">
        <v>153</v>
      </c>
      <c r="S1620" s="85" t="s">
        <v>66</v>
      </c>
      <c r="T1620" s="85" t="s">
        <v>67</v>
      </c>
      <c r="U1620" s="135">
        <v>2010</v>
      </c>
      <c r="V1620" s="85"/>
      <c r="W1620" s="85"/>
      <c r="X1620" s="57"/>
      <c r="Y1620" s="95" t="s">
        <v>1725</v>
      </c>
      <c r="Z1620" s="136" t="s">
        <v>69</v>
      </c>
      <c r="AA1620" s="95"/>
    </row>
    <row r="1621" spans="1:27" s="317" customFormat="1" ht="15" x14ac:dyDescent="0.25">
      <c r="A1621" s="57" t="s">
        <v>2015</v>
      </c>
      <c r="B1621" s="57" t="s">
        <v>2229</v>
      </c>
      <c r="C1621" s="57" t="s">
        <v>2361</v>
      </c>
      <c r="D1621" s="85"/>
      <c r="E1621" s="151">
        <v>45.51</v>
      </c>
      <c r="F1621" s="146">
        <f>(E1621*1.666666666)/3</f>
        <v>25.283333323220003</v>
      </c>
      <c r="G1621" s="146" t="s">
        <v>113</v>
      </c>
      <c r="H1621" s="47">
        <f>VLOOKUP(U1621,[1]Inflation!$G$16:$H$26,2,FALSE)</f>
        <v>1.0461491063094051</v>
      </c>
      <c r="I1621" s="56">
        <f t="shared" si="133"/>
        <v>26.450136560609405</v>
      </c>
      <c r="J1621" s="151"/>
      <c r="K1621" s="151">
        <v>16.5</v>
      </c>
      <c r="L1621" s="146">
        <f>(K1621*1.666666666)/3</f>
        <v>9.1666666629999991</v>
      </c>
      <c r="M1621" s="192">
        <f t="shared" si="134"/>
        <v>9.589700137333665</v>
      </c>
      <c r="N1621" s="151">
        <v>85</v>
      </c>
      <c r="O1621" s="146">
        <f>(N1621*1.66666666666)/3</f>
        <v>47.222222222033338</v>
      </c>
      <c r="P1621" s="193">
        <f t="shared" si="135"/>
        <v>49.401485575524305</v>
      </c>
      <c r="Q1621" s="302" t="s">
        <v>149</v>
      </c>
      <c r="R1621" s="96" t="s">
        <v>153</v>
      </c>
      <c r="S1621" s="85" t="s">
        <v>66</v>
      </c>
      <c r="T1621" s="85" t="s">
        <v>67</v>
      </c>
      <c r="U1621" s="135">
        <v>2010</v>
      </c>
      <c r="V1621" s="85"/>
      <c r="W1621" s="85"/>
      <c r="X1621" s="57"/>
      <c r="Y1621" s="95" t="s">
        <v>1839</v>
      </c>
      <c r="Z1621" s="136" t="s">
        <v>69</v>
      </c>
      <c r="AA1621" s="95"/>
    </row>
    <row r="1622" spans="1:27" s="125" customFormat="1" ht="15" x14ac:dyDescent="0.25">
      <c r="A1622" s="57" t="s">
        <v>2015</v>
      </c>
      <c r="B1622" s="57" t="s">
        <v>2229</v>
      </c>
      <c r="C1622" s="57" t="s">
        <v>2358</v>
      </c>
      <c r="D1622" s="85"/>
      <c r="E1622" s="151">
        <v>63.12</v>
      </c>
      <c r="F1622" s="146">
        <f>(E1622*1.666666666)/3</f>
        <v>35.066666652640002</v>
      </c>
      <c r="G1622" s="146" t="s">
        <v>113</v>
      </c>
      <c r="H1622" s="47">
        <f>VLOOKUP(U1622,[1]Inflation!$G$16:$H$26,2,FALSE)</f>
        <v>1.0461491063094051</v>
      </c>
      <c r="I1622" s="56">
        <f t="shared" si="133"/>
        <v>36.684961979909154</v>
      </c>
      <c r="J1622" s="151"/>
      <c r="K1622" s="151">
        <v>36</v>
      </c>
      <c r="L1622" s="146">
        <f>(K1622*1.666666666)/3</f>
        <v>19.999999991999999</v>
      </c>
      <c r="M1622" s="192">
        <f t="shared" si="134"/>
        <v>20.922982117818908</v>
      </c>
      <c r="N1622" s="151">
        <v>111</v>
      </c>
      <c r="O1622" s="146">
        <f>(N1622*1.66666666666)/3</f>
        <v>61.666666666420006</v>
      </c>
      <c r="P1622" s="193">
        <f t="shared" si="135"/>
        <v>64.512528222155268</v>
      </c>
      <c r="Q1622" s="302" t="s">
        <v>149</v>
      </c>
      <c r="R1622" s="96" t="s">
        <v>153</v>
      </c>
      <c r="S1622" s="85" t="s">
        <v>66</v>
      </c>
      <c r="T1622" s="85" t="s">
        <v>67</v>
      </c>
      <c r="U1622" s="135">
        <v>2010</v>
      </c>
      <c r="V1622" s="85"/>
      <c r="W1622" s="85"/>
      <c r="X1622" s="57"/>
      <c r="Y1622" s="95" t="s">
        <v>80</v>
      </c>
      <c r="Z1622" s="136" t="s">
        <v>69</v>
      </c>
      <c r="AA1622" s="95"/>
    </row>
    <row r="1623" spans="1:27" s="125" customFormat="1" ht="15" x14ac:dyDescent="0.25">
      <c r="A1623" s="57" t="s">
        <v>2015</v>
      </c>
      <c r="B1623" s="57" t="s">
        <v>2229</v>
      </c>
      <c r="C1623" s="57" t="s">
        <v>2362</v>
      </c>
      <c r="D1623" s="85"/>
      <c r="E1623" s="151">
        <v>41.58</v>
      </c>
      <c r="F1623" s="146">
        <f>(E1623*1.666666666)/3</f>
        <v>23.099999990759997</v>
      </c>
      <c r="G1623" s="146" t="s">
        <v>113</v>
      </c>
      <c r="H1623" s="47">
        <f>VLOOKUP(U1623,[1]Inflation!$G$16:$H$26,2,FALSE)</f>
        <v>1.0461491063094051</v>
      </c>
      <c r="I1623" s="56">
        <f t="shared" ref="I1623:I1684" si="145">H1623*F1623</f>
        <v>24.166044346080835</v>
      </c>
      <c r="J1623" s="151"/>
      <c r="K1623" s="151">
        <v>32.81</v>
      </c>
      <c r="L1623" s="146">
        <f>(K1623*1.666666666)/3</f>
        <v>18.227777770486668</v>
      </c>
      <c r="M1623" s="192">
        <f t="shared" ref="M1623:M1684" si="146">L1623*H1623</f>
        <v>19.068973424601069</v>
      </c>
      <c r="N1623" s="151">
        <v>50</v>
      </c>
      <c r="O1623" s="146">
        <f>(N1623*1.66666666666)/3</f>
        <v>27.777777777666667</v>
      </c>
      <c r="P1623" s="193">
        <f t="shared" ref="P1623:P1684" si="147">O1623*H1623</f>
        <v>29.059697397367234</v>
      </c>
      <c r="Q1623" s="302" t="s">
        <v>149</v>
      </c>
      <c r="R1623" s="96" t="s">
        <v>153</v>
      </c>
      <c r="S1623" s="85" t="s">
        <v>66</v>
      </c>
      <c r="T1623" s="85" t="s">
        <v>67</v>
      </c>
      <c r="U1623" s="135">
        <v>2010</v>
      </c>
      <c r="V1623" s="85"/>
      <c r="W1623" s="85"/>
      <c r="X1623" s="57"/>
      <c r="Y1623" s="95" t="s">
        <v>343</v>
      </c>
      <c r="Z1623" s="136" t="s">
        <v>69</v>
      </c>
      <c r="AA1623" s="95"/>
    </row>
    <row r="1624" spans="1:27" s="125" customFormat="1" ht="15" x14ac:dyDescent="0.25">
      <c r="A1624" s="57" t="s">
        <v>2015</v>
      </c>
      <c r="B1624" s="57" t="s">
        <v>2229</v>
      </c>
      <c r="C1624" s="57" t="s">
        <v>2363</v>
      </c>
      <c r="D1624" s="85"/>
      <c r="E1624" s="151">
        <v>34</v>
      </c>
      <c r="F1624" s="146">
        <f t="shared" ref="F1624:F1645" si="148">(E1624*1.66666666)/3</f>
        <v>18.888888813333335</v>
      </c>
      <c r="G1624" s="146" t="s">
        <v>113</v>
      </c>
      <c r="H1624" s="47">
        <f>VLOOKUP(U1624,[1]Inflation!$G$16:$H$26,2,FALSE)</f>
        <v>1.0461491063094051</v>
      </c>
      <c r="I1624" s="56">
        <f t="shared" si="145"/>
        <v>19.760594151246387</v>
      </c>
      <c r="J1624" s="151"/>
      <c r="K1624" s="151">
        <v>34</v>
      </c>
      <c r="L1624" s="146">
        <f t="shared" ref="L1624:L1639" si="149">(K1624*1.6666666666)/3</f>
        <v>18.888888888133334</v>
      </c>
      <c r="M1624" s="192">
        <f t="shared" si="146"/>
        <v>19.760594229498338</v>
      </c>
      <c r="N1624" s="151">
        <v>34</v>
      </c>
      <c r="O1624" s="146">
        <f>(N1624*1.666666666)/3</f>
        <v>18.888888881333333</v>
      </c>
      <c r="P1624" s="193">
        <f t="shared" si="147"/>
        <v>19.760594222384523</v>
      </c>
      <c r="Q1624" s="302" t="s">
        <v>149</v>
      </c>
      <c r="R1624" s="96" t="s">
        <v>153</v>
      </c>
      <c r="S1624" s="85" t="s">
        <v>66</v>
      </c>
      <c r="T1624" s="85" t="s">
        <v>67</v>
      </c>
      <c r="U1624" s="135">
        <v>2010</v>
      </c>
      <c r="V1624" s="85"/>
      <c r="W1624" s="85"/>
      <c r="X1624" s="57"/>
      <c r="Y1624" s="95" t="s">
        <v>267</v>
      </c>
      <c r="Z1624" s="136" t="s">
        <v>69</v>
      </c>
      <c r="AA1624" s="95"/>
    </row>
    <row r="1625" spans="1:27" s="125" customFormat="1" ht="15" x14ac:dyDescent="0.25">
      <c r="A1625" s="57" t="s">
        <v>2015</v>
      </c>
      <c r="B1625" s="57" t="s">
        <v>2229</v>
      </c>
      <c r="C1625" s="57" t="s">
        <v>2364</v>
      </c>
      <c r="D1625" s="85"/>
      <c r="E1625" s="151">
        <v>41.9</v>
      </c>
      <c r="F1625" s="146">
        <f t="shared" si="148"/>
        <v>23.277777684666663</v>
      </c>
      <c r="G1625" s="146" t="s">
        <v>113</v>
      </c>
      <c r="H1625" s="47">
        <f>VLOOKUP(U1625,[1]Inflation!$G$16:$H$26,2,FALSE)</f>
        <v>1.0461491063094051</v>
      </c>
      <c r="I1625" s="56">
        <f t="shared" si="145"/>
        <v>24.352026321683041</v>
      </c>
      <c r="J1625" s="151"/>
      <c r="K1625" s="151">
        <v>19.64</v>
      </c>
      <c r="L1625" s="146">
        <f t="shared" si="149"/>
        <v>10.911111110674668</v>
      </c>
      <c r="M1625" s="192">
        <f t="shared" si="146"/>
        <v>11.414649137274923</v>
      </c>
      <c r="N1625" s="151">
        <v>70</v>
      </c>
      <c r="O1625" s="146">
        <f>(N1625*1.666666666)/3</f>
        <v>38.888888873333336</v>
      </c>
      <c r="P1625" s="193">
        <f t="shared" si="147"/>
        <v>40.683576340203437</v>
      </c>
      <c r="Q1625" s="302" t="s">
        <v>149</v>
      </c>
      <c r="R1625" s="96" t="s">
        <v>153</v>
      </c>
      <c r="S1625" s="85" t="s">
        <v>66</v>
      </c>
      <c r="T1625" s="85" t="s">
        <v>67</v>
      </c>
      <c r="U1625" s="135">
        <v>2010</v>
      </c>
      <c r="V1625" s="85"/>
      <c r="W1625" s="85"/>
      <c r="X1625" s="57"/>
      <c r="Y1625" s="95" t="s">
        <v>81</v>
      </c>
      <c r="Z1625" s="136" t="s">
        <v>69</v>
      </c>
      <c r="AA1625" s="95"/>
    </row>
    <row r="1626" spans="1:27" s="125" customFormat="1" ht="15" x14ac:dyDescent="0.25">
      <c r="A1626" s="57" t="s">
        <v>2015</v>
      </c>
      <c r="B1626" s="57" t="s">
        <v>2229</v>
      </c>
      <c r="C1626" s="57" t="s">
        <v>2365</v>
      </c>
      <c r="D1626" s="85"/>
      <c r="E1626" s="151">
        <v>92.79</v>
      </c>
      <c r="F1626" s="146">
        <f t="shared" si="148"/>
        <v>51.549999793799998</v>
      </c>
      <c r="G1626" s="146" t="s">
        <v>113</v>
      </c>
      <c r="H1626" s="47">
        <f>VLOOKUP(U1626,[1]Inflation!$G$16:$H$26,2,FALSE)</f>
        <v>1.0461491063094051</v>
      </c>
      <c r="I1626" s="56">
        <f t="shared" si="145"/>
        <v>53.928986214533886</v>
      </c>
      <c r="J1626" s="151"/>
      <c r="K1626" s="151">
        <v>52.06</v>
      </c>
      <c r="L1626" s="146">
        <f t="shared" si="149"/>
        <v>28.922222221065336</v>
      </c>
      <c r="M1626" s="192">
        <f t="shared" si="146"/>
        <v>30.256956929049519</v>
      </c>
      <c r="N1626" s="151">
        <v>134.9</v>
      </c>
      <c r="O1626" s="146">
        <f>(N1626*1.666666666)/3</f>
        <v>74.944444414466673</v>
      </c>
      <c r="P1626" s="193">
        <f t="shared" si="147"/>
        <v>78.4030635470492</v>
      </c>
      <c r="Q1626" s="302" t="s">
        <v>149</v>
      </c>
      <c r="R1626" s="96" t="s">
        <v>153</v>
      </c>
      <c r="S1626" s="85" t="s">
        <v>66</v>
      </c>
      <c r="T1626" s="85" t="s">
        <v>67</v>
      </c>
      <c r="U1626" s="135">
        <v>2010</v>
      </c>
      <c r="V1626" s="85"/>
      <c r="W1626" s="85"/>
      <c r="X1626" s="57"/>
      <c r="Y1626" s="95" t="s">
        <v>281</v>
      </c>
      <c r="Z1626" s="136" t="s">
        <v>69</v>
      </c>
      <c r="AA1626" s="95"/>
    </row>
    <row r="1627" spans="1:27" s="125" customFormat="1" ht="15" x14ac:dyDescent="0.25">
      <c r="A1627" s="57" t="s">
        <v>2015</v>
      </c>
      <c r="B1627" s="57" t="s">
        <v>2229</v>
      </c>
      <c r="C1627" s="57" t="s">
        <v>2361</v>
      </c>
      <c r="D1627" s="85"/>
      <c r="E1627" s="151">
        <v>30.06</v>
      </c>
      <c r="F1627" s="146">
        <f t="shared" si="148"/>
        <v>16.699999933200001</v>
      </c>
      <c r="G1627" s="146" t="s">
        <v>113</v>
      </c>
      <c r="H1627" s="47">
        <f>VLOOKUP(U1627,[1]Inflation!$G$16:$H$26,2,FALSE)</f>
        <v>1.0461491063094051</v>
      </c>
      <c r="I1627" s="56">
        <f t="shared" si="145"/>
        <v>17.470690005484304</v>
      </c>
      <c r="J1627" s="151"/>
      <c r="K1627" s="151">
        <v>29</v>
      </c>
      <c r="L1627" s="146">
        <f t="shared" si="149"/>
        <v>16.111111110466666</v>
      </c>
      <c r="M1627" s="192">
        <f t="shared" si="146"/>
        <v>16.854624489866229</v>
      </c>
      <c r="N1627" s="151">
        <v>31</v>
      </c>
      <c r="O1627" s="146">
        <f>(N1627*1.666666666)/3</f>
        <v>17.222222215333336</v>
      </c>
      <c r="P1627" s="193">
        <f t="shared" si="147"/>
        <v>18.017012379232952</v>
      </c>
      <c r="Q1627" s="302" t="s">
        <v>149</v>
      </c>
      <c r="R1627" s="96" t="s">
        <v>153</v>
      </c>
      <c r="S1627" s="85" t="s">
        <v>66</v>
      </c>
      <c r="T1627" s="85" t="s">
        <v>67</v>
      </c>
      <c r="U1627" s="135">
        <v>2010</v>
      </c>
      <c r="V1627" s="85"/>
      <c r="W1627" s="85"/>
      <c r="X1627" s="57"/>
      <c r="Y1627" s="95" t="s">
        <v>281</v>
      </c>
      <c r="Z1627" s="136" t="s">
        <v>69</v>
      </c>
      <c r="AA1627" s="95"/>
    </row>
    <row r="1628" spans="1:27" s="125" customFormat="1" ht="15" x14ac:dyDescent="0.25">
      <c r="A1628" s="57" t="s">
        <v>2015</v>
      </c>
      <c r="B1628" s="57" t="s">
        <v>2229</v>
      </c>
      <c r="C1628" s="57" t="s">
        <v>2366</v>
      </c>
      <c r="D1628" s="85"/>
      <c r="E1628" s="151">
        <v>52.62</v>
      </c>
      <c r="F1628" s="146">
        <f t="shared" si="148"/>
        <v>29.233333216399998</v>
      </c>
      <c r="G1628" s="146" t="s">
        <v>113</v>
      </c>
      <c r="H1628" s="47">
        <f>VLOOKUP(U1628,[1]Inflation!$G$16:$H$26,2,FALSE)</f>
        <v>1.0461491063094051</v>
      </c>
      <c r="I1628" s="56">
        <f t="shared" si="145"/>
        <v>30.582425418781902</v>
      </c>
      <c r="J1628" s="151"/>
      <c r="K1628" s="151">
        <v>44.11</v>
      </c>
      <c r="L1628" s="146">
        <f t="shared" si="149"/>
        <v>24.505555554575334</v>
      </c>
      <c r="M1628" s="192">
        <f t="shared" si="146"/>
        <v>25.636465043034462</v>
      </c>
      <c r="N1628" s="151">
        <v>60</v>
      </c>
      <c r="O1628" s="146">
        <f>(N1628*1.666666666)/3</f>
        <v>33.333333320000001</v>
      </c>
      <c r="P1628" s="193">
        <f t="shared" si="147"/>
        <v>34.871636863031512</v>
      </c>
      <c r="Q1628" s="302" t="s">
        <v>149</v>
      </c>
      <c r="R1628" s="96" t="s">
        <v>153</v>
      </c>
      <c r="S1628" s="85" t="s">
        <v>66</v>
      </c>
      <c r="T1628" s="85" t="s">
        <v>67</v>
      </c>
      <c r="U1628" s="135">
        <v>2010</v>
      </c>
      <c r="V1628" s="85"/>
      <c r="W1628" s="85"/>
      <c r="X1628" s="57"/>
      <c r="Y1628" s="95" t="s">
        <v>78</v>
      </c>
      <c r="Z1628" s="136" t="s">
        <v>69</v>
      </c>
      <c r="AA1628" s="95"/>
    </row>
    <row r="1629" spans="1:27" s="125" customFormat="1" ht="15" x14ac:dyDescent="0.25">
      <c r="A1629" s="57" t="s">
        <v>2015</v>
      </c>
      <c r="B1629" s="57" t="s">
        <v>2229</v>
      </c>
      <c r="C1629" s="57" t="s">
        <v>2367</v>
      </c>
      <c r="D1629" s="85"/>
      <c r="E1629" s="151">
        <v>40.35</v>
      </c>
      <c r="F1629" s="146">
        <f t="shared" si="148"/>
        <v>22.416666577000001</v>
      </c>
      <c r="G1629" s="146" t="s">
        <v>113</v>
      </c>
      <c r="H1629" s="47">
        <f>VLOOKUP(U1629,[1]Inflation!$G$16:$H$26,2,FALSE)</f>
        <v>1.0461491063094051</v>
      </c>
      <c r="I1629" s="56">
        <f t="shared" si="145"/>
        <v>23.451175705964459</v>
      </c>
      <c r="J1629" s="151"/>
      <c r="K1629" s="151">
        <v>22</v>
      </c>
      <c r="L1629" s="146">
        <f t="shared" si="149"/>
        <v>12.222222221733334</v>
      </c>
      <c r="M1629" s="192">
        <f t="shared" si="146"/>
        <v>12.786266854381278</v>
      </c>
      <c r="N1629" s="151">
        <v>55</v>
      </c>
      <c r="O1629" s="146">
        <f t="shared" ref="O1629:O1636" si="150">(N1629*1.666666666666)/3</f>
        <v>30.555555555543332</v>
      </c>
      <c r="P1629" s="193">
        <f t="shared" si="147"/>
        <v>31.965667137219032</v>
      </c>
      <c r="Q1629" s="302" t="s">
        <v>149</v>
      </c>
      <c r="R1629" s="96" t="s">
        <v>153</v>
      </c>
      <c r="S1629" s="85" t="s">
        <v>66</v>
      </c>
      <c r="T1629" s="85" t="s">
        <v>67</v>
      </c>
      <c r="U1629" s="135">
        <v>2010</v>
      </c>
      <c r="V1629" s="85"/>
      <c r="W1629" s="85"/>
      <c r="X1629" s="57"/>
      <c r="Y1629" s="95" t="s">
        <v>157</v>
      </c>
      <c r="Z1629" s="136" t="s">
        <v>69</v>
      </c>
      <c r="AA1629" s="95"/>
    </row>
    <row r="1630" spans="1:27" s="125" customFormat="1" ht="15" x14ac:dyDescent="0.25">
      <c r="A1630" s="57" t="s">
        <v>2015</v>
      </c>
      <c r="B1630" s="57" t="s">
        <v>2229</v>
      </c>
      <c r="C1630" s="57" t="s">
        <v>2368</v>
      </c>
      <c r="D1630" s="85"/>
      <c r="E1630" s="151">
        <v>63.19</v>
      </c>
      <c r="F1630" s="146">
        <f t="shared" si="148"/>
        <v>35.105555415133331</v>
      </c>
      <c r="G1630" s="146" t="s">
        <v>113</v>
      </c>
      <c r="H1630" s="47">
        <f>VLOOKUP(U1630,[1]Inflation!$G$16:$H$26,2,FALSE)</f>
        <v>1.0461491063094051</v>
      </c>
      <c r="I1630" s="56">
        <f t="shared" si="145"/>
        <v>36.725645424037026</v>
      </c>
      <c r="J1630" s="151"/>
      <c r="K1630" s="151">
        <v>43</v>
      </c>
      <c r="L1630" s="146">
        <f t="shared" si="149"/>
        <v>23.888888887933334</v>
      </c>
      <c r="M1630" s="192">
        <f t="shared" si="146"/>
        <v>24.991339760836134</v>
      </c>
      <c r="N1630" s="151">
        <v>90</v>
      </c>
      <c r="O1630" s="146">
        <f t="shared" si="150"/>
        <v>49.999999999979998</v>
      </c>
      <c r="P1630" s="193">
        <f t="shared" si="147"/>
        <v>52.307455315449324</v>
      </c>
      <c r="Q1630" s="302" t="s">
        <v>149</v>
      </c>
      <c r="R1630" s="96" t="s">
        <v>153</v>
      </c>
      <c r="S1630" s="85" t="s">
        <v>66</v>
      </c>
      <c r="T1630" s="85" t="s">
        <v>67</v>
      </c>
      <c r="U1630" s="135">
        <v>2010</v>
      </c>
      <c r="V1630" s="85"/>
      <c r="W1630" s="85"/>
      <c r="X1630" s="57"/>
      <c r="Y1630" s="95" t="s">
        <v>92</v>
      </c>
      <c r="Z1630" s="136" t="s">
        <v>69</v>
      </c>
      <c r="AA1630" s="95"/>
    </row>
    <row r="1631" spans="1:27" s="125" customFormat="1" ht="15" x14ac:dyDescent="0.25">
      <c r="A1631" s="57" t="s">
        <v>2015</v>
      </c>
      <c r="B1631" s="57" t="s">
        <v>2229</v>
      </c>
      <c r="C1631" s="57" t="s">
        <v>2369</v>
      </c>
      <c r="D1631" s="85"/>
      <c r="E1631" s="151">
        <v>38.549999999999997</v>
      </c>
      <c r="F1631" s="146">
        <f t="shared" si="148"/>
        <v>21.416666580999998</v>
      </c>
      <c r="G1631" s="146" t="s">
        <v>113</v>
      </c>
      <c r="H1631" s="47">
        <f>VLOOKUP(U1631,[1]Inflation!$G$16:$H$26,2,FALSE)</f>
        <v>1.0461491063094051</v>
      </c>
      <c r="I1631" s="56">
        <f t="shared" si="145"/>
        <v>22.405026603839648</v>
      </c>
      <c r="J1631" s="151"/>
      <c r="K1631" s="151">
        <v>32.36</v>
      </c>
      <c r="L1631" s="146">
        <f t="shared" si="149"/>
        <v>17.977777777058666</v>
      </c>
      <c r="M1631" s="192">
        <f t="shared" si="146"/>
        <v>18.807436154899005</v>
      </c>
      <c r="N1631" s="151">
        <v>45.26</v>
      </c>
      <c r="O1631" s="146">
        <f t="shared" si="150"/>
        <v>25.144444444434384</v>
      </c>
      <c r="P1631" s="193">
        <f t="shared" si="147"/>
        <v>26.304838084191516</v>
      </c>
      <c r="Q1631" s="302" t="s">
        <v>149</v>
      </c>
      <c r="R1631" s="96" t="s">
        <v>153</v>
      </c>
      <c r="S1631" s="85" t="s">
        <v>66</v>
      </c>
      <c r="T1631" s="85" t="s">
        <v>67</v>
      </c>
      <c r="U1631" s="135">
        <v>2010</v>
      </c>
      <c r="V1631" s="85"/>
      <c r="W1631" s="85"/>
      <c r="X1631" s="57"/>
      <c r="Y1631" s="95" t="s">
        <v>80</v>
      </c>
      <c r="Z1631" s="136" t="s">
        <v>69</v>
      </c>
      <c r="AA1631" s="95"/>
    </row>
    <row r="1632" spans="1:27" s="125" customFormat="1" ht="15" x14ac:dyDescent="0.25">
      <c r="A1632" s="57" t="s">
        <v>2015</v>
      </c>
      <c r="B1632" s="57" t="s">
        <v>2229</v>
      </c>
      <c r="C1632" s="57" t="s">
        <v>2370</v>
      </c>
      <c r="D1632" s="85"/>
      <c r="E1632" s="151">
        <v>114.1</v>
      </c>
      <c r="F1632" s="146">
        <f t="shared" si="148"/>
        <v>63.388888635333331</v>
      </c>
      <c r="G1632" s="146" t="s">
        <v>113</v>
      </c>
      <c r="H1632" s="47">
        <f>VLOOKUP(U1632,[1]Inflation!$G$16:$H$26,2,FALSE)</f>
        <v>1.0461491063094051</v>
      </c>
      <c r="I1632" s="56">
        <f t="shared" si="145"/>
        <v>66.314229195800365</v>
      </c>
      <c r="J1632" s="151"/>
      <c r="K1632" s="151">
        <v>54</v>
      </c>
      <c r="L1632" s="146">
        <f t="shared" si="149"/>
        <v>29.999999998800003</v>
      </c>
      <c r="M1632" s="192">
        <f t="shared" si="146"/>
        <v>31.384473188026778</v>
      </c>
      <c r="N1632" s="151">
        <v>300</v>
      </c>
      <c r="O1632" s="146">
        <f t="shared" si="150"/>
        <v>166.66666666659998</v>
      </c>
      <c r="P1632" s="193">
        <f t="shared" si="147"/>
        <v>174.35818438483108</v>
      </c>
      <c r="Q1632" s="302" t="s">
        <v>149</v>
      </c>
      <c r="R1632" s="96" t="s">
        <v>262</v>
      </c>
      <c r="S1632" s="85" t="s">
        <v>66</v>
      </c>
      <c r="T1632" s="85" t="s">
        <v>67</v>
      </c>
      <c r="U1632" s="135">
        <v>2010</v>
      </c>
      <c r="V1632" s="85"/>
      <c r="W1632" s="85"/>
      <c r="X1632" s="57"/>
      <c r="Y1632" s="95" t="s">
        <v>560</v>
      </c>
      <c r="Z1632" s="136" t="s">
        <v>69</v>
      </c>
      <c r="AA1632" s="95"/>
    </row>
    <row r="1633" spans="1:27" s="125" customFormat="1" ht="15" x14ac:dyDescent="0.25">
      <c r="A1633" s="57" t="s">
        <v>2015</v>
      </c>
      <c r="B1633" s="57" t="s">
        <v>2229</v>
      </c>
      <c r="C1633" s="57" t="s">
        <v>2371</v>
      </c>
      <c r="D1633" s="85"/>
      <c r="E1633" s="151">
        <v>98.47</v>
      </c>
      <c r="F1633" s="146">
        <f t="shared" si="148"/>
        <v>54.705555336733333</v>
      </c>
      <c r="G1633" s="146" t="s">
        <v>113</v>
      </c>
      <c r="H1633" s="47">
        <f>VLOOKUP(U1633,[1]Inflation!$G$16:$H$26,2,FALSE)</f>
        <v>1.0461491063094051</v>
      </c>
      <c r="I1633" s="56">
        <f t="shared" si="145"/>
        <v>57.230167825683282</v>
      </c>
      <c r="J1633" s="151"/>
      <c r="K1633" s="151">
        <v>40</v>
      </c>
      <c r="L1633" s="146">
        <f t="shared" si="149"/>
        <v>22.222222221333336</v>
      </c>
      <c r="M1633" s="192">
        <f t="shared" si="146"/>
        <v>23.247757917056873</v>
      </c>
      <c r="N1633" s="151">
        <v>250</v>
      </c>
      <c r="O1633" s="146">
        <f t="shared" si="150"/>
        <v>138.88888888883332</v>
      </c>
      <c r="P1633" s="193">
        <f t="shared" si="147"/>
        <v>145.29848698735924</v>
      </c>
      <c r="Q1633" s="302" t="s">
        <v>149</v>
      </c>
      <c r="R1633" s="96" t="s">
        <v>262</v>
      </c>
      <c r="S1633" s="85" t="s">
        <v>66</v>
      </c>
      <c r="T1633" s="85" t="s">
        <v>67</v>
      </c>
      <c r="U1633" s="135">
        <v>2010</v>
      </c>
      <c r="V1633" s="85"/>
      <c r="W1633" s="85"/>
      <c r="X1633" s="57"/>
      <c r="Y1633" s="95" t="s">
        <v>560</v>
      </c>
      <c r="Z1633" s="136" t="s">
        <v>69</v>
      </c>
      <c r="AA1633" s="95"/>
    </row>
    <row r="1634" spans="1:27" s="126" customFormat="1" ht="15" x14ac:dyDescent="0.25">
      <c r="A1634" s="57" t="s">
        <v>2015</v>
      </c>
      <c r="B1634" s="57" t="s">
        <v>2229</v>
      </c>
      <c r="C1634" s="57" t="s">
        <v>2372</v>
      </c>
      <c r="D1634" s="85"/>
      <c r="E1634" s="151">
        <v>87.68</v>
      </c>
      <c r="F1634" s="146">
        <f t="shared" si="148"/>
        <v>48.711110916266669</v>
      </c>
      <c r="G1634" s="146" t="s">
        <v>113</v>
      </c>
      <c r="H1634" s="47">
        <f>VLOOKUP(U1634,[1]Inflation!$G$16:$H$26,2,FALSE)</f>
        <v>1.0461491063094051</v>
      </c>
      <c r="I1634" s="56">
        <f t="shared" si="145"/>
        <v>50.959085152390678</v>
      </c>
      <c r="J1634" s="151"/>
      <c r="K1634" s="151">
        <v>45</v>
      </c>
      <c r="L1634" s="146">
        <f t="shared" si="149"/>
        <v>24.999999999</v>
      </c>
      <c r="M1634" s="192">
        <f t="shared" si="146"/>
        <v>26.153727656688979</v>
      </c>
      <c r="N1634" s="151">
        <v>210</v>
      </c>
      <c r="O1634" s="146">
        <f t="shared" si="150"/>
        <v>116.66666666662</v>
      </c>
      <c r="P1634" s="193">
        <f t="shared" si="147"/>
        <v>122.05072906938177</v>
      </c>
      <c r="Q1634" s="302" t="s">
        <v>149</v>
      </c>
      <c r="R1634" s="96" t="s">
        <v>262</v>
      </c>
      <c r="S1634" s="85" t="s">
        <v>66</v>
      </c>
      <c r="T1634" s="85" t="s">
        <v>67</v>
      </c>
      <c r="U1634" s="135">
        <v>2010</v>
      </c>
      <c r="V1634" s="85"/>
      <c r="W1634" s="85"/>
      <c r="X1634" s="57"/>
      <c r="Y1634" s="95" t="s">
        <v>1841</v>
      </c>
      <c r="Z1634" s="136" t="s">
        <v>69</v>
      </c>
      <c r="AA1634" s="95"/>
    </row>
    <row r="1635" spans="1:27" s="125" customFormat="1" ht="15" x14ac:dyDescent="0.25">
      <c r="A1635" s="57" t="s">
        <v>2015</v>
      </c>
      <c r="B1635" s="57" t="s">
        <v>2229</v>
      </c>
      <c r="C1635" s="57" t="s">
        <v>2373</v>
      </c>
      <c r="D1635" s="85"/>
      <c r="E1635" s="151">
        <v>92.56</v>
      </c>
      <c r="F1635" s="146">
        <f t="shared" si="148"/>
        <v>51.422222016533333</v>
      </c>
      <c r="G1635" s="146" t="s">
        <v>113</v>
      </c>
      <c r="H1635" s="47">
        <f>VLOOKUP(U1635,[1]Inflation!$G$16:$H$26,2,FALSE)</f>
        <v>1.0461491063094051</v>
      </c>
      <c r="I1635" s="56">
        <f t="shared" si="145"/>
        <v>53.795311607040155</v>
      </c>
      <c r="J1635" s="151"/>
      <c r="K1635" s="151">
        <v>54</v>
      </c>
      <c r="L1635" s="146">
        <f t="shared" si="149"/>
        <v>29.999999998800003</v>
      </c>
      <c r="M1635" s="192">
        <f t="shared" si="146"/>
        <v>31.384473188026778</v>
      </c>
      <c r="N1635" s="151">
        <v>280</v>
      </c>
      <c r="O1635" s="146">
        <f t="shared" si="150"/>
        <v>155.55555555549333</v>
      </c>
      <c r="P1635" s="193">
        <f t="shared" si="147"/>
        <v>162.73430542584236</v>
      </c>
      <c r="Q1635" s="302" t="s">
        <v>149</v>
      </c>
      <c r="R1635" s="96" t="s">
        <v>262</v>
      </c>
      <c r="S1635" s="85" t="s">
        <v>66</v>
      </c>
      <c r="T1635" s="85" t="s">
        <v>67</v>
      </c>
      <c r="U1635" s="135">
        <v>2010</v>
      </c>
      <c r="V1635" s="85"/>
      <c r="W1635" s="85"/>
      <c r="X1635" s="57"/>
      <c r="Y1635" s="95" t="s">
        <v>2374</v>
      </c>
      <c r="Z1635" s="136" t="s">
        <v>69</v>
      </c>
      <c r="AA1635" s="95"/>
    </row>
    <row r="1636" spans="1:27" s="125" customFormat="1" ht="15" x14ac:dyDescent="0.25">
      <c r="A1636" s="57" t="s">
        <v>2015</v>
      </c>
      <c r="B1636" s="57" t="s">
        <v>2229</v>
      </c>
      <c r="C1636" s="57" t="s">
        <v>2375</v>
      </c>
      <c r="D1636" s="85"/>
      <c r="E1636" s="151">
        <v>75.19</v>
      </c>
      <c r="F1636" s="146">
        <f t="shared" si="148"/>
        <v>41.772222055133334</v>
      </c>
      <c r="G1636" s="146" t="s">
        <v>113</v>
      </c>
      <c r="H1636" s="47">
        <f>VLOOKUP(U1636,[1]Inflation!$G$16:$H$26,2,FALSE)</f>
        <v>1.0461491063094051</v>
      </c>
      <c r="I1636" s="56">
        <f t="shared" si="145"/>
        <v>43.699972771535755</v>
      </c>
      <c r="J1636" s="151"/>
      <c r="K1636" s="151">
        <v>20</v>
      </c>
      <c r="L1636" s="146">
        <f t="shared" si="149"/>
        <v>11.111111110666668</v>
      </c>
      <c r="M1636" s="192">
        <f t="shared" si="146"/>
        <v>11.623878958528437</v>
      </c>
      <c r="N1636" s="151">
        <v>700</v>
      </c>
      <c r="O1636" s="146">
        <f t="shared" si="150"/>
        <v>388.88888888873333</v>
      </c>
      <c r="P1636" s="193">
        <f t="shared" si="147"/>
        <v>406.83576356460588</v>
      </c>
      <c r="Q1636" s="302" t="s">
        <v>149</v>
      </c>
      <c r="R1636" s="96" t="s">
        <v>262</v>
      </c>
      <c r="S1636" s="85" t="s">
        <v>66</v>
      </c>
      <c r="T1636" s="85" t="s">
        <v>67</v>
      </c>
      <c r="U1636" s="135">
        <v>2010</v>
      </c>
      <c r="V1636" s="85"/>
      <c r="W1636" s="85"/>
      <c r="X1636" s="57"/>
      <c r="Y1636" s="95" t="s">
        <v>2376</v>
      </c>
      <c r="Z1636" s="136" t="s">
        <v>69</v>
      </c>
      <c r="AA1636" s="95"/>
    </row>
    <row r="1637" spans="1:27" s="125" customFormat="1" ht="15" x14ac:dyDescent="0.25">
      <c r="A1637" s="57" t="s">
        <v>2015</v>
      </c>
      <c r="B1637" s="57" t="s">
        <v>2229</v>
      </c>
      <c r="C1637" s="57" t="s">
        <v>2375</v>
      </c>
      <c r="D1637" s="85"/>
      <c r="E1637" s="151">
        <v>44</v>
      </c>
      <c r="F1637" s="146">
        <f t="shared" si="148"/>
        <v>24.444444346666668</v>
      </c>
      <c r="G1637" s="146" t="s">
        <v>113</v>
      </c>
      <c r="H1637" s="47">
        <f>VLOOKUP(U1637,[1]Inflation!$G$16:$H$26,2,FALSE)</f>
        <v>1.0461491063094051</v>
      </c>
      <c r="I1637" s="56">
        <f t="shared" si="145"/>
        <v>25.572533607495323</v>
      </c>
      <c r="J1637" s="151"/>
      <c r="K1637" s="151">
        <v>35</v>
      </c>
      <c r="L1637" s="146">
        <f t="shared" si="149"/>
        <v>19.444444443666669</v>
      </c>
      <c r="M1637" s="192">
        <f t="shared" si="146"/>
        <v>20.34178817742476</v>
      </c>
      <c r="N1637" s="151">
        <v>50</v>
      </c>
      <c r="O1637" s="146">
        <f>(N1637*1.66666666)/3</f>
        <v>27.777777666666665</v>
      </c>
      <c r="P1637" s="193">
        <f t="shared" si="147"/>
        <v>29.059697281244684</v>
      </c>
      <c r="Q1637" s="302" t="s">
        <v>149</v>
      </c>
      <c r="R1637" s="96" t="s">
        <v>262</v>
      </c>
      <c r="S1637" s="85" t="s">
        <v>66</v>
      </c>
      <c r="T1637" s="85" t="s">
        <v>67</v>
      </c>
      <c r="U1637" s="135">
        <v>2010</v>
      </c>
      <c r="V1637" s="85"/>
      <c r="W1637" s="85"/>
      <c r="X1637" s="57"/>
      <c r="Y1637" s="95" t="s">
        <v>281</v>
      </c>
      <c r="Z1637" s="136" t="s">
        <v>69</v>
      </c>
      <c r="AA1637" s="95"/>
    </row>
    <row r="1638" spans="1:27" s="126" customFormat="1" ht="15" x14ac:dyDescent="0.25">
      <c r="A1638" s="57" t="s">
        <v>2015</v>
      </c>
      <c r="B1638" s="57" t="s">
        <v>2229</v>
      </c>
      <c r="C1638" s="57" t="s">
        <v>2377</v>
      </c>
      <c r="D1638" s="85"/>
      <c r="E1638" s="151">
        <v>49.74</v>
      </c>
      <c r="F1638" s="146">
        <f t="shared" si="148"/>
        <v>27.633333222800001</v>
      </c>
      <c r="G1638" s="146" t="s">
        <v>113</v>
      </c>
      <c r="H1638" s="47">
        <f>VLOOKUP(U1638,[1]Inflation!$G$16:$H$26,2,FALSE)</f>
        <v>1.0461491063094051</v>
      </c>
      <c r="I1638" s="56">
        <f t="shared" si="145"/>
        <v>28.908586855382215</v>
      </c>
      <c r="J1638" s="151"/>
      <c r="K1638" s="151">
        <v>26</v>
      </c>
      <c r="L1638" s="146">
        <f t="shared" si="149"/>
        <v>14.444444443866667</v>
      </c>
      <c r="M1638" s="192">
        <f t="shared" si="146"/>
        <v>15.111042646086965</v>
      </c>
      <c r="N1638" s="151">
        <v>171</v>
      </c>
      <c r="O1638" s="146">
        <f>(N1638*1.66666666)/3</f>
        <v>94.999999619999997</v>
      </c>
      <c r="P1638" s="193">
        <f t="shared" si="147"/>
        <v>99.384164701856818</v>
      </c>
      <c r="Q1638" s="302" t="s">
        <v>1305</v>
      </c>
      <c r="R1638" s="96" t="s">
        <v>196</v>
      </c>
      <c r="S1638" s="85" t="s">
        <v>66</v>
      </c>
      <c r="T1638" s="85" t="s">
        <v>67</v>
      </c>
      <c r="U1638" s="135">
        <v>2010</v>
      </c>
      <c r="V1638" s="85"/>
      <c r="W1638" s="85"/>
      <c r="X1638" s="57"/>
      <c r="Y1638" s="95" t="s">
        <v>563</v>
      </c>
      <c r="Z1638" s="136" t="s">
        <v>69</v>
      </c>
      <c r="AA1638" s="95"/>
    </row>
    <row r="1639" spans="1:27" s="125" customFormat="1" ht="15" x14ac:dyDescent="0.25">
      <c r="A1639" s="57" t="s">
        <v>2015</v>
      </c>
      <c r="B1639" s="57" t="s">
        <v>2229</v>
      </c>
      <c r="C1639" s="57" t="s">
        <v>2378</v>
      </c>
      <c r="D1639" s="85"/>
      <c r="E1639" s="151">
        <v>67</v>
      </c>
      <c r="F1639" s="146">
        <f t="shared" si="148"/>
        <v>37.222222073333334</v>
      </c>
      <c r="G1639" s="146" t="s">
        <v>113</v>
      </c>
      <c r="H1639" s="47">
        <f>VLOOKUP(U1639,[1]Inflation!$G$16:$H$26,2,FALSE)</f>
        <v>1.0461491063094051</v>
      </c>
      <c r="I1639" s="56">
        <f t="shared" si="145"/>
        <v>38.939994356867878</v>
      </c>
      <c r="J1639" s="151"/>
      <c r="K1639" s="151">
        <v>40</v>
      </c>
      <c r="L1639" s="146">
        <f t="shared" si="149"/>
        <v>22.222222221333336</v>
      </c>
      <c r="M1639" s="192">
        <f t="shared" si="146"/>
        <v>23.247757917056873</v>
      </c>
      <c r="N1639" s="151">
        <v>157</v>
      </c>
      <c r="O1639" s="146">
        <f>(N1639*1.66666666)/3</f>
        <v>87.222221873333339</v>
      </c>
      <c r="P1639" s="193">
        <f t="shared" si="147"/>
        <v>91.24744946310831</v>
      </c>
      <c r="Q1639" s="302" t="s">
        <v>1305</v>
      </c>
      <c r="R1639" s="96" t="s">
        <v>196</v>
      </c>
      <c r="S1639" s="85" t="s">
        <v>66</v>
      </c>
      <c r="T1639" s="85" t="s">
        <v>67</v>
      </c>
      <c r="U1639" s="135">
        <v>2010</v>
      </c>
      <c r="V1639" s="85"/>
      <c r="W1639" s="85"/>
      <c r="X1639" s="57"/>
      <c r="Y1639" s="95" t="s">
        <v>155</v>
      </c>
      <c r="Z1639" s="136" t="s">
        <v>69</v>
      </c>
      <c r="AA1639" s="95"/>
    </row>
    <row r="1640" spans="1:27" s="125" customFormat="1" ht="15" x14ac:dyDescent="0.25">
      <c r="A1640" s="57" t="s">
        <v>2015</v>
      </c>
      <c r="B1640" s="57" t="s">
        <v>2229</v>
      </c>
      <c r="C1640" s="57" t="s">
        <v>2379</v>
      </c>
      <c r="D1640" s="85"/>
      <c r="E1640" s="151">
        <v>57.32</v>
      </c>
      <c r="F1640" s="146">
        <f t="shared" si="148"/>
        <v>31.844444317066664</v>
      </c>
      <c r="G1640" s="146" t="s">
        <v>113</v>
      </c>
      <c r="H1640" s="47">
        <f>VLOOKUP(U1640,[1]Inflation!$G$16:$H$26,2,FALSE)</f>
        <v>1.0461491063094051</v>
      </c>
      <c r="I1640" s="56">
        <f t="shared" si="145"/>
        <v>33.314036963218904</v>
      </c>
      <c r="J1640" s="151"/>
      <c r="K1640" s="151">
        <v>20</v>
      </c>
      <c r="L1640" s="146">
        <f t="shared" ref="L1640:L1645" si="151">(K1640*1.666666666)/3</f>
        <v>11.111111106666668</v>
      </c>
      <c r="M1640" s="192">
        <f t="shared" si="146"/>
        <v>11.623878954343839</v>
      </c>
      <c r="N1640" s="151">
        <v>310</v>
      </c>
      <c r="O1640" s="146">
        <f t="shared" ref="O1640:O1645" si="152">(N1640*1.6666666666)/3</f>
        <v>172.22222221533335</v>
      </c>
      <c r="P1640" s="193">
        <f t="shared" si="147"/>
        <v>180.17012385719073</v>
      </c>
      <c r="Q1640" s="302" t="s">
        <v>149</v>
      </c>
      <c r="R1640" s="96" t="s">
        <v>269</v>
      </c>
      <c r="S1640" s="85" t="s">
        <v>66</v>
      </c>
      <c r="T1640" s="85" t="s">
        <v>67</v>
      </c>
      <c r="U1640" s="135">
        <v>2010</v>
      </c>
      <c r="V1640" s="85"/>
      <c r="W1640" s="85"/>
      <c r="X1640" s="57"/>
      <c r="Y1640" s="95" t="s">
        <v>2380</v>
      </c>
      <c r="Z1640" s="137" t="s">
        <v>69</v>
      </c>
      <c r="AA1640" s="95"/>
    </row>
    <row r="1641" spans="1:27" s="125" customFormat="1" ht="15" x14ac:dyDescent="0.25">
      <c r="A1641" s="57" t="s">
        <v>2015</v>
      </c>
      <c r="B1641" s="57" t="s">
        <v>2229</v>
      </c>
      <c r="C1641" s="57" t="s">
        <v>2381</v>
      </c>
      <c r="D1641" s="85"/>
      <c r="E1641" s="151">
        <v>54.32</v>
      </c>
      <c r="F1641" s="146">
        <f t="shared" si="148"/>
        <v>30.177777657066667</v>
      </c>
      <c r="G1641" s="146" t="s">
        <v>113</v>
      </c>
      <c r="H1641" s="47">
        <f>VLOOKUP(U1641,[1]Inflation!$G$16:$H$26,2,FALSE)</f>
        <v>1.0461491063094051</v>
      </c>
      <c r="I1641" s="56">
        <f t="shared" si="145"/>
        <v>31.570455126344225</v>
      </c>
      <c r="J1641" s="151"/>
      <c r="K1641" s="151">
        <v>30.85</v>
      </c>
      <c r="L1641" s="146">
        <f t="shared" si="151"/>
        <v>17.138888882033335</v>
      </c>
      <c r="M1641" s="192">
        <f t="shared" si="146"/>
        <v>17.929833287075372</v>
      </c>
      <c r="N1641" s="151">
        <v>231</v>
      </c>
      <c r="O1641" s="146">
        <f t="shared" si="152"/>
        <v>128.33333332820001</v>
      </c>
      <c r="P1641" s="193">
        <f t="shared" si="147"/>
        <v>134.25580197100342</v>
      </c>
      <c r="Q1641" s="302" t="s">
        <v>149</v>
      </c>
      <c r="R1641" s="96" t="s">
        <v>269</v>
      </c>
      <c r="S1641" s="85" t="s">
        <v>66</v>
      </c>
      <c r="T1641" s="85" t="s">
        <v>67</v>
      </c>
      <c r="U1641" s="135">
        <v>2010</v>
      </c>
      <c r="V1641" s="85"/>
      <c r="W1641" s="85"/>
      <c r="X1641" s="57"/>
      <c r="Y1641" s="95" t="s">
        <v>257</v>
      </c>
      <c r="Z1641" s="137" t="s">
        <v>69</v>
      </c>
      <c r="AA1641" s="95"/>
    </row>
    <row r="1642" spans="1:27" s="125" customFormat="1" ht="15" x14ac:dyDescent="0.25">
      <c r="A1642" s="57" t="s">
        <v>2015</v>
      </c>
      <c r="B1642" s="57" t="s">
        <v>2229</v>
      </c>
      <c r="C1642" s="57" t="s">
        <v>2382</v>
      </c>
      <c r="D1642" s="85"/>
      <c r="E1642" s="151">
        <v>62.27</v>
      </c>
      <c r="F1642" s="146">
        <f t="shared" si="148"/>
        <v>34.59444430606667</v>
      </c>
      <c r="G1642" s="146" t="s">
        <v>113</v>
      </c>
      <c r="H1642" s="47">
        <f>VLOOKUP(U1642,[1]Inflation!$G$16:$H$26,2,FALSE)</f>
        <v>1.0461491063094051</v>
      </c>
      <c r="I1642" s="56">
        <f t="shared" si="145"/>
        <v>36.190946994062131</v>
      </c>
      <c r="J1642" s="151"/>
      <c r="K1642" s="151">
        <v>31.9</v>
      </c>
      <c r="L1642" s="146">
        <f t="shared" si="151"/>
        <v>17.722222215133332</v>
      </c>
      <c r="M1642" s="192">
        <f t="shared" si="146"/>
        <v>18.540086932178419</v>
      </c>
      <c r="N1642" s="151">
        <v>240</v>
      </c>
      <c r="O1642" s="146">
        <f t="shared" si="152"/>
        <v>133.33333332800001</v>
      </c>
      <c r="P1642" s="193">
        <f t="shared" si="147"/>
        <v>139.48654750234121</v>
      </c>
      <c r="Q1642" s="302" t="s">
        <v>149</v>
      </c>
      <c r="R1642" s="96" t="s">
        <v>269</v>
      </c>
      <c r="S1642" s="85" t="s">
        <v>66</v>
      </c>
      <c r="T1642" s="85" t="s">
        <v>67</v>
      </c>
      <c r="U1642" s="135">
        <v>2010</v>
      </c>
      <c r="V1642" s="85"/>
      <c r="W1642" s="85"/>
      <c r="X1642" s="57"/>
      <c r="Y1642" s="95" t="s">
        <v>785</v>
      </c>
      <c r="Z1642" s="137" t="s">
        <v>69</v>
      </c>
      <c r="AA1642" s="95"/>
    </row>
    <row r="1643" spans="1:27" s="125" customFormat="1" ht="15" x14ac:dyDescent="0.25">
      <c r="A1643" s="57" t="s">
        <v>2015</v>
      </c>
      <c r="B1643" s="57" t="s">
        <v>2229</v>
      </c>
      <c r="C1643" s="57" t="s">
        <v>2383</v>
      </c>
      <c r="D1643" s="85"/>
      <c r="E1643" s="151">
        <v>99.91</v>
      </c>
      <c r="F1643" s="146">
        <f t="shared" si="148"/>
        <v>55.50555533353333</v>
      </c>
      <c r="G1643" s="146" t="s">
        <v>113</v>
      </c>
      <c r="H1643" s="47">
        <f>VLOOKUP(U1643,[1]Inflation!$G$16:$H$26,2,FALSE)</f>
        <v>1.0461491063094051</v>
      </c>
      <c r="I1643" s="56">
        <f t="shared" si="145"/>
        <v>58.067087107383124</v>
      </c>
      <c r="J1643" s="151"/>
      <c r="K1643" s="151">
        <v>40</v>
      </c>
      <c r="L1643" s="146">
        <f t="shared" si="151"/>
        <v>22.222222213333335</v>
      </c>
      <c r="M1643" s="192">
        <f t="shared" si="146"/>
        <v>23.247757908687678</v>
      </c>
      <c r="N1643" s="151">
        <v>225</v>
      </c>
      <c r="O1643" s="146">
        <f t="shared" si="152"/>
        <v>124.999999995</v>
      </c>
      <c r="P1643" s="193">
        <f t="shared" si="147"/>
        <v>130.76863828344489</v>
      </c>
      <c r="Q1643" s="302" t="s">
        <v>149</v>
      </c>
      <c r="R1643" s="96" t="s">
        <v>269</v>
      </c>
      <c r="S1643" s="85" t="s">
        <v>66</v>
      </c>
      <c r="T1643" s="85" t="s">
        <v>67</v>
      </c>
      <c r="U1643" s="135">
        <v>2010</v>
      </c>
      <c r="V1643" s="85"/>
      <c r="W1643" s="85"/>
      <c r="X1643" s="57"/>
      <c r="Y1643" s="95" t="s">
        <v>387</v>
      </c>
      <c r="Z1643" s="137" t="s">
        <v>69</v>
      </c>
      <c r="AA1643" s="95"/>
    </row>
    <row r="1644" spans="1:27" s="125" customFormat="1" ht="15" x14ac:dyDescent="0.25">
      <c r="A1644" s="57" t="s">
        <v>2015</v>
      </c>
      <c r="B1644" s="57" t="s">
        <v>2229</v>
      </c>
      <c r="C1644" s="57" t="s">
        <v>2384</v>
      </c>
      <c r="D1644" s="85"/>
      <c r="E1644" s="151">
        <v>94.13</v>
      </c>
      <c r="F1644" s="146">
        <f t="shared" si="148"/>
        <v>52.294444235266667</v>
      </c>
      <c r="G1644" s="146" t="s">
        <v>113</v>
      </c>
      <c r="H1644" s="47">
        <f>VLOOKUP(U1644,[1]Inflation!$G$16:$H$26,2,FALSE)</f>
        <v>1.0461491063094051</v>
      </c>
      <c r="I1644" s="56">
        <f t="shared" si="145"/>
        <v>54.707786101671246</v>
      </c>
      <c r="J1644" s="151"/>
      <c r="K1644" s="151">
        <v>36.32</v>
      </c>
      <c r="L1644" s="146">
        <f t="shared" si="151"/>
        <v>20.177777769706669</v>
      </c>
      <c r="M1644" s="192">
        <f t="shared" si="146"/>
        <v>21.10896418108841</v>
      </c>
      <c r="N1644" s="151">
        <v>180</v>
      </c>
      <c r="O1644" s="146">
        <f t="shared" si="152"/>
        <v>99.999999996</v>
      </c>
      <c r="P1644" s="193">
        <f t="shared" si="147"/>
        <v>104.61491062675591</v>
      </c>
      <c r="Q1644" s="302" t="s">
        <v>149</v>
      </c>
      <c r="R1644" s="96" t="s">
        <v>269</v>
      </c>
      <c r="S1644" s="85" t="s">
        <v>66</v>
      </c>
      <c r="T1644" s="85" t="s">
        <v>67</v>
      </c>
      <c r="U1644" s="135">
        <v>2010</v>
      </c>
      <c r="V1644" s="85"/>
      <c r="W1644" s="85"/>
      <c r="X1644" s="57"/>
      <c r="Y1644" s="95" t="s">
        <v>157</v>
      </c>
      <c r="Z1644" s="137" t="s">
        <v>69</v>
      </c>
      <c r="AA1644" s="95"/>
    </row>
    <row r="1645" spans="1:27" s="125" customFormat="1" ht="15" x14ac:dyDescent="0.25">
      <c r="A1645" s="57" t="s">
        <v>2015</v>
      </c>
      <c r="B1645" s="57" t="s">
        <v>2229</v>
      </c>
      <c r="C1645" s="57" t="s">
        <v>2385</v>
      </c>
      <c r="D1645" s="85"/>
      <c r="E1645" s="151">
        <v>77.23</v>
      </c>
      <c r="F1645" s="146">
        <f t="shared" si="148"/>
        <v>42.90555538393334</v>
      </c>
      <c r="G1645" s="146" t="s">
        <v>113</v>
      </c>
      <c r="H1645" s="47">
        <f>VLOOKUP(U1645,[1]Inflation!$G$16:$H$26,2,FALSE)</f>
        <v>1.0461491063094051</v>
      </c>
      <c r="I1645" s="56">
        <f t="shared" si="145"/>
        <v>44.885608420610545</v>
      </c>
      <c r="J1645" s="151"/>
      <c r="K1645" s="151">
        <v>45</v>
      </c>
      <c r="L1645" s="146">
        <f t="shared" si="151"/>
        <v>24.999999990000003</v>
      </c>
      <c r="M1645" s="192">
        <f t="shared" si="146"/>
        <v>26.153727647273637</v>
      </c>
      <c r="N1645" s="151">
        <v>106.69</v>
      </c>
      <c r="O1645" s="146">
        <f t="shared" si="152"/>
        <v>59.272222219851336</v>
      </c>
      <c r="P1645" s="193">
        <f t="shared" si="147"/>
        <v>62.007582304269938</v>
      </c>
      <c r="Q1645" s="302" t="s">
        <v>149</v>
      </c>
      <c r="R1645" s="96" t="s">
        <v>269</v>
      </c>
      <c r="S1645" s="85" t="s">
        <v>66</v>
      </c>
      <c r="T1645" s="85" t="s">
        <v>67</v>
      </c>
      <c r="U1645" s="135">
        <v>2010</v>
      </c>
      <c r="V1645" s="85"/>
      <c r="W1645" s="85"/>
      <c r="X1645" s="57"/>
      <c r="Y1645" s="95" t="s">
        <v>92</v>
      </c>
      <c r="Z1645" s="137" t="s">
        <v>69</v>
      </c>
      <c r="AA1645" s="95"/>
    </row>
    <row r="1646" spans="1:27" s="125" customFormat="1" ht="15" x14ac:dyDescent="0.25">
      <c r="A1646" s="57" t="s">
        <v>2015</v>
      </c>
      <c r="B1646" s="57" t="s">
        <v>2229</v>
      </c>
      <c r="C1646" s="57" t="s">
        <v>2386</v>
      </c>
      <c r="D1646" s="85"/>
      <c r="E1646" s="151">
        <v>60.02</v>
      </c>
      <c r="F1646" s="146">
        <f>(E1646/10.7639)*5</f>
        <v>27.880229284924614</v>
      </c>
      <c r="G1646" s="146" t="s">
        <v>113</v>
      </c>
      <c r="H1646" s="47">
        <f>VLOOKUP(U1646,[1]Inflation!$G$16:$H$26,2,FALSE)</f>
        <v>1.0461491063094051</v>
      </c>
      <c r="I1646" s="56">
        <f t="shared" si="145"/>
        <v>29.166876950125186</v>
      </c>
      <c r="J1646" s="151"/>
      <c r="K1646" s="151">
        <v>60</v>
      </c>
      <c r="L1646" s="146">
        <f>(K1646/10.76391)*5</f>
        <v>27.870913078983381</v>
      </c>
      <c r="M1646" s="192">
        <f t="shared" si="146"/>
        <v>29.157130809605572</v>
      </c>
      <c r="N1646" s="151">
        <v>60.04</v>
      </c>
      <c r="O1646" s="146">
        <f>(N1646/10.76391)*5</f>
        <v>27.889493687702704</v>
      </c>
      <c r="P1646" s="193">
        <f t="shared" si="147"/>
        <v>29.176568896811975</v>
      </c>
      <c r="Q1646" s="302" t="s">
        <v>874</v>
      </c>
      <c r="R1646" s="96" t="s">
        <v>269</v>
      </c>
      <c r="S1646" s="85" t="s">
        <v>66</v>
      </c>
      <c r="T1646" s="85" t="s">
        <v>67</v>
      </c>
      <c r="U1646" s="135">
        <v>2010</v>
      </c>
      <c r="V1646" s="85"/>
      <c r="W1646" s="85"/>
      <c r="X1646" s="57"/>
      <c r="Y1646" s="95" t="s">
        <v>89</v>
      </c>
      <c r="Z1646" s="137" t="s">
        <v>69</v>
      </c>
      <c r="AA1646" s="95"/>
    </row>
    <row r="1647" spans="1:27" s="125" customFormat="1" ht="15" x14ac:dyDescent="0.25">
      <c r="A1647" s="57" t="s">
        <v>2015</v>
      </c>
      <c r="B1647" s="57" t="s">
        <v>2229</v>
      </c>
      <c r="C1647" s="57" t="s">
        <v>2387</v>
      </c>
      <c r="D1647" s="90"/>
      <c r="E1647" s="154">
        <v>4.09</v>
      </c>
      <c r="F1647" s="155">
        <f>E1647*5</f>
        <v>20.45</v>
      </c>
      <c r="G1647" s="146" t="s">
        <v>113</v>
      </c>
      <c r="H1647" s="47">
        <f>VLOOKUP(U1647,[1]Inflation!$G$16:$H$26,2,FALSE)</f>
        <v>1.0461491063094051</v>
      </c>
      <c r="I1647" s="56">
        <f t="shared" si="145"/>
        <v>21.393749224027331</v>
      </c>
      <c r="J1647" s="154"/>
      <c r="K1647" s="154">
        <v>2.4500000000000002</v>
      </c>
      <c r="L1647" s="155">
        <f>K1647*5</f>
        <v>12.25</v>
      </c>
      <c r="M1647" s="192">
        <f t="shared" si="146"/>
        <v>12.815326552290212</v>
      </c>
      <c r="N1647" s="154">
        <v>150</v>
      </c>
      <c r="O1647" s="155">
        <f>N1647*5</f>
        <v>750</v>
      </c>
      <c r="P1647" s="193">
        <f t="shared" si="147"/>
        <v>784.61182973205382</v>
      </c>
      <c r="Q1647" s="221" t="s">
        <v>365</v>
      </c>
      <c r="R1647" s="96" t="s">
        <v>84</v>
      </c>
      <c r="S1647" s="85" t="s">
        <v>66</v>
      </c>
      <c r="T1647" s="85" t="s">
        <v>67</v>
      </c>
      <c r="U1647" s="135">
        <v>2010</v>
      </c>
      <c r="V1647" s="90"/>
      <c r="W1647" s="90"/>
      <c r="X1647" s="90" t="s">
        <v>2388</v>
      </c>
      <c r="Y1647" s="92" t="s">
        <v>2389</v>
      </c>
      <c r="Z1647" s="137" t="s">
        <v>69</v>
      </c>
      <c r="AA1647" s="92"/>
    </row>
    <row r="1648" spans="1:27" s="125" customFormat="1" ht="15" x14ac:dyDescent="0.25">
      <c r="A1648" s="57" t="s">
        <v>2015</v>
      </c>
      <c r="B1648" s="57" t="s">
        <v>2229</v>
      </c>
      <c r="C1648" s="57" t="s">
        <v>2390</v>
      </c>
      <c r="D1648" s="90"/>
      <c r="E1648" s="154">
        <v>95.57</v>
      </c>
      <c r="F1648" s="146">
        <f>(E1648*1.6666666666)/3</f>
        <v>53.094444442320672</v>
      </c>
      <c r="G1648" s="146" t="s">
        <v>113</v>
      </c>
      <c r="H1648" s="47">
        <f>VLOOKUP(U1648,[1]Inflation!$G$16:$H$26,2,FALSE)</f>
        <v>1.0461491063094051</v>
      </c>
      <c r="I1648" s="56">
        <f t="shared" si="145"/>
        <v>55.544705603328126</v>
      </c>
      <c r="J1648" s="154"/>
      <c r="K1648" s="154">
        <v>7.5</v>
      </c>
      <c r="L1648" s="155">
        <f>(K1648*1.666666666)/3</f>
        <v>4.1666666650000002</v>
      </c>
      <c r="M1648" s="192">
        <f t="shared" si="146"/>
        <v>4.358954607878939</v>
      </c>
      <c r="N1648" s="154">
        <v>980</v>
      </c>
      <c r="O1648" s="155">
        <f>(N1648*1.666666666666)/3</f>
        <v>544.44444444422663</v>
      </c>
      <c r="P1648" s="193">
        <f t="shared" si="147"/>
        <v>569.57006899044825</v>
      </c>
      <c r="Q1648" s="221" t="s">
        <v>149</v>
      </c>
      <c r="R1648" s="96" t="s">
        <v>84</v>
      </c>
      <c r="S1648" s="85" t="s">
        <v>66</v>
      </c>
      <c r="T1648" s="85" t="s">
        <v>67</v>
      </c>
      <c r="U1648" s="135">
        <v>2010</v>
      </c>
      <c r="V1648" s="90"/>
      <c r="W1648" s="90"/>
      <c r="X1648" s="90" t="s">
        <v>2391</v>
      </c>
      <c r="Y1648" s="92" t="s">
        <v>2392</v>
      </c>
      <c r="Z1648" s="137" t="s">
        <v>69</v>
      </c>
      <c r="AA1648" s="92"/>
    </row>
    <row r="1649" spans="1:27" s="125" customFormat="1" ht="15" x14ac:dyDescent="0.25">
      <c r="A1649" s="57" t="s">
        <v>2015</v>
      </c>
      <c r="B1649" s="57" t="s">
        <v>2229</v>
      </c>
      <c r="C1649" s="57" t="s">
        <v>2393</v>
      </c>
      <c r="D1649" s="85"/>
      <c r="E1649" s="151">
        <v>38.71</v>
      </c>
      <c r="F1649" s="146">
        <f>(E1649*1.6666666666)/3</f>
        <v>21.505555554695334</v>
      </c>
      <c r="G1649" s="146" t="s">
        <v>113</v>
      </c>
      <c r="H1649" s="47">
        <f>VLOOKUP(U1649,[1]Inflation!$G$16:$H$26,2,FALSE)</f>
        <v>1.0461491063094051</v>
      </c>
      <c r="I1649" s="56">
        <f t="shared" si="145"/>
        <v>22.498017724231786</v>
      </c>
      <c r="J1649" s="151"/>
      <c r="K1649" s="151">
        <v>3.6</v>
      </c>
      <c r="L1649" s="146">
        <f>(K1649*1.66666666666)/3</f>
        <v>1.9999999999920002</v>
      </c>
      <c r="M1649" s="192">
        <f t="shared" si="146"/>
        <v>2.0922982126104412</v>
      </c>
      <c r="N1649" s="151">
        <v>320</v>
      </c>
      <c r="O1649" s="146">
        <f>(N1649*1.66666666666666)/3</f>
        <v>177.77777777777706</v>
      </c>
      <c r="P1649" s="193">
        <f t="shared" si="147"/>
        <v>185.98206334389349</v>
      </c>
      <c r="Q1649" s="302" t="s">
        <v>149</v>
      </c>
      <c r="R1649" s="96" t="s">
        <v>291</v>
      </c>
      <c r="S1649" s="85" t="s">
        <v>66</v>
      </c>
      <c r="T1649" s="85" t="s">
        <v>67</v>
      </c>
      <c r="U1649" s="135">
        <v>2010</v>
      </c>
      <c r="V1649" s="85"/>
      <c r="W1649" s="85"/>
      <c r="X1649" s="57"/>
      <c r="Y1649" s="95" t="s">
        <v>2394</v>
      </c>
      <c r="Z1649" s="137" t="s">
        <v>69</v>
      </c>
      <c r="AA1649" s="95"/>
    </row>
    <row r="1650" spans="1:27" s="125" customFormat="1" ht="15" x14ac:dyDescent="0.25">
      <c r="A1650" s="57" t="s">
        <v>2015</v>
      </c>
      <c r="B1650" s="57" t="s">
        <v>2229</v>
      </c>
      <c r="C1650" s="57" t="s">
        <v>2395</v>
      </c>
      <c r="D1650" s="85"/>
      <c r="E1650" s="151">
        <v>44.43</v>
      </c>
      <c r="F1650" s="146">
        <f>(E1650*1.6666666666)/3</f>
        <v>24.683333332345999</v>
      </c>
      <c r="G1650" s="146" t="s">
        <v>113</v>
      </c>
      <c r="H1650" s="47">
        <f>VLOOKUP(U1650,[1]Inflation!$G$16:$H$26,2,FALSE)</f>
        <v>1.0461491063094051</v>
      </c>
      <c r="I1650" s="56">
        <f t="shared" si="145"/>
        <v>25.822447106370916</v>
      </c>
      <c r="J1650" s="151"/>
      <c r="K1650" s="151">
        <v>25.2</v>
      </c>
      <c r="L1650" s="146">
        <f>(K1650*1.66666666666)/3</f>
        <v>13.999999999944</v>
      </c>
      <c r="M1650" s="192">
        <f t="shared" si="146"/>
        <v>14.646087488273087</v>
      </c>
      <c r="N1650" s="151">
        <v>100</v>
      </c>
      <c r="O1650" s="146">
        <f>(N1650*1.66666666666666)/3</f>
        <v>55.555555555555337</v>
      </c>
      <c r="P1650" s="193">
        <f t="shared" si="147"/>
        <v>58.119394794966716</v>
      </c>
      <c r="Q1650" s="302" t="s">
        <v>149</v>
      </c>
      <c r="R1650" s="96" t="s">
        <v>291</v>
      </c>
      <c r="S1650" s="85" t="s">
        <v>66</v>
      </c>
      <c r="T1650" s="85" t="s">
        <v>67</v>
      </c>
      <c r="U1650" s="135">
        <v>2010</v>
      </c>
      <c r="V1650" s="85"/>
      <c r="W1650" s="85"/>
      <c r="X1650" s="57"/>
      <c r="Y1650" s="95" t="s">
        <v>698</v>
      </c>
      <c r="Z1650" s="137" t="s">
        <v>69</v>
      </c>
      <c r="AA1650" s="95"/>
    </row>
    <row r="1651" spans="1:27" s="125" customFormat="1" ht="30" x14ac:dyDescent="0.25">
      <c r="A1651" s="57" t="s">
        <v>2015</v>
      </c>
      <c r="B1651" s="57" t="s">
        <v>2229</v>
      </c>
      <c r="C1651" s="57" t="s">
        <v>2396</v>
      </c>
      <c r="D1651" s="85"/>
      <c r="E1651" s="151">
        <v>112.07</v>
      </c>
      <c r="F1651" s="146">
        <f>(E1651*1.6666666666)/3</f>
        <v>62.261111108620668</v>
      </c>
      <c r="G1651" s="146" t="s">
        <v>113</v>
      </c>
      <c r="H1651" s="47">
        <f>VLOOKUP(U1651,[1]Inflation!$G$16:$H$26,2,FALSE)</f>
        <v>1.0461491063094051</v>
      </c>
      <c r="I1651" s="56">
        <f t="shared" si="145"/>
        <v>65.134405744114076</v>
      </c>
      <c r="J1651" s="151"/>
      <c r="K1651" s="151">
        <v>44.36</v>
      </c>
      <c r="L1651" s="146">
        <f>(K1651*1.66666666666)/3</f>
        <v>24.644444444345869</v>
      </c>
      <c r="M1651" s="192">
        <f t="shared" si="146"/>
        <v>25.781763530944211</v>
      </c>
      <c r="N1651" s="151">
        <v>267</v>
      </c>
      <c r="O1651" s="146">
        <f>(N1651*1.66666666666666)/3</f>
        <v>148.33333333333275</v>
      </c>
      <c r="P1651" s="193">
        <f t="shared" si="147"/>
        <v>155.17878410256114</v>
      </c>
      <c r="Q1651" s="302" t="s">
        <v>149</v>
      </c>
      <c r="R1651" s="96" t="s">
        <v>291</v>
      </c>
      <c r="S1651" s="85" t="s">
        <v>66</v>
      </c>
      <c r="T1651" s="85" t="s">
        <v>67</v>
      </c>
      <c r="U1651" s="135">
        <v>2010</v>
      </c>
      <c r="V1651" s="85"/>
      <c r="W1651" s="85"/>
      <c r="X1651" s="57"/>
      <c r="Y1651" s="95" t="s">
        <v>281</v>
      </c>
      <c r="Z1651" s="137" t="s">
        <v>69</v>
      </c>
      <c r="AA1651" s="95"/>
    </row>
    <row r="1652" spans="1:27" s="125" customFormat="1" ht="15" x14ac:dyDescent="0.25">
      <c r="A1652" s="57" t="s">
        <v>2015</v>
      </c>
      <c r="B1652" s="57" t="s">
        <v>2229</v>
      </c>
      <c r="C1652" s="57" t="s">
        <v>2397</v>
      </c>
      <c r="D1652" s="85"/>
      <c r="E1652" s="151">
        <v>64.8</v>
      </c>
      <c r="F1652" s="146">
        <f>(E1652/10.7639)*5</f>
        <v>30.10061408968868</v>
      </c>
      <c r="G1652" s="146" t="s">
        <v>113</v>
      </c>
      <c r="H1652" s="47">
        <f>VLOOKUP(U1652,[1]Inflation!$G$16:$H$26,2,FALSE)</f>
        <v>1.0461491063094051</v>
      </c>
      <c r="I1652" s="56">
        <f t="shared" si="145"/>
        <v>31.4897305292921</v>
      </c>
      <c r="J1652" s="151"/>
      <c r="K1652" s="151">
        <v>48</v>
      </c>
      <c r="L1652" s="146">
        <f>(K1652/10.76391)*5</f>
        <v>22.296730463186705</v>
      </c>
      <c r="M1652" s="192">
        <f t="shared" si="146"/>
        <v>23.325704647684457</v>
      </c>
      <c r="N1652" s="151">
        <v>89</v>
      </c>
      <c r="O1652" s="146">
        <f>(N1652/10.76391)*5</f>
        <v>41.341854400492018</v>
      </c>
      <c r="P1652" s="193">
        <f t="shared" si="147"/>
        <v>43.249744034248266</v>
      </c>
      <c r="Q1652" s="302" t="s">
        <v>362</v>
      </c>
      <c r="R1652" s="96" t="s">
        <v>233</v>
      </c>
      <c r="S1652" s="85" t="s">
        <v>66</v>
      </c>
      <c r="T1652" s="85" t="s">
        <v>67</v>
      </c>
      <c r="U1652" s="135">
        <v>2010</v>
      </c>
      <c r="V1652" s="85"/>
      <c r="W1652" s="85"/>
      <c r="X1652" s="57"/>
      <c r="Y1652" s="95" t="s">
        <v>281</v>
      </c>
      <c r="Z1652" s="137" t="s">
        <v>69</v>
      </c>
      <c r="AA1652" s="95"/>
    </row>
    <row r="1653" spans="1:27" s="126" customFormat="1" ht="15" x14ac:dyDescent="0.25">
      <c r="A1653" s="57" t="s">
        <v>2015</v>
      </c>
      <c r="B1653" s="57" t="s">
        <v>2229</v>
      </c>
      <c r="C1653" s="57" t="s">
        <v>2398</v>
      </c>
      <c r="D1653" s="85"/>
      <c r="E1653" s="151">
        <v>79.86</v>
      </c>
      <c r="F1653" s="146">
        <f>(E1653*1.6666666666)/3</f>
        <v>44.366666664892001</v>
      </c>
      <c r="G1653" s="146" t="s">
        <v>113</v>
      </c>
      <c r="H1653" s="47">
        <f>VLOOKUP(U1653,[1]Inflation!$G$16:$H$26,2,FALSE)</f>
        <v>1.0461491063094051</v>
      </c>
      <c r="I1653" s="56">
        <f t="shared" si="145"/>
        <v>46.414148681404036</v>
      </c>
      <c r="J1653" s="151"/>
      <c r="K1653" s="151">
        <v>25.42</v>
      </c>
      <c r="L1653" s="146">
        <f>(K1653*1.6666666666)/3</f>
        <v>14.122222221657333</v>
      </c>
      <c r="M1653" s="192">
        <f t="shared" si="146"/>
        <v>14.77395015628964</v>
      </c>
      <c r="N1653" s="151">
        <v>150</v>
      </c>
      <c r="O1653" s="146">
        <f>(N1653*1.6666666666)/3</f>
        <v>83.333333330000002</v>
      </c>
      <c r="P1653" s="193">
        <f t="shared" si="147"/>
        <v>87.179092188963253</v>
      </c>
      <c r="Q1653" s="302" t="s">
        <v>149</v>
      </c>
      <c r="R1653" s="96" t="s">
        <v>233</v>
      </c>
      <c r="S1653" s="85" t="s">
        <v>66</v>
      </c>
      <c r="T1653" s="85" t="s">
        <v>67</v>
      </c>
      <c r="U1653" s="135">
        <v>2010</v>
      </c>
      <c r="V1653" s="85"/>
      <c r="W1653" s="85"/>
      <c r="X1653" s="57"/>
      <c r="Y1653" s="95" t="s">
        <v>635</v>
      </c>
      <c r="Z1653" s="137" t="s">
        <v>69</v>
      </c>
      <c r="AA1653" s="95"/>
    </row>
    <row r="1654" spans="1:27" s="125" customFormat="1" ht="15" x14ac:dyDescent="0.25">
      <c r="A1654" s="57" t="s">
        <v>2015</v>
      </c>
      <c r="B1654" s="57" t="s">
        <v>2229</v>
      </c>
      <c r="C1654" s="57" t="s">
        <v>2399</v>
      </c>
      <c r="D1654" s="85"/>
      <c r="E1654" s="151">
        <v>96.6</v>
      </c>
      <c r="F1654" s="146">
        <f>(E1654/10.7639)*5</f>
        <v>44.872211744813683</v>
      </c>
      <c r="G1654" s="146" t="s">
        <v>113</v>
      </c>
      <c r="H1654" s="47">
        <f>VLOOKUP(U1654,[1]Inflation!$G$16:$H$26,2,FALSE)</f>
        <v>1.0461491063094051</v>
      </c>
      <c r="I1654" s="56">
        <f t="shared" si="145"/>
        <v>46.943024214963224</v>
      </c>
      <c r="J1654" s="151"/>
      <c r="K1654" s="151">
        <v>36.5</v>
      </c>
      <c r="L1654" s="146">
        <f>(K1654/10.76391)*5</f>
        <v>16.954805456381557</v>
      </c>
      <c r="M1654" s="192">
        <f t="shared" si="146"/>
        <v>17.737254575843391</v>
      </c>
      <c r="N1654" s="151">
        <v>300</v>
      </c>
      <c r="O1654" s="146">
        <f>(N1654/10.76391)*5</f>
        <v>139.3545653949169</v>
      </c>
      <c r="P1654" s="193">
        <f t="shared" si="147"/>
        <v>145.78565404802785</v>
      </c>
      <c r="Q1654" s="302" t="s">
        <v>362</v>
      </c>
      <c r="R1654" s="96" t="s">
        <v>233</v>
      </c>
      <c r="S1654" s="85" t="s">
        <v>66</v>
      </c>
      <c r="T1654" s="85" t="s">
        <v>67</v>
      </c>
      <c r="U1654" s="135">
        <v>2010</v>
      </c>
      <c r="V1654" s="85"/>
      <c r="W1654" s="85"/>
      <c r="X1654" s="57"/>
      <c r="Y1654" s="95" t="s">
        <v>387</v>
      </c>
      <c r="Z1654" s="137" t="s">
        <v>69</v>
      </c>
      <c r="AA1654" s="95"/>
    </row>
    <row r="1655" spans="1:27" s="125" customFormat="1" ht="15" x14ac:dyDescent="0.25">
      <c r="A1655" s="57" t="s">
        <v>2015</v>
      </c>
      <c r="B1655" s="57" t="s">
        <v>2229</v>
      </c>
      <c r="C1655" s="57" t="s">
        <v>2400</v>
      </c>
      <c r="D1655" s="85"/>
      <c r="E1655" s="151">
        <v>79.36</v>
      </c>
      <c r="F1655" s="146">
        <f>(E1655*1.6666666666)/3</f>
        <v>44.088888887125336</v>
      </c>
      <c r="G1655" s="146" t="s">
        <v>113</v>
      </c>
      <c r="H1655" s="47">
        <f>VLOOKUP(U1655,[1]Inflation!$G$16:$H$26,2,FALSE)</f>
        <v>1.0461491063094051</v>
      </c>
      <c r="I1655" s="56">
        <f t="shared" si="145"/>
        <v>46.123551707440832</v>
      </c>
      <c r="J1655" s="151"/>
      <c r="K1655" s="151">
        <v>36</v>
      </c>
      <c r="L1655" s="146">
        <f>(K1655*1.6666666666)/3</f>
        <v>19.9999999992</v>
      </c>
      <c r="M1655" s="192">
        <f t="shared" si="146"/>
        <v>20.922982125351183</v>
      </c>
      <c r="N1655" s="151">
        <v>400</v>
      </c>
      <c r="O1655" s="146">
        <f>(N1655*1.6666666666)/3</f>
        <v>222.22222221333334</v>
      </c>
      <c r="P1655" s="193">
        <f t="shared" si="147"/>
        <v>232.4775791705687</v>
      </c>
      <c r="Q1655" s="302" t="s">
        <v>149</v>
      </c>
      <c r="R1655" s="96" t="s">
        <v>233</v>
      </c>
      <c r="S1655" s="85" t="s">
        <v>66</v>
      </c>
      <c r="T1655" s="85" t="s">
        <v>67</v>
      </c>
      <c r="U1655" s="135">
        <v>2010</v>
      </c>
      <c r="V1655" s="85"/>
      <c r="W1655" s="85"/>
      <c r="X1655" s="57"/>
      <c r="Y1655" s="95" t="s">
        <v>1502</v>
      </c>
      <c r="Z1655" s="137" t="s">
        <v>69</v>
      </c>
      <c r="AA1655" s="95"/>
    </row>
    <row r="1656" spans="1:27" s="125" customFormat="1" ht="15" x14ac:dyDescent="0.25">
      <c r="A1656" s="57" t="s">
        <v>2015</v>
      </c>
      <c r="B1656" s="57" t="s">
        <v>2229</v>
      </c>
      <c r="C1656" s="57" t="s">
        <v>2401</v>
      </c>
      <c r="D1656" s="85"/>
      <c r="E1656" s="151">
        <v>50.83</v>
      </c>
      <c r="F1656" s="146">
        <f>(E1656/10.7639)*5</f>
        <v>23.611330465723391</v>
      </c>
      <c r="G1656" s="146" t="s">
        <v>113</v>
      </c>
      <c r="H1656" s="47">
        <f>VLOOKUP(U1656,[1]Inflation!$G$16:$H$26,2,FALSE)</f>
        <v>1.0461491063094051</v>
      </c>
      <c r="I1656" s="56">
        <f t="shared" si="145"/>
        <v>24.700972265492553</v>
      </c>
      <c r="J1656" s="151"/>
      <c r="K1656" s="151">
        <v>28.15</v>
      </c>
      <c r="L1656" s="146">
        <f>(K1656/10.76391)*5</f>
        <v>13.076103386223037</v>
      </c>
      <c r="M1656" s="192">
        <f t="shared" si="146"/>
        <v>13.679553871506617</v>
      </c>
      <c r="N1656" s="151">
        <v>98</v>
      </c>
      <c r="O1656" s="146">
        <f>(N1656/10.76391)*5</f>
        <v>45.52249136233953</v>
      </c>
      <c r="P1656" s="193">
        <f t="shared" si="147"/>
        <v>47.62331365568911</v>
      </c>
      <c r="Q1656" s="302" t="s">
        <v>2402</v>
      </c>
      <c r="R1656" s="96" t="s">
        <v>88</v>
      </c>
      <c r="S1656" s="85" t="s">
        <v>66</v>
      </c>
      <c r="T1656" s="85" t="s">
        <v>67</v>
      </c>
      <c r="U1656" s="135">
        <v>2010</v>
      </c>
      <c r="V1656" s="85"/>
      <c r="W1656" s="85"/>
      <c r="X1656" s="57"/>
      <c r="Y1656" s="95" t="s">
        <v>263</v>
      </c>
      <c r="Z1656" s="137" t="s">
        <v>69</v>
      </c>
      <c r="AA1656" s="95"/>
    </row>
    <row r="1657" spans="1:27" s="125" customFormat="1" ht="15" x14ac:dyDescent="0.25">
      <c r="A1657" s="57" t="s">
        <v>2015</v>
      </c>
      <c r="B1657" s="57" t="s">
        <v>2229</v>
      </c>
      <c r="C1657" s="57" t="s">
        <v>2403</v>
      </c>
      <c r="D1657" s="85"/>
      <c r="E1657" s="151">
        <v>47.83</v>
      </c>
      <c r="F1657" s="146">
        <f>(E1657*1.6666666666)/3</f>
        <v>26.572222221159333</v>
      </c>
      <c r="G1657" s="146" t="s">
        <v>113</v>
      </c>
      <c r="H1657" s="47">
        <f>VLOOKUP(U1657,[1]Inflation!$G$16:$H$26,2,FALSE)</f>
        <v>1.0461491063094051</v>
      </c>
      <c r="I1657" s="56">
        <f t="shared" si="145"/>
        <v>27.798506529320751</v>
      </c>
      <c r="J1657" s="151"/>
      <c r="K1657" s="151">
        <v>21</v>
      </c>
      <c r="L1657" s="146">
        <f>(K1657*1.6666666666)/3</f>
        <v>11.666666666200001</v>
      </c>
      <c r="M1657" s="192">
        <f t="shared" si="146"/>
        <v>12.205072906454857</v>
      </c>
      <c r="N1657" s="151">
        <v>512.25</v>
      </c>
      <c r="O1657" s="146">
        <f>(N1657*1.6666666666)/3</f>
        <v>284.58333332195002</v>
      </c>
      <c r="P1657" s="193">
        <f t="shared" si="147"/>
        <v>297.71659982530957</v>
      </c>
      <c r="Q1657" s="302" t="s">
        <v>149</v>
      </c>
      <c r="R1657" s="96" t="s">
        <v>88</v>
      </c>
      <c r="S1657" s="85" t="s">
        <v>66</v>
      </c>
      <c r="T1657" s="85" t="s">
        <v>67</v>
      </c>
      <c r="U1657" s="135">
        <v>2010</v>
      </c>
      <c r="V1657" s="85"/>
      <c r="W1657" s="85"/>
      <c r="X1657" s="57"/>
      <c r="Y1657" s="95" t="s">
        <v>2404</v>
      </c>
      <c r="Z1657" s="137" t="s">
        <v>69</v>
      </c>
      <c r="AA1657" s="95"/>
    </row>
    <row r="1658" spans="1:27" s="125" customFormat="1" ht="15" x14ac:dyDescent="0.25">
      <c r="A1658" s="57" t="s">
        <v>2015</v>
      </c>
      <c r="B1658" s="57" t="s">
        <v>2229</v>
      </c>
      <c r="C1658" s="57" t="s">
        <v>2405</v>
      </c>
      <c r="D1658" s="85"/>
      <c r="E1658" s="151">
        <v>59.51</v>
      </c>
      <c r="F1658" s="146">
        <f>(E1658*1.6666666666)/3</f>
        <v>33.061111109788669</v>
      </c>
      <c r="G1658" s="146" t="s">
        <v>113</v>
      </c>
      <c r="H1658" s="47">
        <f>VLOOKUP(U1658,[1]Inflation!$G$16:$H$26,2,FALSE)</f>
        <v>1.0461491063094051</v>
      </c>
      <c r="I1658" s="56">
        <f t="shared" si="145"/>
        <v>34.586851841101357</v>
      </c>
      <c r="J1658" s="151"/>
      <c r="K1658" s="151">
        <v>38</v>
      </c>
      <c r="L1658" s="146">
        <f>(K1658*1.6666666666)/3</f>
        <v>21.111111110266666</v>
      </c>
      <c r="M1658" s="192">
        <f t="shared" si="146"/>
        <v>22.085370021204024</v>
      </c>
      <c r="N1658" s="151">
        <v>120</v>
      </c>
      <c r="O1658" s="146">
        <f>(N1658*1.6666666666)/3</f>
        <v>66.666666664000005</v>
      </c>
      <c r="P1658" s="193">
        <f t="shared" si="147"/>
        <v>69.743273751170605</v>
      </c>
      <c r="Q1658" s="302" t="s">
        <v>149</v>
      </c>
      <c r="R1658" s="96" t="s">
        <v>88</v>
      </c>
      <c r="S1658" s="85" t="s">
        <v>66</v>
      </c>
      <c r="T1658" s="85" t="s">
        <v>67</v>
      </c>
      <c r="U1658" s="135">
        <v>2010</v>
      </c>
      <c r="V1658" s="85"/>
      <c r="W1658" s="85"/>
      <c r="X1658" s="57"/>
      <c r="Y1658" s="95" t="s">
        <v>454</v>
      </c>
      <c r="Z1658" s="137" t="s">
        <v>69</v>
      </c>
      <c r="AA1658" s="95"/>
    </row>
    <row r="1659" spans="1:27" s="317" customFormat="1" ht="15" x14ac:dyDescent="0.25">
      <c r="A1659" s="57" t="s">
        <v>2015</v>
      </c>
      <c r="B1659" s="57" t="s">
        <v>2229</v>
      </c>
      <c r="C1659" s="57" t="s">
        <v>2406</v>
      </c>
      <c r="D1659" s="85"/>
      <c r="E1659" s="151">
        <v>61.77</v>
      </c>
      <c r="F1659" s="146">
        <f>(E1659/10.7639)*5</f>
        <v>28.693131671606018</v>
      </c>
      <c r="G1659" s="146" t="s">
        <v>113</v>
      </c>
      <c r="H1659" s="47">
        <f>VLOOKUP(U1659,[1]Inflation!$G$16:$H$26,2,FALSE)</f>
        <v>1.0461491063094051</v>
      </c>
      <c r="I1659" s="56">
        <f t="shared" si="145"/>
        <v>30.017294055468721</v>
      </c>
      <c r="J1659" s="151"/>
      <c r="K1659" s="151">
        <v>45</v>
      </c>
      <c r="L1659" s="146">
        <f>(K1659/10.76391)*5</f>
        <v>20.903184809237537</v>
      </c>
      <c r="M1659" s="192">
        <f t="shared" si="146"/>
        <v>21.867848107204182</v>
      </c>
      <c r="N1659" s="151">
        <v>91.94</v>
      </c>
      <c r="O1659" s="146">
        <f>(N1659/10.76391)*5</f>
        <v>42.707529141362201</v>
      </c>
      <c r="P1659" s="193">
        <f t="shared" si="147"/>
        <v>44.678443443918937</v>
      </c>
      <c r="Q1659" s="302" t="s">
        <v>2402</v>
      </c>
      <c r="R1659" s="96" t="s">
        <v>88</v>
      </c>
      <c r="S1659" s="85" t="s">
        <v>66</v>
      </c>
      <c r="T1659" s="85" t="s">
        <v>67</v>
      </c>
      <c r="U1659" s="135">
        <v>2010</v>
      </c>
      <c r="V1659" s="85"/>
      <c r="W1659" s="85"/>
      <c r="X1659" s="57"/>
      <c r="Y1659" s="95" t="s">
        <v>157</v>
      </c>
      <c r="Z1659" s="137" t="s">
        <v>69</v>
      </c>
      <c r="AA1659" s="95"/>
    </row>
    <row r="1660" spans="1:27" s="125" customFormat="1" ht="15" x14ac:dyDescent="0.25">
      <c r="A1660" s="57" t="s">
        <v>2015</v>
      </c>
      <c r="B1660" s="57" t="s">
        <v>2229</v>
      </c>
      <c r="C1660" s="57" t="s">
        <v>2407</v>
      </c>
      <c r="D1660" s="85"/>
      <c r="E1660" s="151">
        <v>43.9</v>
      </c>
      <c r="F1660" s="146">
        <f>(E1660*1.66666666666)/3</f>
        <v>24.388888888791332</v>
      </c>
      <c r="G1660" s="146" t="s">
        <v>113</v>
      </c>
      <c r="H1660" s="47">
        <f>VLOOKUP(U1660,[1]Inflation!$G$16:$H$26,2,FALSE)</f>
        <v>1.0461491063094051</v>
      </c>
      <c r="I1660" s="56">
        <f t="shared" si="145"/>
        <v>25.51441431488843</v>
      </c>
      <c r="J1660" s="151"/>
      <c r="K1660" s="151">
        <v>26</v>
      </c>
      <c r="L1660" s="146">
        <f>(K1660*1.66666666)/3</f>
        <v>14.444444386666667</v>
      </c>
      <c r="M1660" s="192">
        <f t="shared" si="146"/>
        <v>15.111042586247237</v>
      </c>
      <c r="N1660" s="151">
        <v>140</v>
      </c>
      <c r="O1660" s="146">
        <f>(N1660*1.6666666666)/3</f>
        <v>77.777777774666674</v>
      </c>
      <c r="P1660" s="193">
        <f t="shared" si="147"/>
        <v>81.367152709699042</v>
      </c>
      <c r="Q1660" s="302" t="s">
        <v>149</v>
      </c>
      <c r="R1660" s="96" t="s">
        <v>88</v>
      </c>
      <c r="S1660" s="85" t="s">
        <v>66</v>
      </c>
      <c r="T1660" s="85" t="s">
        <v>67</v>
      </c>
      <c r="U1660" s="135">
        <v>2010</v>
      </c>
      <c r="V1660" s="85"/>
      <c r="W1660" s="85"/>
      <c r="X1660" s="57"/>
      <c r="Y1660" s="95" t="s">
        <v>492</v>
      </c>
      <c r="Z1660" s="137" t="s">
        <v>69</v>
      </c>
      <c r="AA1660" s="95"/>
    </row>
    <row r="1661" spans="1:27" s="125" customFormat="1" ht="15" x14ac:dyDescent="0.25">
      <c r="A1661" s="57" t="s">
        <v>2015</v>
      </c>
      <c r="B1661" s="57" t="s">
        <v>2229</v>
      </c>
      <c r="C1661" s="57" t="s">
        <v>2408</v>
      </c>
      <c r="D1661" s="85"/>
      <c r="E1661" s="151">
        <v>3.59</v>
      </c>
      <c r="F1661" s="146">
        <f t="shared" ref="F1661:F1675" si="153">E1661*5</f>
        <v>17.95</v>
      </c>
      <c r="G1661" s="146" t="s">
        <v>113</v>
      </c>
      <c r="H1661" s="47">
        <f>VLOOKUP(U1661,[1]Inflation!$G$16:$H$26,2,FALSE)</f>
        <v>1.0461491063094051</v>
      </c>
      <c r="I1661" s="56">
        <f t="shared" si="145"/>
        <v>18.77837645825382</v>
      </c>
      <c r="J1661" s="151"/>
      <c r="K1661" s="151">
        <v>1.78</v>
      </c>
      <c r="L1661" s="146">
        <f t="shared" ref="L1661:L1668" si="154">K1661*5</f>
        <v>8.9</v>
      </c>
      <c r="M1661" s="192">
        <f t="shared" si="146"/>
        <v>9.3107270461537048</v>
      </c>
      <c r="N1661" s="151">
        <v>16.55</v>
      </c>
      <c r="O1661" s="146">
        <f t="shared" ref="O1661:O1668" si="155">N1661*5</f>
        <v>82.75</v>
      </c>
      <c r="P1661" s="193">
        <f t="shared" si="147"/>
        <v>86.568838547103269</v>
      </c>
      <c r="Q1661" s="302" t="s">
        <v>365</v>
      </c>
      <c r="R1661" s="57" t="s">
        <v>2714</v>
      </c>
      <c r="S1661" s="85" t="s">
        <v>66</v>
      </c>
      <c r="T1661" s="85">
        <v>2010</v>
      </c>
      <c r="U1661" s="135">
        <v>2010</v>
      </c>
      <c r="V1661" s="85"/>
      <c r="W1661" s="85"/>
      <c r="X1661" s="57"/>
      <c r="Y1661" s="95" t="s">
        <v>2409</v>
      </c>
      <c r="Z1661" s="136" t="s">
        <v>69</v>
      </c>
      <c r="AA1661" s="95"/>
    </row>
    <row r="1662" spans="1:27" s="125" customFormat="1" ht="15" x14ac:dyDescent="0.25">
      <c r="A1662" s="57" t="s">
        <v>2015</v>
      </c>
      <c r="B1662" s="57" t="s">
        <v>2229</v>
      </c>
      <c r="C1662" s="57" t="s">
        <v>2410</v>
      </c>
      <c r="D1662" s="85"/>
      <c r="E1662" s="151">
        <v>3.52</v>
      </c>
      <c r="F1662" s="146">
        <f t="shared" si="153"/>
        <v>17.600000000000001</v>
      </c>
      <c r="G1662" s="146" t="s">
        <v>113</v>
      </c>
      <c r="H1662" s="47">
        <f>VLOOKUP(U1662,[1]Inflation!$G$16:$H$26,2,FALSE)</f>
        <v>1.0461491063094051</v>
      </c>
      <c r="I1662" s="56">
        <f t="shared" si="145"/>
        <v>18.412224271045531</v>
      </c>
      <c r="J1662" s="151"/>
      <c r="K1662" s="151">
        <v>2.0499999999999998</v>
      </c>
      <c r="L1662" s="146">
        <f t="shared" si="154"/>
        <v>10.25</v>
      </c>
      <c r="M1662" s="192">
        <f t="shared" si="146"/>
        <v>10.723028339671401</v>
      </c>
      <c r="N1662" s="151">
        <v>10</v>
      </c>
      <c r="O1662" s="146">
        <f t="shared" si="155"/>
        <v>50</v>
      </c>
      <c r="P1662" s="193">
        <f t="shared" si="147"/>
        <v>52.30745531547025</v>
      </c>
      <c r="Q1662" s="302" t="s">
        <v>365</v>
      </c>
      <c r="R1662" s="57" t="s">
        <v>2714</v>
      </c>
      <c r="S1662" s="85" t="s">
        <v>66</v>
      </c>
      <c r="T1662" s="85">
        <v>2010</v>
      </c>
      <c r="U1662" s="135">
        <v>2010</v>
      </c>
      <c r="V1662" s="85"/>
      <c r="W1662" s="85"/>
      <c r="X1662" s="57"/>
      <c r="Y1662" s="95" t="s">
        <v>2411</v>
      </c>
      <c r="Z1662" s="136" t="s">
        <v>69</v>
      </c>
      <c r="AA1662" s="95"/>
    </row>
    <row r="1663" spans="1:27" s="125" customFormat="1" ht="15" x14ac:dyDescent="0.25">
      <c r="A1663" s="57" t="s">
        <v>2015</v>
      </c>
      <c r="B1663" s="57" t="s">
        <v>2229</v>
      </c>
      <c r="C1663" s="57" t="s">
        <v>2412</v>
      </c>
      <c r="D1663" s="85"/>
      <c r="E1663" s="151">
        <v>4.7</v>
      </c>
      <c r="F1663" s="146">
        <f t="shared" si="153"/>
        <v>23.5</v>
      </c>
      <c r="G1663" s="146" t="s">
        <v>113</v>
      </c>
      <c r="H1663" s="47">
        <f>VLOOKUP(U1663,[1]Inflation!$G$16:$H$26,2,FALSE)</f>
        <v>1.0461491063094051</v>
      </c>
      <c r="I1663" s="56">
        <f t="shared" si="145"/>
        <v>24.584503998271018</v>
      </c>
      <c r="J1663" s="151"/>
      <c r="K1663" s="151">
        <v>2</v>
      </c>
      <c r="L1663" s="146">
        <f t="shared" si="154"/>
        <v>10</v>
      </c>
      <c r="M1663" s="192">
        <f t="shared" si="146"/>
        <v>10.461491063094051</v>
      </c>
      <c r="N1663" s="151">
        <v>270</v>
      </c>
      <c r="O1663" s="146">
        <f t="shared" si="155"/>
        <v>1350</v>
      </c>
      <c r="P1663" s="193">
        <f t="shared" si="147"/>
        <v>1412.3012935176969</v>
      </c>
      <c r="Q1663" s="302" t="s">
        <v>365</v>
      </c>
      <c r="R1663" s="57" t="s">
        <v>2714</v>
      </c>
      <c r="S1663" s="85" t="s">
        <v>66</v>
      </c>
      <c r="T1663" s="85">
        <v>2010</v>
      </c>
      <c r="U1663" s="135">
        <v>2010</v>
      </c>
      <c r="V1663" s="85"/>
      <c r="W1663" s="85"/>
      <c r="X1663" s="57"/>
      <c r="Y1663" s="95" t="s">
        <v>586</v>
      </c>
      <c r="Z1663" s="136" t="s">
        <v>69</v>
      </c>
      <c r="AA1663" s="95"/>
    </row>
    <row r="1664" spans="1:27" s="125" customFormat="1" ht="15" x14ac:dyDescent="0.25">
      <c r="A1664" s="57" t="s">
        <v>2015</v>
      </c>
      <c r="B1664" s="57" t="s">
        <v>2229</v>
      </c>
      <c r="C1664" s="57" t="s">
        <v>2413</v>
      </c>
      <c r="D1664" s="85"/>
      <c r="E1664" s="151">
        <v>3.94</v>
      </c>
      <c r="F1664" s="146">
        <f t="shared" si="153"/>
        <v>19.7</v>
      </c>
      <c r="G1664" s="146" t="s">
        <v>113</v>
      </c>
      <c r="H1664" s="47">
        <f>VLOOKUP(U1664,[1]Inflation!$G$16:$H$26,2,FALSE)</f>
        <v>1.0461491063094051</v>
      </c>
      <c r="I1664" s="56">
        <f t="shared" si="145"/>
        <v>20.609137394295278</v>
      </c>
      <c r="J1664" s="151"/>
      <c r="K1664" s="151">
        <v>2.6</v>
      </c>
      <c r="L1664" s="146">
        <f t="shared" si="154"/>
        <v>13</v>
      </c>
      <c r="M1664" s="192">
        <f t="shared" si="146"/>
        <v>13.599938382022266</v>
      </c>
      <c r="N1664" s="151">
        <v>8</v>
      </c>
      <c r="O1664" s="146">
        <f t="shared" si="155"/>
        <v>40</v>
      </c>
      <c r="P1664" s="193">
        <f t="shared" si="147"/>
        <v>41.845964252376206</v>
      </c>
      <c r="Q1664" s="302" t="s">
        <v>365</v>
      </c>
      <c r="R1664" s="57" t="s">
        <v>2714</v>
      </c>
      <c r="S1664" s="85" t="s">
        <v>66</v>
      </c>
      <c r="T1664" s="85">
        <v>2010</v>
      </c>
      <c r="U1664" s="135">
        <v>2010</v>
      </c>
      <c r="V1664" s="85"/>
      <c r="W1664" s="85"/>
      <c r="X1664" s="57"/>
      <c r="Y1664" s="95" t="s">
        <v>632</v>
      </c>
      <c r="Z1664" s="136" t="s">
        <v>69</v>
      </c>
      <c r="AA1664" s="95"/>
    </row>
    <row r="1665" spans="1:27" s="125" customFormat="1" ht="15" x14ac:dyDescent="0.25">
      <c r="A1665" s="57" t="s">
        <v>2015</v>
      </c>
      <c r="B1665" s="57" t="s">
        <v>2229</v>
      </c>
      <c r="C1665" s="57" t="s">
        <v>2408</v>
      </c>
      <c r="D1665" s="85"/>
      <c r="E1665" s="151">
        <v>3.76</v>
      </c>
      <c r="F1665" s="146">
        <f t="shared" si="153"/>
        <v>18.799999999999997</v>
      </c>
      <c r="G1665" s="146" t="s">
        <v>113</v>
      </c>
      <c r="H1665" s="47">
        <f>VLOOKUP(U1665,[1]Inflation!$G$16:$H$26,2,FALSE)</f>
        <v>1.0292667257822254</v>
      </c>
      <c r="I1665" s="56">
        <f t="shared" si="145"/>
        <v>19.350214444705834</v>
      </c>
      <c r="J1665" s="151"/>
      <c r="K1665" s="151">
        <v>1.9</v>
      </c>
      <c r="L1665" s="146">
        <f t="shared" si="154"/>
        <v>9.5</v>
      </c>
      <c r="M1665" s="192">
        <f t="shared" si="146"/>
        <v>9.7780338949311414</v>
      </c>
      <c r="N1665" s="151">
        <v>25</v>
      </c>
      <c r="O1665" s="146">
        <f t="shared" si="155"/>
        <v>125</v>
      </c>
      <c r="P1665" s="193">
        <f t="shared" si="147"/>
        <v>128.65834072277818</v>
      </c>
      <c r="Q1665" s="302" t="s">
        <v>365</v>
      </c>
      <c r="R1665" s="57" t="s">
        <v>2714</v>
      </c>
      <c r="S1665" s="85" t="s">
        <v>66</v>
      </c>
      <c r="T1665" s="85">
        <v>2011</v>
      </c>
      <c r="U1665" s="135">
        <v>2011</v>
      </c>
      <c r="V1665" s="85"/>
      <c r="W1665" s="85"/>
      <c r="X1665" s="57"/>
      <c r="Y1665" s="95" t="s">
        <v>1645</v>
      </c>
      <c r="Z1665" s="136" t="s">
        <v>69</v>
      </c>
      <c r="AA1665" s="95"/>
    </row>
    <row r="1666" spans="1:27" s="125" customFormat="1" ht="15" x14ac:dyDescent="0.25">
      <c r="A1666" s="57" t="s">
        <v>2015</v>
      </c>
      <c r="B1666" s="57" t="s">
        <v>2229</v>
      </c>
      <c r="C1666" s="57" t="s">
        <v>2410</v>
      </c>
      <c r="D1666" s="85"/>
      <c r="E1666" s="151">
        <v>3.44</v>
      </c>
      <c r="F1666" s="146">
        <f t="shared" si="153"/>
        <v>17.2</v>
      </c>
      <c r="G1666" s="146" t="s">
        <v>113</v>
      </c>
      <c r="H1666" s="47">
        <f>VLOOKUP(U1666,[1]Inflation!$G$16:$H$26,2,FALSE)</f>
        <v>1.0292667257822254</v>
      </c>
      <c r="I1666" s="56">
        <f t="shared" si="145"/>
        <v>17.703387683454277</v>
      </c>
      <c r="J1666" s="151"/>
      <c r="K1666" s="151">
        <v>1.9</v>
      </c>
      <c r="L1666" s="146">
        <f t="shared" si="154"/>
        <v>9.5</v>
      </c>
      <c r="M1666" s="192">
        <f t="shared" si="146"/>
        <v>9.7780338949311414</v>
      </c>
      <c r="N1666" s="151">
        <v>15</v>
      </c>
      <c r="O1666" s="146">
        <f t="shared" si="155"/>
        <v>75</v>
      </c>
      <c r="P1666" s="193">
        <f t="shared" si="147"/>
        <v>77.195004433666909</v>
      </c>
      <c r="Q1666" s="302" t="s">
        <v>365</v>
      </c>
      <c r="R1666" s="57" t="s">
        <v>2714</v>
      </c>
      <c r="S1666" s="85" t="s">
        <v>66</v>
      </c>
      <c r="T1666" s="85">
        <v>2011</v>
      </c>
      <c r="U1666" s="135">
        <v>2011</v>
      </c>
      <c r="V1666" s="85"/>
      <c r="W1666" s="85"/>
      <c r="X1666" s="57"/>
      <c r="Y1666" s="95" t="s">
        <v>2414</v>
      </c>
      <c r="Z1666" s="136" t="s">
        <v>69</v>
      </c>
      <c r="AA1666" s="95"/>
    </row>
    <row r="1667" spans="1:27" s="126" customFormat="1" ht="15" x14ac:dyDescent="0.25">
      <c r="A1667" s="57" t="s">
        <v>2015</v>
      </c>
      <c r="B1667" s="57" t="s">
        <v>2229</v>
      </c>
      <c r="C1667" s="57" t="s">
        <v>2412</v>
      </c>
      <c r="D1667" s="85"/>
      <c r="E1667" s="151">
        <v>3.98</v>
      </c>
      <c r="F1667" s="146">
        <f t="shared" si="153"/>
        <v>19.899999999999999</v>
      </c>
      <c r="G1667" s="146" t="s">
        <v>113</v>
      </c>
      <c r="H1667" s="47">
        <f>VLOOKUP(U1667,[1]Inflation!$G$16:$H$26,2,FALSE)</f>
        <v>1.0292667257822254</v>
      </c>
      <c r="I1667" s="56">
        <f t="shared" si="145"/>
        <v>20.482407843066284</v>
      </c>
      <c r="J1667" s="151"/>
      <c r="K1667" s="151">
        <v>2.8</v>
      </c>
      <c r="L1667" s="146">
        <f t="shared" si="154"/>
        <v>14</v>
      </c>
      <c r="M1667" s="192">
        <f t="shared" si="146"/>
        <v>14.409734160951157</v>
      </c>
      <c r="N1667" s="151">
        <v>10.5</v>
      </c>
      <c r="O1667" s="146">
        <f t="shared" si="155"/>
        <v>52.5</v>
      </c>
      <c r="P1667" s="193">
        <f t="shared" si="147"/>
        <v>54.036503103566837</v>
      </c>
      <c r="Q1667" s="302" t="s">
        <v>365</v>
      </c>
      <c r="R1667" s="57" t="s">
        <v>2714</v>
      </c>
      <c r="S1667" s="85" t="s">
        <v>66</v>
      </c>
      <c r="T1667" s="85">
        <v>2011</v>
      </c>
      <c r="U1667" s="135">
        <v>2011</v>
      </c>
      <c r="V1667" s="85"/>
      <c r="W1667" s="85"/>
      <c r="X1667" s="57"/>
      <c r="Y1667" s="95" t="s">
        <v>2415</v>
      </c>
      <c r="Z1667" s="136" t="s">
        <v>69</v>
      </c>
      <c r="AA1667" s="95"/>
    </row>
    <row r="1668" spans="1:27" s="125" customFormat="1" ht="15" x14ac:dyDescent="0.25">
      <c r="A1668" s="57" t="s">
        <v>2015</v>
      </c>
      <c r="B1668" s="57" t="s">
        <v>2229</v>
      </c>
      <c r="C1668" s="57" t="s">
        <v>2413</v>
      </c>
      <c r="D1668" s="85"/>
      <c r="E1668" s="151">
        <v>3.92</v>
      </c>
      <c r="F1668" s="146">
        <f t="shared" si="153"/>
        <v>19.600000000000001</v>
      </c>
      <c r="G1668" s="146" t="s">
        <v>113</v>
      </c>
      <c r="H1668" s="47">
        <f>VLOOKUP(U1668,[1]Inflation!$G$16:$H$26,2,FALSE)</f>
        <v>1.0292667257822254</v>
      </c>
      <c r="I1668" s="56">
        <f t="shared" si="145"/>
        <v>20.173627825331621</v>
      </c>
      <c r="J1668" s="151"/>
      <c r="K1668" s="151">
        <v>3.4</v>
      </c>
      <c r="L1668" s="146">
        <f t="shared" si="154"/>
        <v>17</v>
      </c>
      <c r="M1668" s="192">
        <f t="shared" si="146"/>
        <v>17.497534338297832</v>
      </c>
      <c r="N1668" s="151">
        <v>5.75</v>
      </c>
      <c r="O1668" s="146">
        <f t="shared" si="155"/>
        <v>28.75</v>
      </c>
      <c r="P1668" s="193">
        <f t="shared" si="147"/>
        <v>29.591418366238983</v>
      </c>
      <c r="Q1668" s="302" t="s">
        <v>365</v>
      </c>
      <c r="R1668" s="57" t="s">
        <v>2714</v>
      </c>
      <c r="S1668" s="85" t="s">
        <v>66</v>
      </c>
      <c r="T1668" s="85">
        <v>2011</v>
      </c>
      <c r="U1668" s="135">
        <v>2011</v>
      </c>
      <c r="V1668" s="85"/>
      <c r="W1668" s="85"/>
      <c r="X1668" s="57"/>
      <c r="Y1668" s="95" t="s">
        <v>426</v>
      </c>
      <c r="Z1668" s="136" t="s">
        <v>69</v>
      </c>
      <c r="AA1668" s="95"/>
    </row>
    <row r="1669" spans="1:27" s="125" customFormat="1" ht="30" x14ac:dyDescent="0.25">
      <c r="A1669" s="44" t="s">
        <v>2015</v>
      </c>
      <c r="B1669" s="44" t="s">
        <v>2229</v>
      </c>
      <c r="C1669" s="44" t="s">
        <v>2416</v>
      </c>
      <c r="D1669" s="44"/>
      <c r="E1669" s="45">
        <v>2.97</v>
      </c>
      <c r="F1669" s="46">
        <f t="shared" si="153"/>
        <v>14.850000000000001</v>
      </c>
      <c r="G1669" s="46" t="s">
        <v>113</v>
      </c>
      <c r="H1669" s="47">
        <f>VLOOKUP(U1669,[1]Inflation!$G$16:$H$26,2,FALSE)</f>
        <v>1.0292667257822254</v>
      </c>
      <c r="I1669" s="56">
        <f t="shared" si="145"/>
        <v>15.284610877866049</v>
      </c>
      <c r="J1669" s="44"/>
      <c r="K1669" s="44"/>
      <c r="L1669" s="212"/>
      <c r="M1669" s="192">
        <f t="shared" si="146"/>
        <v>0</v>
      </c>
      <c r="N1669" s="44"/>
      <c r="O1669" s="212"/>
      <c r="P1669" s="193">
        <f t="shared" si="147"/>
        <v>0</v>
      </c>
      <c r="Q1669" s="76" t="s">
        <v>148</v>
      </c>
      <c r="R1669" s="44" t="s">
        <v>44</v>
      </c>
      <c r="S1669" s="44" t="s">
        <v>349</v>
      </c>
      <c r="T1669" s="44">
        <v>2011</v>
      </c>
      <c r="U1669" s="41">
        <v>2011</v>
      </c>
      <c r="V1669" s="44">
        <v>34</v>
      </c>
      <c r="W1669" s="44"/>
      <c r="X1669" s="44">
        <v>18012</v>
      </c>
      <c r="Y1669" s="44">
        <v>3</v>
      </c>
      <c r="Z1669" s="44"/>
      <c r="AA1669" s="44"/>
    </row>
    <row r="1670" spans="1:27" s="125" customFormat="1" ht="30" x14ac:dyDescent="0.25">
      <c r="A1670" s="44" t="s">
        <v>2015</v>
      </c>
      <c r="B1670" s="44" t="s">
        <v>2229</v>
      </c>
      <c r="C1670" s="44" t="s">
        <v>2417</v>
      </c>
      <c r="D1670" s="44"/>
      <c r="E1670" s="45">
        <v>3.43</v>
      </c>
      <c r="F1670" s="46">
        <f t="shared" si="153"/>
        <v>17.150000000000002</v>
      </c>
      <c r="G1670" s="46" t="s">
        <v>113</v>
      </c>
      <c r="H1670" s="47">
        <f>VLOOKUP(U1670,[1]Inflation!$G$16:$H$26,2,FALSE)</f>
        <v>1.0292667257822254</v>
      </c>
      <c r="I1670" s="56">
        <f t="shared" si="145"/>
        <v>17.651924347165167</v>
      </c>
      <c r="J1670" s="44"/>
      <c r="K1670" s="44"/>
      <c r="L1670" s="212"/>
      <c r="M1670" s="192">
        <f t="shared" si="146"/>
        <v>0</v>
      </c>
      <c r="N1670" s="44"/>
      <c r="O1670" s="212"/>
      <c r="P1670" s="193">
        <f t="shared" si="147"/>
        <v>0</v>
      </c>
      <c r="Q1670" s="76" t="s">
        <v>148</v>
      </c>
      <c r="R1670" s="44" t="s">
        <v>44</v>
      </c>
      <c r="S1670" s="44" t="s">
        <v>349</v>
      </c>
      <c r="T1670" s="44">
        <v>2011</v>
      </c>
      <c r="U1670" s="41">
        <v>2011</v>
      </c>
      <c r="V1670" s="44">
        <v>34</v>
      </c>
      <c r="W1670" s="44"/>
      <c r="X1670" s="44">
        <v>176035</v>
      </c>
      <c r="Y1670" s="44">
        <v>30</v>
      </c>
      <c r="Z1670" s="44"/>
      <c r="AA1670" s="44"/>
    </row>
    <row r="1671" spans="1:27" s="125" customFormat="1" ht="30" x14ac:dyDescent="0.25">
      <c r="A1671" s="44" t="s">
        <v>2015</v>
      </c>
      <c r="B1671" s="44" t="s">
        <v>2229</v>
      </c>
      <c r="C1671" s="44" t="s">
        <v>2418</v>
      </c>
      <c r="D1671" s="44"/>
      <c r="E1671" s="45">
        <v>6.1</v>
      </c>
      <c r="F1671" s="46">
        <f t="shared" si="153"/>
        <v>30.5</v>
      </c>
      <c r="G1671" s="46" t="s">
        <v>113</v>
      </c>
      <c r="H1671" s="47">
        <f>VLOOKUP(U1671,[1]Inflation!$G$16:$H$26,2,FALSE)</f>
        <v>1.0292667257822254</v>
      </c>
      <c r="I1671" s="56">
        <f t="shared" si="145"/>
        <v>31.392635136357875</v>
      </c>
      <c r="J1671" s="44"/>
      <c r="K1671" s="44"/>
      <c r="L1671" s="212"/>
      <c r="M1671" s="192">
        <f t="shared" si="146"/>
        <v>0</v>
      </c>
      <c r="N1671" s="44"/>
      <c r="O1671" s="212"/>
      <c r="P1671" s="193">
        <f t="shared" si="147"/>
        <v>0</v>
      </c>
      <c r="Q1671" s="76" t="s">
        <v>148</v>
      </c>
      <c r="R1671" s="44" t="s">
        <v>44</v>
      </c>
      <c r="S1671" s="44" t="s">
        <v>349</v>
      </c>
      <c r="T1671" s="44">
        <v>2011</v>
      </c>
      <c r="U1671" s="41">
        <v>2011</v>
      </c>
      <c r="V1671" s="44">
        <v>35</v>
      </c>
      <c r="W1671" s="44"/>
      <c r="X1671" s="44">
        <v>3846</v>
      </c>
      <c r="Y1671" s="44">
        <v>1</v>
      </c>
      <c r="Z1671" s="44"/>
      <c r="AA1671" s="44"/>
    </row>
    <row r="1672" spans="1:27" s="125" customFormat="1" ht="30" x14ac:dyDescent="0.25">
      <c r="A1672" s="44" t="s">
        <v>2015</v>
      </c>
      <c r="B1672" s="44" t="s">
        <v>2229</v>
      </c>
      <c r="C1672" s="44" t="s">
        <v>2419</v>
      </c>
      <c r="D1672" s="44"/>
      <c r="E1672" s="45">
        <v>3.75</v>
      </c>
      <c r="F1672" s="46">
        <f t="shared" si="153"/>
        <v>18.75</v>
      </c>
      <c r="G1672" s="46" t="s">
        <v>113</v>
      </c>
      <c r="H1672" s="47">
        <f>VLOOKUP(U1672,[1]Inflation!$G$16:$H$26,2,FALSE)</f>
        <v>1.0292667257822254</v>
      </c>
      <c r="I1672" s="56">
        <f t="shared" si="145"/>
        <v>19.298751108416727</v>
      </c>
      <c r="J1672" s="44"/>
      <c r="K1672" s="44"/>
      <c r="L1672" s="212"/>
      <c r="M1672" s="192">
        <f t="shared" si="146"/>
        <v>0</v>
      </c>
      <c r="N1672" s="44"/>
      <c r="O1672" s="212"/>
      <c r="P1672" s="193">
        <f t="shared" si="147"/>
        <v>0</v>
      </c>
      <c r="Q1672" s="76" t="s">
        <v>148</v>
      </c>
      <c r="R1672" s="44" t="s">
        <v>44</v>
      </c>
      <c r="S1672" s="44" t="s">
        <v>349</v>
      </c>
      <c r="T1672" s="44">
        <v>2011</v>
      </c>
      <c r="U1672" s="41">
        <v>2011</v>
      </c>
      <c r="V1672" s="44">
        <v>35</v>
      </c>
      <c r="W1672" s="44"/>
      <c r="X1672" s="44">
        <v>3849</v>
      </c>
      <c r="Y1672" s="44">
        <v>1</v>
      </c>
      <c r="Z1672" s="44"/>
      <c r="AA1672" s="44"/>
    </row>
    <row r="1673" spans="1:27" s="125" customFormat="1" ht="30" x14ac:dyDescent="0.25">
      <c r="A1673" s="44" t="s">
        <v>2015</v>
      </c>
      <c r="B1673" s="44" t="s">
        <v>2229</v>
      </c>
      <c r="C1673" s="44" t="s">
        <v>2420</v>
      </c>
      <c r="D1673" s="44"/>
      <c r="E1673" s="45">
        <v>5</v>
      </c>
      <c r="F1673" s="46">
        <f t="shared" si="153"/>
        <v>25</v>
      </c>
      <c r="G1673" s="46" t="s">
        <v>113</v>
      </c>
      <c r="H1673" s="47">
        <f>VLOOKUP(U1673,[1]Inflation!$G$16:$H$26,2,FALSE)</f>
        <v>1.0292667257822254</v>
      </c>
      <c r="I1673" s="56">
        <f t="shared" si="145"/>
        <v>25.731668144555638</v>
      </c>
      <c r="J1673" s="44"/>
      <c r="K1673" s="44"/>
      <c r="L1673" s="212"/>
      <c r="M1673" s="192">
        <f t="shared" si="146"/>
        <v>0</v>
      </c>
      <c r="N1673" s="44"/>
      <c r="O1673" s="212"/>
      <c r="P1673" s="193">
        <f t="shared" si="147"/>
        <v>0</v>
      </c>
      <c r="Q1673" s="76" t="s">
        <v>148</v>
      </c>
      <c r="R1673" s="44" t="s">
        <v>44</v>
      </c>
      <c r="S1673" s="44" t="s">
        <v>349</v>
      </c>
      <c r="T1673" s="44">
        <v>2011</v>
      </c>
      <c r="U1673" s="41">
        <v>2011</v>
      </c>
      <c r="V1673" s="44">
        <v>35</v>
      </c>
      <c r="W1673" s="44"/>
      <c r="X1673" s="44">
        <v>913</v>
      </c>
      <c r="Y1673" s="44">
        <v>1</v>
      </c>
      <c r="Z1673" s="44"/>
      <c r="AA1673" s="44"/>
    </row>
    <row r="1674" spans="1:27" s="125" customFormat="1" ht="30" x14ac:dyDescent="0.25">
      <c r="A1674" s="44" t="s">
        <v>2015</v>
      </c>
      <c r="B1674" s="44" t="s">
        <v>2229</v>
      </c>
      <c r="C1674" s="44" t="s">
        <v>2421</v>
      </c>
      <c r="D1674" s="44"/>
      <c r="E1674" s="45">
        <v>4.3</v>
      </c>
      <c r="F1674" s="46">
        <f t="shared" si="153"/>
        <v>21.5</v>
      </c>
      <c r="G1674" s="46" t="s">
        <v>113</v>
      </c>
      <c r="H1674" s="47">
        <f>VLOOKUP(U1674,[1]Inflation!$G$16:$H$26,2,FALSE)</f>
        <v>1.0292667257822254</v>
      </c>
      <c r="I1674" s="56">
        <f t="shared" si="145"/>
        <v>22.129234604317848</v>
      </c>
      <c r="J1674" s="44"/>
      <c r="K1674" s="44"/>
      <c r="L1674" s="212"/>
      <c r="M1674" s="192">
        <f t="shared" si="146"/>
        <v>0</v>
      </c>
      <c r="N1674" s="44"/>
      <c r="O1674" s="212"/>
      <c r="P1674" s="193">
        <f t="shared" si="147"/>
        <v>0</v>
      </c>
      <c r="Q1674" s="76" t="s">
        <v>148</v>
      </c>
      <c r="R1674" s="44" t="s">
        <v>44</v>
      </c>
      <c r="S1674" s="44" t="s">
        <v>349</v>
      </c>
      <c r="T1674" s="44">
        <v>2011</v>
      </c>
      <c r="U1674" s="41">
        <v>2011</v>
      </c>
      <c r="V1674" s="44">
        <v>35</v>
      </c>
      <c r="W1674" s="44"/>
      <c r="X1674" s="44">
        <v>224914</v>
      </c>
      <c r="Y1674" s="44">
        <v>36</v>
      </c>
      <c r="Z1674" s="44"/>
      <c r="AA1674" s="44"/>
    </row>
    <row r="1675" spans="1:27" s="125" customFormat="1" ht="30" x14ac:dyDescent="0.25">
      <c r="A1675" s="44" t="s">
        <v>2015</v>
      </c>
      <c r="B1675" s="44" t="s">
        <v>2229</v>
      </c>
      <c r="C1675" s="44" t="s">
        <v>2422</v>
      </c>
      <c r="D1675" s="44"/>
      <c r="E1675" s="45">
        <v>5</v>
      </c>
      <c r="F1675" s="46">
        <f t="shared" si="153"/>
        <v>25</v>
      </c>
      <c r="G1675" s="46" t="s">
        <v>113</v>
      </c>
      <c r="H1675" s="47">
        <f>VLOOKUP(U1675,[1]Inflation!$G$16:$H$26,2,FALSE)</f>
        <v>1.0292667257822254</v>
      </c>
      <c r="I1675" s="56">
        <f t="shared" si="145"/>
        <v>25.731668144555638</v>
      </c>
      <c r="J1675" s="44"/>
      <c r="K1675" s="44"/>
      <c r="L1675" s="212"/>
      <c r="M1675" s="192">
        <f t="shared" si="146"/>
        <v>0</v>
      </c>
      <c r="N1675" s="44"/>
      <c r="O1675" s="212"/>
      <c r="P1675" s="193">
        <f t="shared" si="147"/>
        <v>0</v>
      </c>
      <c r="Q1675" s="76" t="s">
        <v>148</v>
      </c>
      <c r="R1675" s="44" t="s">
        <v>44</v>
      </c>
      <c r="S1675" s="44" t="s">
        <v>349</v>
      </c>
      <c r="T1675" s="44">
        <v>2011</v>
      </c>
      <c r="U1675" s="41">
        <v>2011</v>
      </c>
      <c r="V1675" s="44">
        <v>35</v>
      </c>
      <c r="W1675" s="44"/>
      <c r="X1675" s="44">
        <v>1514</v>
      </c>
      <c r="Y1675" s="44">
        <v>1</v>
      </c>
      <c r="Z1675" s="44"/>
      <c r="AA1675" s="44"/>
    </row>
    <row r="1676" spans="1:27" s="126" customFormat="1" ht="30" x14ac:dyDescent="0.25">
      <c r="A1676" s="44" t="s">
        <v>2015</v>
      </c>
      <c r="B1676" s="44" t="s">
        <v>2229</v>
      </c>
      <c r="C1676" s="44" t="s">
        <v>2423</v>
      </c>
      <c r="D1676" s="44"/>
      <c r="E1676" s="45">
        <v>3.02</v>
      </c>
      <c r="F1676" s="45">
        <v>3.02</v>
      </c>
      <c r="G1676" s="46"/>
      <c r="H1676" s="47">
        <f>VLOOKUP(U1676,[1]Inflation!$G$16:$H$26,2,FALSE)</f>
        <v>1.0292667257822254</v>
      </c>
      <c r="I1676" s="56">
        <f t="shared" si="145"/>
        <v>3.1083855118623207</v>
      </c>
      <c r="J1676" s="44"/>
      <c r="K1676" s="44"/>
      <c r="L1676" s="212"/>
      <c r="M1676" s="192">
        <f t="shared" si="146"/>
        <v>0</v>
      </c>
      <c r="N1676" s="44"/>
      <c r="O1676" s="212"/>
      <c r="P1676" s="193">
        <f t="shared" si="147"/>
        <v>0</v>
      </c>
      <c r="Q1676" s="76" t="s">
        <v>113</v>
      </c>
      <c r="R1676" s="44" t="s">
        <v>44</v>
      </c>
      <c r="S1676" s="44" t="s">
        <v>349</v>
      </c>
      <c r="T1676" s="44">
        <v>2011</v>
      </c>
      <c r="U1676" s="41">
        <v>2011</v>
      </c>
      <c r="V1676" s="44">
        <v>35</v>
      </c>
      <c r="W1676" s="44"/>
      <c r="X1676" s="44">
        <v>6978</v>
      </c>
      <c r="Y1676" s="44">
        <v>17</v>
      </c>
      <c r="Z1676" s="44"/>
      <c r="AA1676" s="44"/>
    </row>
    <row r="1677" spans="1:27" s="125" customFormat="1" ht="30" x14ac:dyDescent="0.25">
      <c r="A1677" s="44" t="s">
        <v>2015</v>
      </c>
      <c r="B1677" s="44" t="s">
        <v>2229</v>
      </c>
      <c r="C1677" s="44" t="s">
        <v>2015</v>
      </c>
      <c r="D1677" s="44"/>
      <c r="E1677" s="45">
        <v>4.0599999999999996</v>
      </c>
      <c r="F1677" s="46">
        <f>E1677*5</f>
        <v>20.299999999999997</v>
      </c>
      <c r="G1677" s="46" t="s">
        <v>113</v>
      </c>
      <c r="H1677" s="47">
        <f>VLOOKUP(U1677,[1]Inflation!$G$16:$H$26,2,FALSE)</f>
        <v>1.0292667257822254</v>
      </c>
      <c r="I1677" s="56">
        <f t="shared" si="145"/>
        <v>20.894114533379174</v>
      </c>
      <c r="J1677" s="44"/>
      <c r="K1677" s="44"/>
      <c r="L1677" s="212"/>
      <c r="M1677" s="192">
        <f t="shared" si="146"/>
        <v>0</v>
      </c>
      <c r="N1677" s="44"/>
      <c r="O1677" s="212"/>
      <c r="P1677" s="193">
        <f t="shared" si="147"/>
        <v>0</v>
      </c>
      <c r="Q1677" s="76" t="s">
        <v>148</v>
      </c>
      <c r="R1677" s="44" t="s">
        <v>44</v>
      </c>
      <c r="S1677" s="44" t="s">
        <v>349</v>
      </c>
      <c r="T1677" s="44">
        <v>2011</v>
      </c>
      <c r="U1677" s="41">
        <v>2011</v>
      </c>
      <c r="V1677" s="44">
        <v>35</v>
      </c>
      <c r="W1677" s="44"/>
      <c r="X1677" s="44">
        <v>6944</v>
      </c>
      <c r="Y1677" s="44">
        <v>2</v>
      </c>
      <c r="Z1677" s="44"/>
      <c r="AA1677" s="44"/>
    </row>
    <row r="1678" spans="1:27" s="125" customFormat="1" ht="30" x14ac:dyDescent="0.25">
      <c r="A1678" s="44" t="s">
        <v>2015</v>
      </c>
      <c r="B1678" s="44" t="s">
        <v>2229</v>
      </c>
      <c r="C1678" s="44" t="s">
        <v>2424</v>
      </c>
      <c r="D1678" s="44"/>
      <c r="E1678" s="45">
        <v>18</v>
      </c>
      <c r="F1678" s="46">
        <f>E1678*5</f>
        <v>90</v>
      </c>
      <c r="G1678" s="46" t="s">
        <v>113</v>
      </c>
      <c r="H1678" s="47">
        <f>VLOOKUP(U1678,[1]Inflation!$G$16:$H$26,2,FALSE)</f>
        <v>1.0292667257822254</v>
      </c>
      <c r="I1678" s="56">
        <f t="shared" si="145"/>
        <v>92.634005320400291</v>
      </c>
      <c r="J1678" s="44"/>
      <c r="K1678" s="44"/>
      <c r="L1678" s="212"/>
      <c r="M1678" s="192">
        <f t="shared" si="146"/>
        <v>0</v>
      </c>
      <c r="N1678" s="44"/>
      <c r="O1678" s="212"/>
      <c r="P1678" s="193">
        <f t="shared" si="147"/>
        <v>0</v>
      </c>
      <c r="Q1678" s="76" t="s">
        <v>148</v>
      </c>
      <c r="R1678" s="44" t="s">
        <v>44</v>
      </c>
      <c r="S1678" s="44" t="s">
        <v>349</v>
      </c>
      <c r="T1678" s="44">
        <v>2011</v>
      </c>
      <c r="U1678" s="41">
        <v>2011</v>
      </c>
      <c r="V1678" s="44">
        <v>35</v>
      </c>
      <c r="W1678" s="44"/>
      <c r="X1678" s="44">
        <v>8350</v>
      </c>
      <c r="Y1678" s="44">
        <v>1</v>
      </c>
      <c r="Z1678" s="44"/>
      <c r="AA1678" s="44"/>
    </row>
    <row r="1679" spans="1:27" s="125" customFormat="1" ht="15" x14ac:dyDescent="0.25">
      <c r="A1679" s="44" t="s">
        <v>2015</v>
      </c>
      <c r="B1679" s="57" t="s">
        <v>2229</v>
      </c>
      <c r="C1679" s="57" t="s">
        <v>2425</v>
      </c>
      <c r="D1679" s="85"/>
      <c r="E1679" s="93">
        <v>4</v>
      </c>
      <c r="F1679" s="93">
        <f>E1679*5</f>
        <v>20</v>
      </c>
      <c r="G1679" s="46" t="s">
        <v>113</v>
      </c>
      <c r="H1679" s="55">
        <f>VLOOKUP(U1679,[1]Inflation!$G$16:$H$26,2,FALSE)</f>
        <v>1.0461491063094051</v>
      </c>
      <c r="I1679" s="56">
        <f t="shared" si="145"/>
        <v>20.922982126188103</v>
      </c>
      <c r="J1679" s="93"/>
      <c r="K1679" s="93">
        <v>4</v>
      </c>
      <c r="L1679" s="146">
        <f>K1679*5</f>
        <v>20</v>
      </c>
      <c r="M1679" s="56">
        <f t="shared" si="146"/>
        <v>20.922982126188103</v>
      </c>
      <c r="N1679" s="93">
        <v>4</v>
      </c>
      <c r="O1679" s="146">
        <f>N1679*5</f>
        <v>20</v>
      </c>
      <c r="P1679" s="56">
        <f t="shared" si="147"/>
        <v>20.922982126188103</v>
      </c>
      <c r="Q1679" s="302" t="s">
        <v>365</v>
      </c>
      <c r="R1679" s="96" t="s">
        <v>83</v>
      </c>
      <c r="S1679" s="85" t="s">
        <v>66</v>
      </c>
      <c r="T1679" s="85" t="s">
        <v>67</v>
      </c>
      <c r="U1679" s="135">
        <v>2010</v>
      </c>
      <c r="V1679" s="85"/>
      <c r="W1679" s="85"/>
      <c r="X1679" s="57"/>
      <c r="Y1679" s="95" t="s">
        <v>267</v>
      </c>
      <c r="Z1679" s="137" t="s">
        <v>69</v>
      </c>
      <c r="AA1679" s="95"/>
    </row>
    <row r="1680" spans="1:27" s="125" customFormat="1" ht="15" x14ac:dyDescent="0.25">
      <c r="A1680" s="44" t="s">
        <v>2015</v>
      </c>
      <c r="B1680" s="44" t="s">
        <v>2426</v>
      </c>
      <c r="C1680" s="172" t="s">
        <v>2427</v>
      </c>
      <c r="D1680" s="44"/>
      <c r="E1680" s="270">
        <v>62.29</v>
      </c>
      <c r="F1680" s="272">
        <f>(E1680*1.66666666)/3</f>
        <v>34.605555417133331</v>
      </c>
      <c r="G1680" s="272" t="s">
        <v>113</v>
      </c>
      <c r="H1680" s="47">
        <f>VLOOKUP(U1680,[1]Inflation!$G$16:$H$26,2,FALSE)</f>
        <v>1.0292667257822254</v>
      </c>
      <c r="I1680" s="56">
        <f t="shared" si="145"/>
        <v>35.618346718068182</v>
      </c>
      <c r="J1680" s="275"/>
      <c r="K1680" s="218"/>
      <c r="L1680" s="219"/>
      <c r="M1680" s="192">
        <f t="shared" si="146"/>
        <v>0</v>
      </c>
      <c r="N1680" s="218"/>
      <c r="O1680" s="219"/>
      <c r="P1680" s="193">
        <f t="shared" si="147"/>
        <v>0</v>
      </c>
      <c r="Q1680" s="76" t="s">
        <v>941</v>
      </c>
      <c r="R1680" s="44" t="s">
        <v>71</v>
      </c>
      <c r="S1680" s="44" t="s">
        <v>216</v>
      </c>
      <c r="T1680" s="44">
        <v>2011</v>
      </c>
      <c r="U1680" s="41">
        <v>2011</v>
      </c>
      <c r="V1680" s="44">
        <v>21</v>
      </c>
      <c r="W1680" s="44" t="s">
        <v>32</v>
      </c>
      <c r="X1680" s="44">
        <v>700</v>
      </c>
      <c r="Y1680" s="44"/>
      <c r="Z1680" s="48" t="s">
        <v>217</v>
      </c>
      <c r="AA1680" s="44"/>
    </row>
    <row r="1681" spans="1:27" s="125" customFormat="1" ht="15" x14ac:dyDescent="0.25">
      <c r="A1681" s="57" t="s">
        <v>2015</v>
      </c>
      <c r="B1681" s="57" t="s">
        <v>2426</v>
      </c>
      <c r="C1681" s="57" t="s">
        <v>2428</v>
      </c>
      <c r="D1681" s="85"/>
      <c r="E1681" s="151">
        <v>105.98</v>
      </c>
      <c r="F1681" s="146">
        <f>(E1681*1.66666666)/3</f>
        <v>58.877777542266671</v>
      </c>
      <c r="G1681" s="146" t="s">
        <v>113</v>
      </c>
      <c r="H1681" s="47">
        <f>VLOOKUP(U1681,[1]Inflation!$G$16:$H$26,2,FALSE)</f>
        <v>1.0461491063094051</v>
      </c>
      <c r="I1681" s="56">
        <f t="shared" si="145"/>
        <v>61.594934357326238</v>
      </c>
      <c r="J1681" s="306">
        <f>AVERAGE(I1680:I1681)</f>
        <v>48.60664053769721</v>
      </c>
      <c r="K1681" s="151">
        <v>70</v>
      </c>
      <c r="L1681" s="146">
        <f>(K1681*1.6666666666)/3</f>
        <v>38.888888887333337</v>
      </c>
      <c r="M1681" s="192">
        <f t="shared" si="146"/>
        <v>40.683576354849521</v>
      </c>
      <c r="N1681" s="151">
        <v>155</v>
      </c>
      <c r="O1681" s="146">
        <f>(N1681*1.666666666666)/3</f>
        <v>86.111111111076653</v>
      </c>
      <c r="P1681" s="193">
        <f t="shared" si="147"/>
        <v>90.085061932162716</v>
      </c>
      <c r="Q1681" s="302" t="s">
        <v>149</v>
      </c>
      <c r="R1681" s="96" t="s">
        <v>262</v>
      </c>
      <c r="S1681" s="85" t="s">
        <v>66</v>
      </c>
      <c r="T1681" s="85" t="s">
        <v>67</v>
      </c>
      <c r="U1681" s="135">
        <v>2010</v>
      </c>
      <c r="V1681" s="85"/>
      <c r="W1681" s="85"/>
      <c r="X1681" s="57"/>
      <c r="Y1681" s="95" t="s">
        <v>157</v>
      </c>
      <c r="Z1681" s="136" t="s">
        <v>69</v>
      </c>
      <c r="AA1681" s="95"/>
    </row>
    <row r="1682" spans="1:27" s="125" customFormat="1" ht="15" x14ac:dyDescent="0.25">
      <c r="A1682" s="44" t="s">
        <v>2015</v>
      </c>
      <c r="B1682" s="44" t="s">
        <v>2429</v>
      </c>
      <c r="C1682" s="172" t="s">
        <v>2430</v>
      </c>
      <c r="D1682" s="44"/>
      <c r="E1682" s="270">
        <v>48</v>
      </c>
      <c r="F1682" s="272">
        <f>(E1682*1.6666666666)/3</f>
        <v>26.666666665600001</v>
      </c>
      <c r="G1682" s="272" t="s">
        <v>113</v>
      </c>
      <c r="H1682" s="47">
        <f>VLOOKUP(U1682,[1]Inflation!$G$16:$H$26,2,FALSE)</f>
        <v>1.0461491063094051</v>
      </c>
      <c r="I1682" s="56">
        <f t="shared" si="145"/>
        <v>27.897309500468243</v>
      </c>
      <c r="J1682" s="275"/>
      <c r="K1682" s="218"/>
      <c r="L1682" s="219"/>
      <c r="M1682" s="192">
        <f t="shared" si="146"/>
        <v>0</v>
      </c>
      <c r="N1682" s="218"/>
      <c r="O1682" s="219"/>
      <c r="P1682" s="193">
        <f t="shared" si="147"/>
        <v>0</v>
      </c>
      <c r="Q1682" s="76" t="s">
        <v>941</v>
      </c>
      <c r="R1682" s="44" t="s">
        <v>942</v>
      </c>
      <c r="S1682" s="44" t="s">
        <v>943</v>
      </c>
      <c r="T1682" s="44">
        <v>2010</v>
      </c>
      <c r="U1682" s="41">
        <v>2010</v>
      </c>
      <c r="V1682" s="44" t="s">
        <v>32</v>
      </c>
      <c r="W1682" s="44" t="s">
        <v>32</v>
      </c>
      <c r="X1682" s="44">
        <v>1</v>
      </c>
      <c r="Y1682" s="44"/>
      <c r="Z1682" s="48" t="s">
        <v>944</v>
      </c>
      <c r="AA1682" s="44"/>
    </row>
    <row r="1683" spans="1:27" s="125" customFormat="1" ht="15" x14ac:dyDescent="0.25">
      <c r="A1683" s="44" t="s">
        <v>2015</v>
      </c>
      <c r="B1683" s="172" t="s">
        <v>2429</v>
      </c>
      <c r="C1683" s="172" t="s">
        <v>2431</v>
      </c>
      <c r="D1683" s="44"/>
      <c r="E1683" s="270">
        <v>65</v>
      </c>
      <c r="F1683" s="272">
        <f>(E1683*1.66666666)/3</f>
        <v>36.111110966666665</v>
      </c>
      <c r="G1683" s="272" t="s">
        <v>113</v>
      </c>
      <c r="H1683" s="47">
        <f>VLOOKUP(U1683,[1]Inflation!$G$16:$H$26,2,FALSE)</f>
        <v>1.0292667257822254</v>
      </c>
      <c r="I1683" s="56">
        <f t="shared" si="145"/>
        <v>37.167964949019613</v>
      </c>
      <c r="J1683" s="275"/>
      <c r="K1683" s="218"/>
      <c r="L1683" s="219"/>
      <c r="M1683" s="192">
        <f t="shared" si="146"/>
        <v>0</v>
      </c>
      <c r="N1683" s="218"/>
      <c r="O1683" s="219"/>
      <c r="P1683" s="193">
        <f t="shared" si="147"/>
        <v>0</v>
      </c>
      <c r="Q1683" s="76" t="s">
        <v>941</v>
      </c>
      <c r="R1683" s="44" t="s">
        <v>74</v>
      </c>
      <c r="S1683" s="44" t="s">
        <v>1084</v>
      </c>
      <c r="T1683" s="44" t="s">
        <v>1085</v>
      </c>
      <c r="U1683" s="41">
        <v>2011</v>
      </c>
      <c r="V1683" s="44">
        <v>19</v>
      </c>
      <c r="W1683" s="44" t="s">
        <v>32</v>
      </c>
      <c r="X1683" s="44">
        <v>2192</v>
      </c>
      <c r="Y1683" s="44"/>
      <c r="Z1683" s="48" t="s">
        <v>1086</v>
      </c>
      <c r="AA1683" s="44"/>
    </row>
    <row r="1684" spans="1:27" s="125" customFormat="1" ht="30" x14ac:dyDescent="0.25">
      <c r="A1684" s="44" t="s">
        <v>2015</v>
      </c>
      <c r="B1684" s="44" t="s">
        <v>2429</v>
      </c>
      <c r="C1684" s="44" t="s">
        <v>2432</v>
      </c>
      <c r="D1684" s="44"/>
      <c r="E1684" s="45">
        <v>70</v>
      </c>
      <c r="F1684" s="46">
        <f>(E1684*1.666666)/3</f>
        <v>38.888873333333329</v>
      </c>
      <c r="G1684" s="46" t="s">
        <v>113</v>
      </c>
      <c r="H1684" s="47">
        <f>VLOOKUP(U1684,[1]Inflation!$G$16:$H$26,2,FALSE)</f>
        <v>1.0292667257822254</v>
      </c>
      <c r="I1684" s="56">
        <f t="shared" si="145"/>
        <v>40.027023325159696</v>
      </c>
      <c r="J1684" s="45"/>
      <c r="K1684" s="45"/>
      <c r="L1684" s="46"/>
      <c r="M1684" s="192">
        <f t="shared" si="146"/>
        <v>0</v>
      </c>
      <c r="N1684" s="45"/>
      <c r="O1684" s="46"/>
      <c r="P1684" s="193">
        <f t="shared" si="147"/>
        <v>0</v>
      </c>
      <c r="Q1684" s="76" t="s">
        <v>941</v>
      </c>
      <c r="R1684" s="44" t="s">
        <v>71</v>
      </c>
      <c r="S1684" s="44" t="s">
        <v>93</v>
      </c>
      <c r="T1684" s="44">
        <v>2011</v>
      </c>
      <c r="U1684" s="41">
        <v>2011</v>
      </c>
      <c r="V1684" s="44" t="s">
        <v>989</v>
      </c>
      <c r="W1684" s="44" t="s">
        <v>32</v>
      </c>
      <c r="X1684" s="44">
        <v>1820</v>
      </c>
      <c r="Y1684" s="44"/>
      <c r="Z1684" s="48" t="s">
        <v>94</v>
      </c>
      <c r="AA1684" s="44" t="s">
        <v>95</v>
      </c>
    </row>
    <row r="1685" spans="1:27" s="125" customFormat="1" ht="15" x14ac:dyDescent="0.25">
      <c r="A1685" s="44" t="s">
        <v>2015</v>
      </c>
      <c r="B1685" s="57" t="s">
        <v>2429</v>
      </c>
      <c r="C1685" s="57" t="s">
        <v>2433</v>
      </c>
      <c r="D1685" s="90"/>
      <c r="E1685" s="91">
        <v>68.34</v>
      </c>
      <c r="F1685" s="46">
        <f>(E1685*1.666666)/3</f>
        <v>37.966651480000003</v>
      </c>
      <c r="G1685" s="46" t="s">
        <v>113</v>
      </c>
      <c r="H1685" s="55">
        <v>1.0461491063094051</v>
      </c>
      <c r="I1685" s="56">
        <v>7.943758880576083</v>
      </c>
      <c r="J1685" s="91"/>
      <c r="K1685" s="91">
        <v>58</v>
      </c>
      <c r="L1685" s="146">
        <f>(K1685*1.66666666666)/3</f>
        <v>32.222222222093336</v>
      </c>
      <c r="M1685" s="56">
        <v>60.676648165945494</v>
      </c>
      <c r="N1685" s="91">
        <v>300</v>
      </c>
      <c r="O1685" s="146">
        <f>(N1685*1.6666666666)/3</f>
        <v>166.66666666</v>
      </c>
      <c r="P1685" s="56">
        <v>313.84473189282153</v>
      </c>
      <c r="Q1685" s="221" t="s">
        <v>149</v>
      </c>
      <c r="R1685" s="96" t="s">
        <v>74</v>
      </c>
      <c r="S1685" s="85" t="s">
        <v>66</v>
      </c>
      <c r="T1685" s="85" t="s">
        <v>67</v>
      </c>
      <c r="U1685" s="135">
        <v>2010</v>
      </c>
      <c r="V1685" s="90"/>
      <c r="W1685" s="90"/>
      <c r="X1685" s="90" t="s">
        <v>2434</v>
      </c>
      <c r="Y1685" s="92" t="s">
        <v>2435</v>
      </c>
      <c r="Z1685" s="136" t="s">
        <v>69</v>
      </c>
      <c r="AA1685" s="92"/>
    </row>
    <row r="1686" spans="1:27" s="125" customFormat="1" ht="15" x14ac:dyDescent="0.25">
      <c r="A1686" s="44" t="s">
        <v>2015</v>
      </c>
      <c r="B1686" s="57" t="s">
        <v>2429</v>
      </c>
      <c r="C1686" s="57" t="s">
        <v>2436</v>
      </c>
      <c r="D1686" s="90"/>
      <c r="E1686" s="91">
        <v>64.62</v>
      </c>
      <c r="F1686" s="46">
        <f>(E1686*1.666666)/3</f>
        <v>35.899985640000004</v>
      </c>
      <c r="G1686" s="46" t="s">
        <v>113</v>
      </c>
      <c r="H1686" s="55">
        <v>1.0461491063094051</v>
      </c>
      <c r="I1686" s="56">
        <v>7.511350583301529</v>
      </c>
      <c r="J1686" s="91"/>
      <c r="K1686" s="91">
        <v>18.600000000000001</v>
      </c>
      <c r="L1686" s="146">
        <f>(K1686*1.66666666666)/3</f>
        <v>10.333333333292002</v>
      </c>
      <c r="M1686" s="56">
        <v>19.458373377354935</v>
      </c>
      <c r="N1686" s="91">
        <v>225</v>
      </c>
      <c r="O1686" s="146">
        <f>(N1686*1.6666666666)/3</f>
        <v>124.999999995</v>
      </c>
      <c r="P1686" s="56">
        <v>235.38354891961615</v>
      </c>
      <c r="Q1686" s="221" t="s">
        <v>149</v>
      </c>
      <c r="R1686" s="96" t="s">
        <v>74</v>
      </c>
      <c r="S1686" s="85" t="s">
        <v>66</v>
      </c>
      <c r="T1686" s="85" t="s">
        <v>67</v>
      </c>
      <c r="U1686" s="135">
        <v>2010</v>
      </c>
      <c r="V1686" s="90"/>
      <c r="W1686" s="90"/>
      <c r="X1686" s="90" t="s">
        <v>2437</v>
      </c>
      <c r="Y1686" s="92" t="s">
        <v>2435</v>
      </c>
      <c r="Z1686" s="136" t="s">
        <v>69</v>
      </c>
      <c r="AA1686" s="92"/>
    </row>
    <row r="1687" spans="1:27" s="125" customFormat="1" ht="30" x14ac:dyDescent="0.25">
      <c r="A1687" s="44" t="s">
        <v>2015</v>
      </c>
      <c r="B1687" s="44" t="s">
        <v>2438</v>
      </c>
      <c r="C1687" s="44" t="s">
        <v>2439</v>
      </c>
      <c r="D1687" s="44"/>
      <c r="E1687" s="270">
        <v>65</v>
      </c>
      <c r="F1687" s="272">
        <f>(E1687*1.666666666)/3</f>
        <v>36.111111096666669</v>
      </c>
      <c r="G1687" s="272" t="s">
        <v>113</v>
      </c>
      <c r="H1687" s="47">
        <f>VLOOKUP(U1687,[1]Inflation!$G$16:$H$26,2,FALSE)</f>
        <v>1.0292667257822254</v>
      </c>
      <c r="I1687" s="56">
        <f t="shared" ref="I1687:I1750" si="156">H1687*F1687</f>
        <v>37.167965082824288</v>
      </c>
      <c r="J1687" s="275"/>
      <c r="K1687" s="218"/>
      <c r="L1687" s="219"/>
      <c r="M1687" s="192">
        <f t="shared" ref="M1687:M1700" si="157">L1687*H1687</f>
        <v>0</v>
      </c>
      <c r="N1687" s="218"/>
      <c r="O1687" s="219"/>
      <c r="P1687" s="193">
        <f t="shared" ref="P1687:P1700" si="158">O1687*H1687</f>
        <v>0</v>
      </c>
      <c r="Q1687" s="76" t="s">
        <v>941</v>
      </c>
      <c r="R1687" s="44" t="s">
        <v>205</v>
      </c>
      <c r="S1687" s="77" t="s">
        <v>1888</v>
      </c>
      <c r="T1687" s="44">
        <v>2011</v>
      </c>
      <c r="U1687" s="41">
        <v>2011</v>
      </c>
      <c r="V1687" s="44" t="s">
        <v>32</v>
      </c>
      <c r="W1687" s="44" t="s">
        <v>32</v>
      </c>
      <c r="X1687" s="44">
        <v>362</v>
      </c>
      <c r="Y1687" s="44"/>
      <c r="Z1687" s="48" t="s">
        <v>207</v>
      </c>
      <c r="AA1687" s="44" t="s">
        <v>2236</v>
      </c>
    </row>
    <row r="1688" spans="1:27" s="125" customFormat="1" ht="15" x14ac:dyDescent="0.25">
      <c r="A1688" s="44" t="s">
        <v>2015</v>
      </c>
      <c r="B1688" s="44" t="s">
        <v>2438</v>
      </c>
      <c r="C1688" s="44" t="s">
        <v>2440</v>
      </c>
      <c r="D1688" s="44"/>
      <c r="E1688" s="270">
        <v>65</v>
      </c>
      <c r="F1688" s="272">
        <f>(E1688*1.666666666)/3</f>
        <v>36.111111096666669</v>
      </c>
      <c r="G1688" s="272" t="s">
        <v>113</v>
      </c>
      <c r="H1688" s="47">
        <f>VLOOKUP(U1688,[1]Inflation!$G$16:$H$26,2,FALSE)</f>
        <v>1.0292667257822254</v>
      </c>
      <c r="I1688" s="56">
        <f t="shared" si="156"/>
        <v>37.167965082824288</v>
      </c>
      <c r="J1688" s="275"/>
      <c r="K1688" s="218">
        <v>65</v>
      </c>
      <c r="L1688" s="219">
        <f>(K1688*1.666666666)/3</f>
        <v>36.111111096666669</v>
      </c>
      <c r="M1688" s="192">
        <f t="shared" si="157"/>
        <v>37.167965082824288</v>
      </c>
      <c r="N1688" s="218">
        <v>65</v>
      </c>
      <c r="O1688" s="219">
        <f>(N1688*1.666666666)/3</f>
        <v>36.111111096666669</v>
      </c>
      <c r="P1688" s="193">
        <f t="shared" si="158"/>
        <v>37.167965082824288</v>
      </c>
      <c r="Q1688" s="76" t="s">
        <v>941</v>
      </c>
      <c r="R1688" s="44" t="s">
        <v>208</v>
      </c>
      <c r="S1688" s="77" t="s">
        <v>209</v>
      </c>
      <c r="T1688" s="44">
        <v>2011</v>
      </c>
      <c r="U1688" s="41">
        <v>2011</v>
      </c>
      <c r="V1688" s="44" t="s">
        <v>32</v>
      </c>
      <c r="W1688" s="44" t="s">
        <v>32</v>
      </c>
      <c r="X1688" s="305">
        <v>1343</v>
      </c>
      <c r="Y1688" s="305"/>
      <c r="Z1688" s="48" t="s">
        <v>211</v>
      </c>
      <c r="AA1688" s="44" t="s">
        <v>2236</v>
      </c>
    </row>
    <row r="1689" spans="1:27" s="125" customFormat="1" ht="30" x14ac:dyDescent="0.25">
      <c r="A1689" s="44" t="s">
        <v>2015</v>
      </c>
      <c r="B1689" s="44" t="s">
        <v>2438</v>
      </c>
      <c r="C1689" s="44" t="s">
        <v>2441</v>
      </c>
      <c r="D1689" s="44"/>
      <c r="E1689" s="270">
        <v>136.91</v>
      </c>
      <c r="F1689" s="272">
        <f>(E1689*1.66666666)/3</f>
        <v>76.061110806866665</v>
      </c>
      <c r="G1689" s="272" t="s">
        <v>113</v>
      </c>
      <c r="H1689" s="47">
        <f>VLOOKUP(U1689,[1]Inflation!$G$16:$H$26,2,FALSE)</f>
        <v>1.0292667257822254</v>
      </c>
      <c r="I1689" s="56">
        <f t="shared" si="156"/>
        <v>78.287170479542695</v>
      </c>
      <c r="J1689" s="275"/>
      <c r="K1689" s="218">
        <v>136.91</v>
      </c>
      <c r="L1689" s="219">
        <f>(K1689*1.66666666)/3</f>
        <v>76.061110806866665</v>
      </c>
      <c r="M1689" s="192">
        <f t="shared" si="157"/>
        <v>78.287170479542695</v>
      </c>
      <c r="N1689" s="218">
        <v>136.91</v>
      </c>
      <c r="O1689" s="219">
        <f>(N1689*1.666666666)/3</f>
        <v>76.061111080686672</v>
      </c>
      <c r="P1689" s="193">
        <f t="shared" si="158"/>
        <v>78.287170761376515</v>
      </c>
      <c r="Q1689" s="76" t="s">
        <v>941</v>
      </c>
      <c r="R1689" s="44" t="s">
        <v>1882</v>
      </c>
      <c r="S1689" s="44" t="s">
        <v>1883</v>
      </c>
      <c r="T1689" s="44">
        <v>2011</v>
      </c>
      <c r="U1689" s="44">
        <v>2011</v>
      </c>
      <c r="V1689" s="44">
        <v>8</v>
      </c>
      <c r="W1689" s="44" t="s">
        <v>32</v>
      </c>
      <c r="X1689" s="44">
        <v>170</v>
      </c>
      <c r="Y1689" s="44"/>
      <c r="Z1689" s="48" t="s">
        <v>1884</v>
      </c>
      <c r="AA1689" s="44"/>
    </row>
    <row r="1690" spans="1:27" s="125" customFormat="1" ht="15" x14ac:dyDescent="0.25">
      <c r="A1690" s="44" t="s">
        <v>2015</v>
      </c>
      <c r="B1690" s="44" t="s">
        <v>2438</v>
      </c>
      <c r="C1690" s="44" t="s">
        <v>2442</v>
      </c>
      <c r="D1690" s="44"/>
      <c r="E1690" s="45">
        <v>8.15</v>
      </c>
      <c r="F1690" s="46">
        <f>(E1690*1.666666666)/3</f>
        <v>4.5277777759666664</v>
      </c>
      <c r="G1690" s="46" t="s">
        <v>113</v>
      </c>
      <c r="H1690" s="47">
        <f>VLOOKUP(U1690,[1]Inflation!$G$16:$H$26,2,FALSE)</f>
        <v>1.0292667257822254</v>
      </c>
      <c r="I1690" s="56">
        <f t="shared" si="156"/>
        <v>4.6602910065387375</v>
      </c>
      <c r="J1690" s="44"/>
      <c r="K1690" s="45"/>
      <c r="L1690" s="46"/>
      <c r="M1690" s="192">
        <f t="shared" si="157"/>
        <v>0</v>
      </c>
      <c r="N1690" s="45"/>
      <c r="O1690" s="46"/>
      <c r="P1690" s="193">
        <f t="shared" si="158"/>
        <v>0</v>
      </c>
      <c r="Q1690" s="76" t="s">
        <v>941</v>
      </c>
      <c r="R1690" s="44" t="s">
        <v>97</v>
      </c>
      <c r="S1690" s="44" t="s">
        <v>227</v>
      </c>
      <c r="T1690" s="44">
        <v>2011</v>
      </c>
      <c r="U1690" s="41">
        <v>2011</v>
      </c>
      <c r="V1690" s="44" t="s">
        <v>32</v>
      </c>
      <c r="W1690" s="44" t="s">
        <v>32</v>
      </c>
      <c r="X1690" s="44">
        <v>787</v>
      </c>
      <c r="Y1690" s="44"/>
      <c r="Z1690" s="48" t="s">
        <v>228</v>
      </c>
      <c r="AA1690" s="44"/>
    </row>
    <row r="1691" spans="1:27" s="126" customFormat="1" ht="30" x14ac:dyDescent="0.25">
      <c r="A1691" s="44" t="s">
        <v>2015</v>
      </c>
      <c r="B1691" s="44" t="s">
        <v>2438</v>
      </c>
      <c r="C1691" s="44" t="s">
        <v>2443</v>
      </c>
      <c r="D1691" s="44"/>
      <c r="E1691" s="45">
        <v>9</v>
      </c>
      <c r="F1691" s="46">
        <f>E1691*5</f>
        <v>45</v>
      </c>
      <c r="G1691" s="46" t="s">
        <v>113</v>
      </c>
      <c r="H1691" s="47" t="e">
        <f>VLOOKUP(U1691,[1]Inflation!$G$16:$H$26,2,FALSE)</f>
        <v>#N/A</v>
      </c>
      <c r="I1691" s="56" t="e">
        <f t="shared" si="156"/>
        <v>#N/A</v>
      </c>
      <c r="J1691" s="45"/>
      <c r="K1691" s="45"/>
      <c r="L1691" s="46">
        <v>0</v>
      </c>
      <c r="M1691" s="192" t="e">
        <f t="shared" si="157"/>
        <v>#N/A</v>
      </c>
      <c r="N1691" s="45"/>
      <c r="O1691" s="46">
        <v>0</v>
      </c>
      <c r="P1691" s="193" t="e">
        <f t="shared" si="158"/>
        <v>#N/A</v>
      </c>
      <c r="Q1691" s="76" t="s">
        <v>148</v>
      </c>
      <c r="R1691" s="44" t="s">
        <v>28</v>
      </c>
      <c r="S1691" s="44" t="s">
        <v>240</v>
      </c>
      <c r="T1691" s="44" t="s">
        <v>32</v>
      </c>
      <c r="U1691" s="41" t="s">
        <v>32</v>
      </c>
      <c r="V1691" s="44">
        <v>32</v>
      </c>
      <c r="W1691" s="44" t="s">
        <v>32</v>
      </c>
      <c r="X1691" s="44" t="s">
        <v>32</v>
      </c>
      <c r="Y1691" s="44"/>
      <c r="Z1691" s="48" t="s">
        <v>241</v>
      </c>
      <c r="AA1691" s="44" t="s">
        <v>32</v>
      </c>
    </row>
    <row r="1692" spans="1:27" s="126" customFormat="1" ht="15" x14ac:dyDescent="0.25">
      <c r="A1692" s="96" t="s">
        <v>2015</v>
      </c>
      <c r="B1692" s="44" t="s">
        <v>2438</v>
      </c>
      <c r="C1692" s="96" t="s">
        <v>2444</v>
      </c>
      <c r="D1692" s="162"/>
      <c r="E1692" s="163">
        <v>109.29</v>
      </c>
      <c r="F1692" s="164">
        <f>(E1692*1.666666666)/3</f>
        <v>60.716666642380005</v>
      </c>
      <c r="G1692" s="164" t="s">
        <v>113</v>
      </c>
      <c r="H1692" s="47">
        <f>VLOOKUP(U1692,[1]Inflation!$G$16:$H$26,2,FALSE)</f>
        <v>1.0461491063094051</v>
      </c>
      <c r="I1692" s="56">
        <f t="shared" si="156"/>
        <v>63.518686546011907</v>
      </c>
      <c r="J1692" s="163"/>
      <c r="K1692" s="163">
        <v>51.26</v>
      </c>
      <c r="L1692" s="164">
        <f>(K1692*1.66666666666666)/3</f>
        <v>28.477777777777664</v>
      </c>
      <c r="M1692" s="192">
        <f t="shared" si="157"/>
        <v>29.792001771899937</v>
      </c>
      <c r="N1692" s="163">
        <v>189</v>
      </c>
      <c r="O1692" s="164">
        <f>(N1692*1.66666666666)/3</f>
        <v>104.99999999958</v>
      </c>
      <c r="P1692" s="193">
        <f t="shared" si="158"/>
        <v>109.84565616204814</v>
      </c>
      <c r="Q1692" s="318" t="s">
        <v>991</v>
      </c>
      <c r="R1692" s="96" t="s">
        <v>658</v>
      </c>
      <c r="S1692" s="85" t="s">
        <v>66</v>
      </c>
      <c r="T1692" s="85" t="s">
        <v>67</v>
      </c>
      <c r="U1692" s="135">
        <v>2010</v>
      </c>
      <c r="V1692" s="162"/>
      <c r="W1692" s="162"/>
      <c r="X1692" s="96">
        <v>170</v>
      </c>
      <c r="Y1692" s="165" t="s">
        <v>343</v>
      </c>
      <c r="Z1692" s="136" t="s">
        <v>69</v>
      </c>
      <c r="AA1692" s="165"/>
    </row>
    <row r="1693" spans="1:27" s="126" customFormat="1" ht="15" x14ac:dyDescent="0.25">
      <c r="A1693" s="57" t="s">
        <v>2015</v>
      </c>
      <c r="B1693" s="57" t="s">
        <v>2438</v>
      </c>
      <c r="C1693" s="57" t="s">
        <v>2445</v>
      </c>
      <c r="D1693" s="85"/>
      <c r="E1693" s="151">
        <v>88.42</v>
      </c>
      <c r="F1693" s="146">
        <f>(E1693*1.666666)/3</f>
        <v>49.122202573333333</v>
      </c>
      <c r="G1693" s="146" t="s">
        <v>113</v>
      </c>
      <c r="H1693" s="47">
        <f>VLOOKUP(U1693,[1]Inflation!$G$16:$H$26,2,FALSE)</f>
        <v>1.0461491063094051</v>
      </c>
      <c r="I1693" s="56">
        <f t="shared" si="156"/>
        <v>51.389148322042224</v>
      </c>
      <c r="J1693" s="151"/>
      <c r="K1693" s="151">
        <v>64.790000000000006</v>
      </c>
      <c r="L1693" s="146">
        <f>(K1693*1.666666666)/3</f>
        <v>35.99444443004667</v>
      </c>
      <c r="M1693" s="192">
        <f t="shared" si="157"/>
        <v>37.655555872596864</v>
      </c>
      <c r="N1693" s="151">
        <v>150</v>
      </c>
      <c r="O1693" s="146">
        <f>(N1693*1.66666666666)/3</f>
        <v>83.333333332999999</v>
      </c>
      <c r="P1693" s="193">
        <f t="shared" si="158"/>
        <v>87.179092192101706</v>
      </c>
      <c r="Q1693" s="302" t="s">
        <v>149</v>
      </c>
      <c r="R1693" s="96" t="s">
        <v>36</v>
      </c>
      <c r="S1693" s="85" t="s">
        <v>66</v>
      </c>
      <c r="T1693" s="85" t="s">
        <v>67</v>
      </c>
      <c r="U1693" s="135">
        <v>2010</v>
      </c>
      <c r="V1693" s="85"/>
      <c r="W1693" s="85"/>
      <c r="X1693" s="57"/>
      <c r="Y1693" s="95" t="s">
        <v>68</v>
      </c>
      <c r="Z1693" s="136" t="s">
        <v>69</v>
      </c>
      <c r="AA1693" s="95"/>
    </row>
    <row r="1694" spans="1:27" s="125" customFormat="1" ht="15" x14ac:dyDescent="0.25">
      <c r="A1694" s="57" t="s">
        <v>2015</v>
      </c>
      <c r="B1694" s="57" t="s">
        <v>2438</v>
      </c>
      <c r="C1694" s="57" t="s">
        <v>2446</v>
      </c>
      <c r="D1694" s="85"/>
      <c r="E1694" s="151">
        <v>65</v>
      </c>
      <c r="F1694" s="146">
        <f>(E1694*1.66666666)/3</f>
        <v>36.111110966666665</v>
      </c>
      <c r="G1694" s="146" t="s">
        <v>113</v>
      </c>
      <c r="H1694" s="47">
        <f>VLOOKUP(U1694,[1]Inflation!$G$16:$H$26,2,FALSE)</f>
        <v>1.0461491063094051</v>
      </c>
      <c r="I1694" s="56">
        <f t="shared" si="156"/>
        <v>37.777606465618085</v>
      </c>
      <c r="J1694" s="151"/>
      <c r="K1694" s="151">
        <v>65</v>
      </c>
      <c r="L1694" s="146">
        <f>(K1694*1.6666666666)/3</f>
        <v>36.111111109666666</v>
      </c>
      <c r="M1694" s="192">
        <f t="shared" si="157"/>
        <v>37.777606615217408</v>
      </c>
      <c r="N1694" s="151">
        <v>65</v>
      </c>
      <c r="O1694" s="146">
        <f>(N1694*1.666666666)/3</f>
        <v>36.111111096666669</v>
      </c>
      <c r="P1694" s="193">
        <f t="shared" si="158"/>
        <v>37.777606601617478</v>
      </c>
      <c r="Q1694" s="302" t="s">
        <v>149</v>
      </c>
      <c r="R1694" s="96" t="s">
        <v>153</v>
      </c>
      <c r="S1694" s="85" t="s">
        <v>66</v>
      </c>
      <c r="T1694" s="85" t="s">
        <v>67</v>
      </c>
      <c r="U1694" s="135">
        <v>2010</v>
      </c>
      <c r="V1694" s="85"/>
      <c r="W1694" s="85"/>
      <c r="X1694" s="57"/>
      <c r="Y1694" s="95" t="s">
        <v>267</v>
      </c>
      <c r="Z1694" s="136" t="s">
        <v>69</v>
      </c>
      <c r="AA1694" s="95"/>
    </row>
    <row r="1695" spans="1:27" s="125" customFormat="1" ht="15" x14ac:dyDescent="0.25">
      <c r="A1695" s="57" t="s">
        <v>2015</v>
      </c>
      <c r="B1695" s="57" t="s">
        <v>2438</v>
      </c>
      <c r="C1695" s="57" t="s">
        <v>2447</v>
      </c>
      <c r="D1695" s="85"/>
      <c r="E1695" s="151">
        <v>53.84</v>
      </c>
      <c r="F1695" s="146">
        <f>(E1695*1.66666666)/3</f>
        <v>29.911110991466668</v>
      </c>
      <c r="G1695" s="146" t="s">
        <v>113</v>
      </c>
      <c r="H1695" s="47">
        <f>VLOOKUP(U1695,[1]Inflation!$G$16:$H$26,2,FALSE)</f>
        <v>1.0461491063094051</v>
      </c>
      <c r="I1695" s="56">
        <f t="shared" si="156"/>
        <v>31.291482032444279</v>
      </c>
      <c r="J1695" s="151"/>
      <c r="K1695" s="151">
        <v>38</v>
      </c>
      <c r="L1695" s="146">
        <f>(K1695*1.6666666666)/3</f>
        <v>21.111111110266666</v>
      </c>
      <c r="M1695" s="192">
        <f t="shared" si="157"/>
        <v>22.085370021204024</v>
      </c>
      <c r="N1695" s="151">
        <v>70.19</v>
      </c>
      <c r="O1695" s="146">
        <f>(N1695*1.666666666)/3</f>
        <v>38.99444442884667</v>
      </c>
      <c r="P1695" s="193">
        <f t="shared" si="158"/>
        <v>40.794003190269706</v>
      </c>
      <c r="Q1695" s="302" t="s">
        <v>149</v>
      </c>
      <c r="R1695" s="96" t="s">
        <v>153</v>
      </c>
      <c r="S1695" s="85" t="s">
        <v>66</v>
      </c>
      <c r="T1695" s="85" t="s">
        <v>67</v>
      </c>
      <c r="U1695" s="135">
        <v>2010</v>
      </c>
      <c r="V1695" s="85"/>
      <c r="W1695" s="85"/>
      <c r="X1695" s="57"/>
      <c r="Y1695" s="95" t="s">
        <v>278</v>
      </c>
      <c r="Z1695" s="136" t="s">
        <v>69</v>
      </c>
      <c r="AA1695" s="95"/>
    </row>
    <row r="1696" spans="1:27" s="125" customFormat="1" ht="15" x14ac:dyDescent="0.25">
      <c r="A1696" s="57" t="s">
        <v>2015</v>
      </c>
      <c r="B1696" s="57" t="s">
        <v>2438</v>
      </c>
      <c r="C1696" s="57" t="s">
        <v>2448</v>
      </c>
      <c r="D1696" s="85"/>
      <c r="E1696" s="151">
        <v>85.44</v>
      </c>
      <c r="F1696" s="146">
        <f>(E1696*1.66666666)/3</f>
        <v>47.466666476799993</v>
      </c>
      <c r="G1696" s="146" t="s">
        <v>113</v>
      </c>
      <c r="H1696" s="47">
        <f>VLOOKUP(U1696,[1]Inflation!$G$16:$H$26,2,FALSE)</f>
        <v>1.0461491063094051</v>
      </c>
      <c r="I1696" s="56">
        <f t="shared" si="156"/>
        <v>49.65721071419091</v>
      </c>
      <c r="J1696" s="151"/>
      <c r="K1696" s="151">
        <v>79.88</v>
      </c>
      <c r="L1696" s="146">
        <f>(K1696*1.6666666666)/3</f>
        <v>44.377777776002667</v>
      </c>
      <c r="M1696" s="192">
        <f t="shared" si="157"/>
        <v>46.425772560362567</v>
      </c>
      <c r="N1696" s="151">
        <v>112</v>
      </c>
      <c r="O1696" s="146">
        <f>(N1696*1.666666666666)/3</f>
        <v>62.222222222197331</v>
      </c>
      <c r="P1696" s="193">
        <f t="shared" si="158"/>
        <v>65.093722170336946</v>
      </c>
      <c r="Q1696" s="302" t="s">
        <v>149</v>
      </c>
      <c r="R1696" s="96" t="s">
        <v>153</v>
      </c>
      <c r="S1696" s="85" t="s">
        <v>66</v>
      </c>
      <c r="T1696" s="85" t="s">
        <v>67</v>
      </c>
      <c r="U1696" s="135">
        <v>2010</v>
      </c>
      <c r="V1696" s="85"/>
      <c r="W1696" s="85"/>
      <c r="X1696" s="57"/>
      <c r="Y1696" s="95" t="s">
        <v>78</v>
      </c>
      <c r="Z1696" s="136" t="s">
        <v>69</v>
      </c>
      <c r="AA1696" s="95"/>
    </row>
    <row r="1697" spans="1:27" s="125" customFormat="1" ht="15" x14ac:dyDescent="0.25">
      <c r="A1697" s="57" t="s">
        <v>2015</v>
      </c>
      <c r="B1697" s="57" t="s">
        <v>2438</v>
      </c>
      <c r="C1697" s="57" t="s">
        <v>2449</v>
      </c>
      <c r="D1697" s="85"/>
      <c r="E1697" s="151">
        <v>76.91</v>
      </c>
      <c r="F1697" s="146">
        <f>(E1697*1.66666666)/3</f>
        <v>42.72777760686666</v>
      </c>
      <c r="G1697" s="146" t="s">
        <v>113</v>
      </c>
      <c r="H1697" s="47">
        <f>VLOOKUP(U1697,[1]Inflation!$G$16:$H$26,2,FALSE)</f>
        <v>1.0461491063094051</v>
      </c>
      <c r="I1697" s="56">
        <f t="shared" si="156"/>
        <v>44.699626358010569</v>
      </c>
      <c r="J1697" s="151"/>
      <c r="K1697" s="151">
        <v>76.91</v>
      </c>
      <c r="L1697" s="146">
        <f>(K1697*1.6666666666)/3</f>
        <v>42.72777777606867</v>
      </c>
      <c r="M1697" s="192">
        <f t="shared" si="157"/>
        <v>44.699626535021096</v>
      </c>
      <c r="N1697" s="151">
        <v>76.91</v>
      </c>
      <c r="O1697" s="146">
        <f>(N1697*1.666666666666)/3</f>
        <v>42.727777777760679</v>
      </c>
      <c r="P1697" s="193">
        <f t="shared" si="158"/>
        <v>44.699626536791193</v>
      </c>
      <c r="Q1697" s="302" t="s">
        <v>149</v>
      </c>
      <c r="R1697" s="96" t="s">
        <v>153</v>
      </c>
      <c r="S1697" s="85" t="s">
        <v>66</v>
      </c>
      <c r="T1697" s="85" t="s">
        <v>67</v>
      </c>
      <c r="U1697" s="135">
        <v>2010</v>
      </c>
      <c r="V1697" s="85"/>
      <c r="W1697" s="85"/>
      <c r="X1697" s="57"/>
      <c r="Y1697" s="95" t="s">
        <v>267</v>
      </c>
      <c r="Z1697" s="136" t="s">
        <v>69</v>
      </c>
      <c r="AA1697" s="95"/>
    </row>
    <row r="1698" spans="1:27" s="51" customFormat="1" ht="30" x14ac:dyDescent="0.25">
      <c r="A1698" s="57" t="s">
        <v>2015</v>
      </c>
      <c r="B1698" s="57" t="s">
        <v>2438</v>
      </c>
      <c r="C1698" s="57" t="s">
        <v>2450</v>
      </c>
      <c r="D1698" s="85"/>
      <c r="E1698" s="151">
        <v>101.43</v>
      </c>
      <c r="F1698" s="146">
        <f t="shared" ref="F1698:F1703" si="159">(E1698*1.6666666666)/3</f>
        <v>56.349999997746011</v>
      </c>
      <c r="G1698" s="146" t="s">
        <v>113</v>
      </c>
      <c r="H1698" s="47">
        <f>VLOOKUP(U1698,[1]Inflation!$G$16:$H$26,2,FALSE)</f>
        <v>1.0461491063094051</v>
      </c>
      <c r="I1698" s="56">
        <f t="shared" si="156"/>
        <v>58.950502138176965</v>
      </c>
      <c r="J1698" s="151"/>
      <c r="K1698" s="151">
        <v>55</v>
      </c>
      <c r="L1698" s="146">
        <f>(K1698*1.66666666666)/3</f>
        <v>30.555555555433333</v>
      </c>
      <c r="M1698" s="192">
        <f t="shared" si="157"/>
        <v>31.965667137103956</v>
      </c>
      <c r="N1698" s="151">
        <v>170</v>
      </c>
      <c r="O1698" s="146">
        <f>(N1698*1.66666666666666)/3</f>
        <v>94.444444444444073</v>
      </c>
      <c r="P1698" s="193">
        <f t="shared" si="158"/>
        <v>98.802971151443415</v>
      </c>
      <c r="Q1698" s="302" t="s">
        <v>149</v>
      </c>
      <c r="R1698" s="96" t="s">
        <v>291</v>
      </c>
      <c r="S1698" s="85" t="s">
        <v>66</v>
      </c>
      <c r="T1698" s="85" t="s">
        <v>67</v>
      </c>
      <c r="U1698" s="135">
        <v>2010</v>
      </c>
      <c r="V1698" s="85"/>
      <c r="W1698" s="85"/>
      <c r="X1698" s="57"/>
      <c r="Y1698" s="95" t="s">
        <v>363</v>
      </c>
      <c r="Z1698" s="137" t="s">
        <v>69</v>
      </c>
      <c r="AA1698" s="95"/>
    </row>
    <row r="1699" spans="1:27" s="51" customFormat="1" ht="30" x14ac:dyDescent="0.25">
      <c r="A1699" s="57" t="s">
        <v>2015</v>
      </c>
      <c r="B1699" s="57" t="s">
        <v>2438</v>
      </c>
      <c r="C1699" s="57" t="s">
        <v>2451</v>
      </c>
      <c r="D1699" s="85"/>
      <c r="E1699" s="151">
        <v>75.099999999999994</v>
      </c>
      <c r="F1699" s="146">
        <f t="shared" si="159"/>
        <v>41.722222220553334</v>
      </c>
      <c r="G1699" s="146" t="s">
        <v>113</v>
      </c>
      <c r="H1699" s="47">
        <f>VLOOKUP(U1699,[1]Inflation!$G$16:$H$26,2,FALSE)</f>
        <v>1.0461491063094051</v>
      </c>
      <c r="I1699" s="56">
        <f t="shared" si="156"/>
        <v>43.647665489274274</v>
      </c>
      <c r="J1699" s="151"/>
      <c r="K1699" s="151">
        <v>40</v>
      </c>
      <c r="L1699" s="146">
        <f>(K1699*1.66666666666)/3</f>
        <v>22.222222222133336</v>
      </c>
      <c r="M1699" s="192">
        <f t="shared" si="157"/>
        <v>23.247757917893789</v>
      </c>
      <c r="N1699" s="151">
        <v>90</v>
      </c>
      <c r="O1699" s="146">
        <f>(N1699*1.66666666666666)/3</f>
        <v>49.999999999999801</v>
      </c>
      <c r="P1699" s="193">
        <f t="shared" si="158"/>
        <v>52.307455315470044</v>
      </c>
      <c r="Q1699" s="302" t="s">
        <v>149</v>
      </c>
      <c r="R1699" s="96" t="s">
        <v>291</v>
      </c>
      <c r="S1699" s="85" t="s">
        <v>66</v>
      </c>
      <c r="T1699" s="85" t="s">
        <v>67</v>
      </c>
      <c r="U1699" s="135">
        <v>2010</v>
      </c>
      <c r="V1699" s="85"/>
      <c r="W1699" s="85"/>
      <c r="X1699" s="57"/>
      <c r="Y1699" s="95" t="s">
        <v>157</v>
      </c>
      <c r="Z1699" s="137" t="s">
        <v>69</v>
      </c>
      <c r="AA1699" s="95"/>
    </row>
    <row r="1700" spans="1:27" s="51" customFormat="1" ht="30" x14ac:dyDescent="0.25">
      <c r="A1700" s="57" t="s">
        <v>2015</v>
      </c>
      <c r="B1700" s="57" t="s">
        <v>2438</v>
      </c>
      <c r="C1700" s="57" t="s">
        <v>2452</v>
      </c>
      <c r="D1700" s="85"/>
      <c r="E1700" s="151">
        <v>95.7</v>
      </c>
      <c r="F1700" s="146">
        <f t="shared" si="159"/>
        <v>53.166666664540003</v>
      </c>
      <c r="G1700" s="146" t="s">
        <v>113</v>
      </c>
      <c r="H1700" s="47">
        <f>VLOOKUP(U1700,[1]Inflation!$G$16:$H$26,2,FALSE)</f>
        <v>1.0461491063094051</v>
      </c>
      <c r="I1700" s="56">
        <f t="shared" si="156"/>
        <v>55.620260816558563</v>
      </c>
      <c r="J1700" s="151"/>
      <c r="K1700" s="151">
        <v>48</v>
      </c>
      <c r="L1700" s="146">
        <f>(K1700*1.66666666666)/3</f>
        <v>26.666666666560001</v>
      </c>
      <c r="M1700" s="192">
        <f t="shared" si="157"/>
        <v>27.897309501472545</v>
      </c>
      <c r="N1700" s="151">
        <v>150</v>
      </c>
      <c r="O1700" s="146">
        <f>(N1700*1.66666666666666)/3</f>
        <v>83.333333333333002</v>
      </c>
      <c r="P1700" s="193">
        <f t="shared" si="158"/>
        <v>87.179092192450071</v>
      </c>
      <c r="Q1700" s="302" t="s">
        <v>149</v>
      </c>
      <c r="R1700" s="96" t="s">
        <v>291</v>
      </c>
      <c r="S1700" s="85" t="s">
        <v>66</v>
      </c>
      <c r="T1700" s="85" t="s">
        <v>67</v>
      </c>
      <c r="U1700" s="135">
        <v>2010</v>
      </c>
      <c r="V1700" s="85"/>
      <c r="W1700" s="85"/>
      <c r="X1700" s="57"/>
      <c r="Y1700" s="95" t="s">
        <v>363</v>
      </c>
      <c r="Z1700" s="137" t="s">
        <v>69</v>
      </c>
      <c r="AA1700" s="95"/>
    </row>
    <row r="1701" spans="1:27" s="51" customFormat="1" ht="15" x14ac:dyDescent="0.25">
      <c r="A1701" s="44" t="s">
        <v>2015</v>
      </c>
      <c r="B1701" s="57" t="s">
        <v>2438</v>
      </c>
      <c r="C1701" s="57" t="s">
        <v>2453</v>
      </c>
      <c r="D1701" s="85"/>
      <c r="E1701" s="93">
        <v>98.54</v>
      </c>
      <c r="F1701" s="146">
        <f t="shared" si="159"/>
        <v>54.744444442254668</v>
      </c>
      <c r="G1701" s="146" t="s">
        <v>113</v>
      </c>
      <c r="H1701" s="55">
        <v>1.0461491063094051</v>
      </c>
      <c r="I1701" s="56">
        <f t="shared" si="156"/>
        <v>57.270851628669597</v>
      </c>
      <c r="J1701" s="93"/>
      <c r="K1701" s="93">
        <v>70</v>
      </c>
      <c r="L1701" s="146">
        <f>(K1701*1.66666666)/3</f>
        <v>38.888888733333332</v>
      </c>
      <c r="M1701" s="56">
        <v>73.230437441658353</v>
      </c>
      <c r="N1701" s="93">
        <v>150</v>
      </c>
      <c r="O1701" s="146">
        <f>(N1701*1.6666666666)/3</f>
        <v>83.333333330000002</v>
      </c>
      <c r="P1701" s="56">
        <v>156.92236594641076</v>
      </c>
      <c r="Q1701" s="302" t="s">
        <v>149</v>
      </c>
      <c r="R1701" s="96" t="s">
        <v>36</v>
      </c>
      <c r="S1701" s="85" t="s">
        <v>66</v>
      </c>
      <c r="T1701" s="85" t="s">
        <v>67</v>
      </c>
      <c r="U1701" s="135">
        <v>2010</v>
      </c>
      <c r="V1701" s="85"/>
      <c r="W1701" s="85"/>
      <c r="X1701" s="57"/>
      <c r="Y1701" s="95" t="s">
        <v>68</v>
      </c>
      <c r="Z1701" s="136" t="s">
        <v>69</v>
      </c>
      <c r="AA1701" s="95"/>
    </row>
    <row r="1702" spans="1:27" s="51" customFormat="1" ht="15" x14ac:dyDescent="0.25">
      <c r="A1702" s="44" t="s">
        <v>2015</v>
      </c>
      <c r="B1702" s="57" t="s">
        <v>2438</v>
      </c>
      <c r="C1702" s="57" t="s">
        <v>2454</v>
      </c>
      <c r="D1702" s="85"/>
      <c r="E1702" s="93">
        <v>92.09</v>
      </c>
      <c r="F1702" s="146">
        <f t="shared" si="159"/>
        <v>51.16111110906467</v>
      </c>
      <c r="G1702" s="146" t="s">
        <v>113</v>
      </c>
      <c r="H1702" s="55">
        <v>1.0461491063094051</v>
      </c>
      <c r="I1702" s="56">
        <f t="shared" si="156"/>
        <v>53.522150664544178</v>
      </c>
      <c r="J1702" s="93"/>
      <c r="K1702" s="93">
        <v>72</v>
      </c>
      <c r="L1702" s="146">
        <f>(K1702*1.66666666666)/3</f>
        <v>39.99999999984</v>
      </c>
      <c r="M1702" s="56">
        <v>75.322735654277167</v>
      </c>
      <c r="N1702" s="93">
        <v>114</v>
      </c>
      <c r="O1702" s="146">
        <f>(N1702*1.6666666666)/3</f>
        <v>63.333333330800002</v>
      </c>
      <c r="P1702" s="56">
        <v>119.26099811927217</v>
      </c>
      <c r="Q1702" s="302" t="s">
        <v>149</v>
      </c>
      <c r="R1702" s="96" t="s">
        <v>153</v>
      </c>
      <c r="S1702" s="85" t="s">
        <v>66</v>
      </c>
      <c r="T1702" s="85" t="s">
        <v>67</v>
      </c>
      <c r="U1702" s="135">
        <v>2010</v>
      </c>
      <c r="V1702" s="85"/>
      <c r="W1702" s="85"/>
      <c r="X1702" s="57"/>
      <c r="Y1702" s="95" t="s">
        <v>255</v>
      </c>
      <c r="Z1702" s="136" t="s">
        <v>69</v>
      </c>
      <c r="AA1702" s="95"/>
    </row>
    <row r="1703" spans="1:27" s="51" customFormat="1" ht="15" x14ac:dyDescent="0.25">
      <c r="A1703" s="44" t="s">
        <v>2015</v>
      </c>
      <c r="B1703" s="57" t="s">
        <v>2438</v>
      </c>
      <c r="C1703" s="57" t="s">
        <v>2455</v>
      </c>
      <c r="D1703" s="85"/>
      <c r="E1703" s="93">
        <v>36.47</v>
      </c>
      <c r="F1703" s="146">
        <f t="shared" si="159"/>
        <v>20.261111110300668</v>
      </c>
      <c r="G1703" s="146" t="s">
        <v>113</v>
      </c>
      <c r="H1703" s="55">
        <v>1.0461491063094051</v>
      </c>
      <c r="I1703" s="56">
        <f t="shared" si="156"/>
        <v>21.196143280876601</v>
      </c>
      <c r="J1703" s="93"/>
      <c r="K1703" s="93">
        <v>35.03</v>
      </c>
      <c r="L1703" s="146">
        <f>(K1703*1.66666666666)/3</f>
        <v>19.461111111033269</v>
      </c>
      <c r="M1703" s="56">
        <v>36.646603194018461</v>
      </c>
      <c r="N1703" s="93">
        <v>38</v>
      </c>
      <c r="O1703" s="146">
        <f>(N1703*1.6666666666)/3</f>
        <v>21.111111110266666</v>
      </c>
      <c r="P1703" s="56">
        <v>39.753666039757391</v>
      </c>
      <c r="Q1703" s="302" t="s">
        <v>149</v>
      </c>
      <c r="R1703" s="96" t="s">
        <v>946</v>
      </c>
      <c r="S1703" s="85" t="s">
        <v>66</v>
      </c>
      <c r="T1703" s="85" t="s">
        <v>67</v>
      </c>
      <c r="U1703" s="135">
        <v>2010</v>
      </c>
      <c r="V1703" s="85"/>
      <c r="W1703" s="85"/>
      <c r="X1703" s="57"/>
      <c r="Y1703" s="95" t="s">
        <v>281</v>
      </c>
      <c r="Z1703" s="137" t="s">
        <v>69</v>
      </c>
      <c r="AA1703" s="95"/>
    </row>
    <row r="1704" spans="1:27" s="51" customFormat="1" ht="45" x14ac:dyDescent="0.25">
      <c r="A1704" s="44" t="s">
        <v>2015</v>
      </c>
      <c r="B1704" s="44" t="s">
        <v>2456</v>
      </c>
      <c r="C1704" s="44" t="s">
        <v>2457</v>
      </c>
      <c r="D1704" s="44"/>
      <c r="E1704" s="45">
        <v>215</v>
      </c>
      <c r="F1704" s="45">
        <v>215</v>
      </c>
      <c r="G1704" s="46"/>
      <c r="H1704" s="47">
        <f>VLOOKUP(U1704,[1]Inflation!$G$16:$H$26,2,FALSE)</f>
        <v>1</v>
      </c>
      <c r="I1704" s="56">
        <f t="shared" si="156"/>
        <v>215</v>
      </c>
      <c r="J1704" s="45"/>
      <c r="K1704" s="45"/>
      <c r="L1704" s="46"/>
      <c r="M1704" s="192">
        <f t="shared" ref="M1704:M1767" si="160">L1704*H1704</f>
        <v>0</v>
      </c>
      <c r="N1704" s="45"/>
      <c r="O1704" s="46"/>
      <c r="P1704" s="193">
        <f t="shared" ref="P1704:P1767" si="161">O1704*H1704</f>
        <v>0</v>
      </c>
      <c r="Q1704" s="76" t="s">
        <v>113</v>
      </c>
      <c r="R1704" s="44" t="s">
        <v>233</v>
      </c>
      <c r="S1704" s="44" t="s">
        <v>1143</v>
      </c>
      <c r="T1704" s="44">
        <v>2012</v>
      </c>
      <c r="U1704" s="41">
        <v>2012</v>
      </c>
      <c r="V1704" s="44">
        <v>34</v>
      </c>
      <c r="W1704" s="44" t="s">
        <v>32</v>
      </c>
      <c r="X1704" s="44">
        <v>750</v>
      </c>
      <c r="Y1704" s="44"/>
      <c r="Z1704" s="48" t="s">
        <v>1144</v>
      </c>
      <c r="AA1704" s="44" t="s">
        <v>32</v>
      </c>
    </row>
    <row r="1705" spans="1:27" s="51" customFormat="1" ht="30" x14ac:dyDescent="0.25">
      <c r="A1705" s="44" t="s">
        <v>2015</v>
      </c>
      <c r="B1705" s="44" t="s">
        <v>2456</v>
      </c>
      <c r="C1705" s="44" t="s">
        <v>2458</v>
      </c>
      <c r="D1705" s="44"/>
      <c r="E1705" s="45">
        <v>100</v>
      </c>
      <c r="F1705" s="45">
        <f>E1705*0.83</f>
        <v>83</v>
      </c>
      <c r="G1705" s="46"/>
      <c r="H1705" s="47">
        <f>VLOOKUP(U1705,[1]Inflation!$G$16:$H$26,2,FALSE)</f>
        <v>1.0461491063094051</v>
      </c>
      <c r="I1705" s="56">
        <f t="shared" si="156"/>
        <v>86.830375823680626</v>
      </c>
      <c r="J1705" s="45"/>
      <c r="K1705" s="45"/>
      <c r="L1705" s="46"/>
      <c r="M1705" s="192">
        <f t="shared" si="160"/>
        <v>0</v>
      </c>
      <c r="N1705" s="45"/>
      <c r="O1705" s="46"/>
      <c r="P1705" s="193">
        <f t="shared" si="161"/>
        <v>0</v>
      </c>
      <c r="Q1705" s="76" t="s">
        <v>336</v>
      </c>
      <c r="R1705" s="44" t="s">
        <v>84</v>
      </c>
      <c r="S1705" s="44" t="s">
        <v>986</v>
      </c>
      <c r="T1705" s="44">
        <v>2010</v>
      </c>
      <c r="U1705" s="41">
        <v>2010</v>
      </c>
      <c r="V1705" s="44">
        <v>7</v>
      </c>
      <c r="W1705" s="44" t="s">
        <v>32</v>
      </c>
      <c r="X1705" s="44" t="s">
        <v>32</v>
      </c>
      <c r="Y1705" s="44"/>
      <c r="Z1705" s="48" t="s">
        <v>987</v>
      </c>
      <c r="AA1705" s="44"/>
    </row>
    <row r="1706" spans="1:27" s="51" customFormat="1" ht="15" x14ac:dyDescent="0.25">
      <c r="A1706" s="44" t="s">
        <v>2015</v>
      </c>
      <c r="B1706" s="44" t="s">
        <v>2456</v>
      </c>
      <c r="C1706" s="44" t="s">
        <v>2459</v>
      </c>
      <c r="D1706" s="44"/>
      <c r="E1706" s="45">
        <v>218</v>
      </c>
      <c r="F1706" s="45">
        <v>218</v>
      </c>
      <c r="G1706" s="46"/>
      <c r="H1706" s="47">
        <f>VLOOKUP(U1706,[1]Inflation!$G$16:$H$26,2,FALSE)</f>
        <v>1.0461491063094051</v>
      </c>
      <c r="I1706" s="56">
        <f t="shared" si="156"/>
        <v>228.06050517545029</v>
      </c>
      <c r="J1706" s="45"/>
      <c r="K1706" s="45"/>
      <c r="L1706" s="46"/>
      <c r="M1706" s="192">
        <f t="shared" si="160"/>
        <v>0</v>
      </c>
      <c r="N1706" s="45"/>
      <c r="O1706" s="46"/>
      <c r="P1706" s="193">
        <f t="shared" si="161"/>
        <v>0</v>
      </c>
      <c r="Q1706" s="76" t="s">
        <v>336</v>
      </c>
      <c r="R1706" s="44" t="s">
        <v>233</v>
      </c>
      <c r="S1706" s="44" t="s">
        <v>1342</v>
      </c>
      <c r="T1706" s="44">
        <v>2010</v>
      </c>
      <c r="U1706" s="41">
        <v>2010</v>
      </c>
      <c r="V1706" s="44">
        <v>4</v>
      </c>
      <c r="W1706" s="44" t="s">
        <v>32</v>
      </c>
      <c r="X1706" s="44" t="s">
        <v>32</v>
      </c>
      <c r="Y1706" s="44"/>
      <c r="Z1706" s="48" t="s">
        <v>1344</v>
      </c>
      <c r="AA1706" s="44" t="s">
        <v>1413</v>
      </c>
    </row>
    <row r="1707" spans="1:27" s="51" customFormat="1" ht="15" x14ac:dyDescent="0.25">
      <c r="A1707" s="44" t="s">
        <v>2015</v>
      </c>
      <c r="B1707" s="44" t="s">
        <v>2456</v>
      </c>
      <c r="C1707" s="44" t="s">
        <v>2460</v>
      </c>
      <c r="D1707" s="44"/>
      <c r="E1707" s="45">
        <v>180</v>
      </c>
      <c r="F1707" s="45">
        <v>180</v>
      </c>
      <c r="G1707" s="46"/>
      <c r="H1707" s="47">
        <f>VLOOKUP(U1707,[1]Inflation!$G$16:$H$26,2,FALSE)</f>
        <v>1.0461491063094051</v>
      </c>
      <c r="I1707" s="56">
        <f t="shared" si="156"/>
        <v>188.30683913569291</v>
      </c>
      <c r="J1707" s="45"/>
      <c r="K1707" s="45"/>
      <c r="L1707" s="46"/>
      <c r="M1707" s="192">
        <f t="shared" si="160"/>
        <v>0</v>
      </c>
      <c r="N1707" s="45"/>
      <c r="O1707" s="46"/>
      <c r="P1707" s="193">
        <f t="shared" si="161"/>
        <v>0</v>
      </c>
      <c r="Q1707" s="76" t="s">
        <v>336</v>
      </c>
      <c r="R1707" s="44" t="s">
        <v>233</v>
      </c>
      <c r="S1707" s="44" t="s">
        <v>1342</v>
      </c>
      <c r="T1707" s="44">
        <v>2010</v>
      </c>
      <c r="U1707" s="41">
        <v>2010</v>
      </c>
      <c r="V1707" s="44">
        <v>4</v>
      </c>
      <c r="W1707" s="44" t="s">
        <v>32</v>
      </c>
      <c r="X1707" s="44" t="s">
        <v>32</v>
      </c>
      <c r="Y1707" s="44"/>
      <c r="Z1707" s="48" t="s">
        <v>1344</v>
      </c>
      <c r="AA1707" s="44" t="s">
        <v>1413</v>
      </c>
    </row>
    <row r="1708" spans="1:27" s="51" customFormat="1" ht="30" x14ac:dyDescent="0.25">
      <c r="A1708" s="44" t="s">
        <v>2015</v>
      </c>
      <c r="B1708" s="44" t="s">
        <v>2456</v>
      </c>
      <c r="C1708" s="44" t="s">
        <v>2461</v>
      </c>
      <c r="D1708" s="44"/>
      <c r="E1708" s="45">
        <v>160</v>
      </c>
      <c r="F1708" s="45">
        <v>160</v>
      </c>
      <c r="G1708" s="46"/>
      <c r="H1708" s="47">
        <f>VLOOKUP(U1708,[1]Inflation!$G$16:$H$26,2,FALSE)</f>
        <v>1.0461491063094051</v>
      </c>
      <c r="I1708" s="56">
        <f t="shared" si="156"/>
        <v>167.38385700950482</v>
      </c>
      <c r="J1708" s="45"/>
      <c r="K1708" s="45"/>
      <c r="L1708" s="46"/>
      <c r="M1708" s="192">
        <f t="shared" si="160"/>
        <v>0</v>
      </c>
      <c r="N1708" s="45"/>
      <c r="O1708" s="46"/>
      <c r="P1708" s="193">
        <f t="shared" si="161"/>
        <v>0</v>
      </c>
      <c r="Q1708" s="76" t="s">
        <v>336</v>
      </c>
      <c r="R1708" s="44" t="s">
        <v>233</v>
      </c>
      <c r="S1708" s="44" t="s">
        <v>1342</v>
      </c>
      <c r="T1708" s="44">
        <v>2010</v>
      </c>
      <c r="U1708" s="41">
        <v>2010</v>
      </c>
      <c r="V1708" s="44">
        <v>4</v>
      </c>
      <c r="W1708" s="44" t="s">
        <v>32</v>
      </c>
      <c r="X1708" s="44" t="s">
        <v>32</v>
      </c>
      <c r="Y1708" s="44"/>
      <c r="Z1708" s="48" t="s">
        <v>1344</v>
      </c>
      <c r="AA1708" s="44" t="s">
        <v>1413</v>
      </c>
    </row>
    <row r="1709" spans="1:27" s="51" customFormat="1" ht="30" x14ac:dyDescent="0.25">
      <c r="A1709" s="44" t="s">
        <v>2015</v>
      </c>
      <c r="B1709" s="44" t="s">
        <v>2456</v>
      </c>
      <c r="C1709" s="44" t="s">
        <v>2462</v>
      </c>
      <c r="D1709" s="44"/>
      <c r="E1709" s="45">
        <v>123</v>
      </c>
      <c r="F1709" s="45">
        <v>123</v>
      </c>
      <c r="G1709" s="46"/>
      <c r="H1709" s="47">
        <f>VLOOKUP(U1709,[1]Inflation!$G$16:$H$26,2,FALSE)</f>
        <v>1.0461491063094051</v>
      </c>
      <c r="I1709" s="56">
        <f t="shared" si="156"/>
        <v>128.67634007605682</v>
      </c>
      <c r="J1709" s="45"/>
      <c r="K1709" s="45"/>
      <c r="L1709" s="46"/>
      <c r="M1709" s="192">
        <f t="shared" si="160"/>
        <v>0</v>
      </c>
      <c r="N1709" s="45"/>
      <c r="O1709" s="46"/>
      <c r="P1709" s="193">
        <f t="shared" si="161"/>
        <v>0</v>
      </c>
      <c r="Q1709" s="76" t="s">
        <v>336</v>
      </c>
      <c r="R1709" s="44" t="s">
        <v>233</v>
      </c>
      <c r="S1709" s="44" t="s">
        <v>1342</v>
      </c>
      <c r="T1709" s="44">
        <v>2010</v>
      </c>
      <c r="U1709" s="41">
        <v>2010</v>
      </c>
      <c r="V1709" s="44">
        <v>4</v>
      </c>
      <c r="W1709" s="44" t="s">
        <v>32</v>
      </c>
      <c r="X1709" s="44" t="s">
        <v>32</v>
      </c>
      <c r="Y1709" s="44"/>
      <c r="Z1709" s="48" t="s">
        <v>1344</v>
      </c>
      <c r="AA1709" s="44" t="s">
        <v>1413</v>
      </c>
    </row>
    <row r="1710" spans="1:27" s="112" customFormat="1" ht="15" x14ac:dyDescent="0.25">
      <c r="A1710" s="57" t="s">
        <v>2015</v>
      </c>
      <c r="B1710" s="57" t="s">
        <v>2456</v>
      </c>
      <c r="C1710" s="57" t="s">
        <v>2463</v>
      </c>
      <c r="D1710" s="85"/>
      <c r="E1710" s="151">
        <v>87</v>
      </c>
      <c r="F1710" s="146">
        <f>(E1710*1.66666666)/3</f>
        <v>48.333333140000001</v>
      </c>
      <c r="G1710" s="146" t="s">
        <v>113</v>
      </c>
      <c r="H1710" s="47">
        <f>VLOOKUP(U1710,[1]Inflation!$G$16:$H$26,2,FALSE)</f>
        <v>1.0461491063094051</v>
      </c>
      <c r="I1710" s="56">
        <f t="shared" si="156"/>
        <v>50.56387326936575</v>
      </c>
      <c r="J1710" s="151"/>
      <c r="K1710" s="151">
        <v>40</v>
      </c>
      <c r="L1710" s="146">
        <f>(K1710*1.6666666666)/3</f>
        <v>22.222222221333336</v>
      </c>
      <c r="M1710" s="192">
        <f t="shared" si="160"/>
        <v>23.247757917056873</v>
      </c>
      <c r="N1710" s="151">
        <v>125</v>
      </c>
      <c r="O1710" s="146">
        <f>(N1710*1.666666666)/3</f>
        <v>69.44444441666667</v>
      </c>
      <c r="P1710" s="193">
        <f t="shared" si="161"/>
        <v>72.64924346464899</v>
      </c>
      <c r="Q1710" s="302" t="s">
        <v>149</v>
      </c>
      <c r="R1710" s="96" t="s">
        <v>153</v>
      </c>
      <c r="S1710" s="85" t="s">
        <v>66</v>
      </c>
      <c r="T1710" s="85" t="s">
        <v>67</v>
      </c>
      <c r="U1710" s="135">
        <v>2010</v>
      </c>
      <c r="V1710" s="85"/>
      <c r="W1710" s="85"/>
      <c r="X1710" s="57"/>
      <c r="Y1710" s="95" t="s">
        <v>343</v>
      </c>
      <c r="Z1710" s="136" t="s">
        <v>69</v>
      </c>
      <c r="AA1710" s="95"/>
    </row>
    <row r="1711" spans="1:27" s="51" customFormat="1" ht="15" x14ac:dyDescent="0.25">
      <c r="A1711" s="96" t="s">
        <v>2015</v>
      </c>
      <c r="B1711" s="96" t="s">
        <v>2464</v>
      </c>
      <c r="C1711" s="96" t="s">
        <v>2465</v>
      </c>
      <c r="D1711" s="82"/>
      <c r="E1711" s="152">
        <v>12.8</v>
      </c>
      <c r="F1711" s="164">
        <f>(E1711*1.666666666)/3</f>
        <v>7.1111111082666669</v>
      </c>
      <c r="G1711" s="164" t="s">
        <v>113</v>
      </c>
      <c r="H1711" s="47">
        <f>VLOOKUP(U1711,[1]Inflation!$G$16:$H$26,2,FALSE)</f>
        <v>1.0461491063094051</v>
      </c>
      <c r="I1711" s="56">
        <f t="shared" si="156"/>
        <v>7.4392825307800567</v>
      </c>
      <c r="J1711" s="320">
        <f>AVERAGE(I1711:I1712)</f>
        <v>6.215869270835368</v>
      </c>
      <c r="K1711" s="152">
        <v>2.8</v>
      </c>
      <c r="L1711" s="164">
        <f>(K1711*1.66666666666666)/3</f>
        <v>1.5555555555555494</v>
      </c>
      <c r="M1711" s="192">
        <f t="shared" si="160"/>
        <v>1.6273430542590681</v>
      </c>
      <c r="N1711" s="152">
        <v>275</v>
      </c>
      <c r="O1711" s="164">
        <f>(N1711*1.66666666666)/3</f>
        <v>152.77777777716668</v>
      </c>
      <c r="P1711" s="193">
        <f t="shared" si="161"/>
        <v>159.82833568551979</v>
      </c>
      <c r="Q1711" s="319" t="s">
        <v>149</v>
      </c>
      <c r="R1711" s="96" t="s">
        <v>71</v>
      </c>
      <c r="S1711" s="85" t="s">
        <v>66</v>
      </c>
      <c r="T1711" s="85" t="s">
        <v>67</v>
      </c>
      <c r="U1711" s="135">
        <v>2010</v>
      </c>
      <c r="V1711" s="166"/>
      <c r="W1711" s="166"/>
      <c r="X1711" s="82" t="s">
        <v>2466</v>
      </c>
      <c r="Y1711" s="88" t="s">
        <v>2467</v>
      </c>
      <c r="Z1711" s="136" t="s">
        <v>69</v>
      </c>
      <c r="AA1711" s="88"/>
    </row>
    <row r="1712" spans="1:27" s="51" customFormat="1" ht="15" x14ac:dyDescent="0.25">
      <c r="A1712" s="96" t="s">
        <v>2015</v>
      </c>
      <c r="B1712" s="96" t="s">
        <v>2464</v>
      </c>
      <c r="C1712" s="96" t="s">
        <v>2468</v>
      </c>
      <c r="D1712" s="82"/>
      <c r="E1712" s="152">
        <v>8.59</v>
      </c>
      <c r="F1712" s="164">
        <f>(E1712*1.666666666)/3</f>
        <v>4.7722222203133331</v>
      </c>
      <c r="G1712" s="164" t="s">
        <v>113</v>
      </c>
      <c r="H1712" s="47">
        <f>VLOOKUP(U1712,[1]Inflation!$G$16:$H$26,2,FALSE)</f>
        <v>1.0461491063094051</v>
      </c>
      <c r="I1712" s="56">
        <f t="shared" si="156"/>
        <v>4.9924560108906784</v>
      </c>
      <c r="J1712" s="152"/>
      <c r="K1712" s="152">
        <v>2.97</v>
      </c>
      <c r="L1712" s="164">
        <f>(K1712*1.66666666666666)/3</f>
        <v>1.6499999999999935</v>
      </c>
      <c r="M1712" s="192">
        <f t="shared" si="160"/>
        <v>1.7261460254105114</v>
      </c>
      <c r="N1712" s="152">
        <v>14</v>
      </c>
      <c r="O1712" s="164">
        <f>(N1712*1.66666666666)/3</f>
        <v>7.7777777777466675</v>
      </c>
      <c r="P1712" s="193">
        <f t="shared" si="161"/>
        <v>8.1367152712628261</v>
      </c>
      <c r="Q1712" s="319" t="s">
        <v>149</v>
      </c>
      <c r="R1712" s="96" t="s">
        <v>71</v>
      </c>
      <c r="S1712" s="85" t="s">
        <v>66</v>
      </c>
      <c r="T1712" s="85" t="s">
        <v>67</v>
      </c>
      <c r="U1712" s="135">
        <v>2010</v>
      </c>
      <c r="V1712" s="166"/>
      <c r="W1712" s="166"/>
      <c r="X1712" s="82" t="s">
        <v>2469</v>
      </c>
      <c r="Y1712" s="88" t="s">
        <v>2017</v>
      </c>
      <c r="Z1712" s="136" t="s">
        <v>69</v>
      </c>
      <c r="AA1712" s="88"/>
    </row>
    <row r="1713" spans="1:27" s="51" customFormat="1" ht="15" x14ac:dyDescent="0.25">
      <c r="A1713" s="57" t="s">
        <v>2015</v>
      </c>
      <c r="B1713" s="96" t="s">
        <v>2464</v>
      </c>
      <c r="C1713" s="57" t="s">
        <v>2470</v>
      </c>
      <c r="D1713" s="85"/>
      <c r="E1713" s="151">
        <v>2.5499999999999998</v>
      </c>
      <c r="F1713" s="146">
        <f>E1713*5</f>
        <v>12.75</v>
      </c>
      <c r="G1713" s="146" t="s">
        <v>113</v>
      </c>
      <c r="H1713" s="47">
        <f>VLOOKUP(U1713,[1]Inflation!$G$16:$H$26,2,FALSE)</f>
        <v>1.0461491063094051</v>
      </c>
      <c r="I1713" s="56">
        <f t="shared" si="156"/>
        <v>13.338401105444914</v>
      </c>
      <c r="J1713" s="151"/>
      <c r="K1713" s="151">
        <v>0.48</v>
      </c>
      <c r="L1713" s="146">
        <f>K1713*5</f>
        <v>2.4</v>
      </c>
      <c r="M1713" s="192">
        <f t="shared" si="160"/>
        <v>2.5107578551425722</v>
      </c>
      <c r="N1713" s="151">
        <v>10</v>
      </c>
      <c r="O1713" s="146">
        <f>N1713*5</f>
        <v>50</v>
      </c>
      <c r="P1713" s="193">
        <f t="shared" si="161"/>
        <v>52.30745531547025</v>
      </c>
      <c r="Q1713" s="302" t="s">
        <v>425</v>
      </c>
      <c r="R1713" s="96" t="s">
        <v>44</v>
      </c>
      <c r="S1713" s="85" t="s">
        <v>66</v>
      </c>
      <c r="T1713" s="85" t="s">
        <v>67</v>
      </c>
      <c r="U1713" s="135">
        <v>2010</v>
      </c>
      <c r="V1713" s="85"/>
      <c r="W1713" s="85"/>
      <c r="X1713" s="57">
        <v>43801</v>
      </c>
      <c r="Y1713" s="95" t="s">
        <v>602</v>
      </c>
      <c r="Z1713" s="136" t="s">
        <v>69</v>
      </c>
      <c r="AA1713" s="95"/>
    </row>
    <row r="1714" spans="1:27" s="51" customFormat="1" ht="15" x14ac:dyDescent="0.25">
      <c r="A1714" s="57" t="s">
        <v>2015</v>
      </c>
      <c r="B1714" s="96" t="s">
        <v>2464</v>
      </c>
      <c r="C1714" s="57" t="s">
        <v>2471</v>
      </c>
      <c r="D1714" s="85"/>
      <c r="E1714" s="151">
        <v>2.0099999999999998</v>
      </c>
      <c r="F1714" s="146">
        <f>E1714*5</f>
        <v>10.049999999999999</v>
      </c>
      <c r="G1714" s="146" t="s">
        <v>113</v>
      </c>
      <c r="H1714" s="47">
        <f>VLOOKUP(U1714,[1]Inflation!$G$16:$H$26,2,FALSE)</f>
        <v>1.0461491063094051</v>
      </c>
      <c r="I1714" s="56">
        <f t="shared" si="156"/>
        <v>10.513798518409519</v>
      </c>
      <c r="J1714" s="151"/>
      <c r="K1714" s="151">
        <v>0.24</v>
      </c>
      <c r="L1714" s="146">
        <f>K1714*5</f>
        <v>1.2</v>
      </c>
      <c r="M1714" s="192">
        <f t="shared" si="160"/>
        <v>1.2553789275712861</v>
      </c>
      <c r="N1714" s="151">
        <v>20</v>
      </c>
      <c r="O1714" s="146">
        <f>N1714*5</f>
        <v>100</v>
      </c>
      <c r="P1714" s="193">
        <f t="shared" si="161"/>
        <v>104.6149106309405</v>
      </c>
      <c r="Q1714" s="302" t="s">
        <v>425</v>
      </c>
      <c r="R1714" s="96" t="s">
        <v>44</v>
      </c>
      <c r="S1714" s="85" t="s">
        <v>66</v>
      </c>
      <c r="T1714" s="85" t="s">
        <v>67</v>
      </c>
      <c r="U1714" s="135">
        <v>2010</v>
      </c>
      <c r="V1714" s="85"/>
      <c r="W1714" s="85"/>
      <c r="X1714" s="57"/>
      <c r="Y1714" s="95" t="s">
        <v>2472</v>
      </c>
      <c r="Z1714" s="136" t="s">
        <v>69</v>
      </c>
      <c r="AA1714" s="95"/>
    </row>
    <row r="1715" spans="1:27" s="43" customFormat="1" ht="15" x14ac:dyDescent="0.25">
      <c r="A1715" s="39" t="s">
        <v>2015</v>
      </c>
      <c r="B1715" s="191" t="s">
        <v>2464</v>
      </c>
      <c r="C1715" s="39" t="s">
        <v>2471</v>
      </c>
      <c r="D1715" s="277"/>
      <c r="E1715" s="277">
        <v>6.68</v>
      </c>
      <c r="F1715" s="277">
        <f>(E1715*1.66666666)/3</f>
        <v>3.7111110962666665</v>
      </c>
      <c r="G1715" s="277" t="s">
        <v>113</v>
      </c>
      <c r="H1715" s="216">
        <f>VLOOKUP(U1715,[1]Inflation!$G$16:$H$26,2,FALSE)</f>
        <v>1.0461491063094051</v>
      </c>
      <c r="I1715" s="40">
        <f t="shared" si="156"/>
        <v>3.8823755567742895</v>
      </c>
      <c r="J1715" s="277"/>
      <c r="K1715" s="277">
        <v>0</v>
      </c>
      <c r="L1715" s="277">
        <v>0</v>
      </c>
      <c r="M1715" s="321">
        <f t="shared" si="160"/>
        <v>0</v>
      </c>
      <c r="N1715" s="277">
        <v>25</v>
      </c>
      <c r="O1715" s="277">
        <f>(N1715*1.666666666666)/3</f>
        <v>13.888888888883335</v>
      </c>
      <c r="P1715" s="322">
        <f t="shared" si="161"/>
        <v>14.529848698735925</v>
      </c>
      <c r="Q1715" s="61" t="s">
        <v>2473</v>
      </c>
      <c r="R1715" s="191" t="s">
        <v>44</v>
      </c>
      <c r="S1715" s="63" t="s">
        <v>66</v>
      </c>
      <c r="T1715" s="63" t="s">
        <v>67</v>
      </c>
      <c r="U1715" s="63">
        <v>2010</v>
      </c>
      <c r="V1715" s="63"/>
      <c r="W1715" s="63"/>
      <c r="X1715" s="39"/>
      <c r="Y1715" s="67" t="s">
        <v>2474</v>
      </c>
      <c r="Z1715" s="68" t="s">
        <v>69</v>
      </c>
      <c r="AA1715" s="67"/>
    </row>
    <row r="1716" spans="1:27" s="51" customFormat="1" ht="15" x14ac:dyDescent="0.25">
      <c r="A1716" s="57" t="s">
        <v>2015</v>
      </c>
      <c r="B1716" s="96" t="s">
        <v>2464</v>
      </c>
      <c r="C1716" s="57" t="s">
        <v>2470</v>
      </c>
      <c r="D1716" s="85"/>
      <c r="E1716" s="151">
        <v>1.35</v>
      </c>
      <c r="F1716" s="146">
        <f>E1716*5</f>
        <v>6.75</v>
      </c>
      <c r="G1716" s="146" t="s">
        <v>113</v>
      </c>
      <c r="H1716" s="47">
        <f>VLOOKUP(U1716,[1]Inflation!$G$16:$H$26,2,FALSE)</f>
        <v>1.0461491063094051</v>
      </c>
      <c r="I1716" s="56">
        <f t="shared" si="156"/>
        <v>7.061506467588484</v>
      </c>
      <c r="J1716" s="151"/>
      <c r="K1716" s="151">
        <v>0.7</v>
      </c>
      <c r="L1716" s="146">
        <f>K1716*5</f>
        <v>3.5</v>
      </c>
      <c r="M1716" s="192">
        <f t="shared" si="160"/>
        <v>3.6615218720829175</v>
      </c>
      <c r="N1716" s="151">
        <v>2</v>
      </c>
      <c r="O1716" s="146">
        <f>N1716*5</f>
        <v>10</v>
      </c>
      <c r="P1716" s="193">
        <f t="shared" si="161"/>
        <v>10.461491063094051</v>
      </c>
      <c r="Q1716" s="302" t="s">
        <v>425</v>
      </c>
      <c r="R1716" s="96" t="s">
        <v>44</v>
      </c>
      <c r="S1716" s="85" t="s">
        <v>66</v>
      </c>
      <c r="T1716" s="85" t="s">
        <v>67</v>
      </c>
      <c r="U1716" s="135">
        <v>2010</v>
      </c>
      <c r="V1716" s="85"/>
      <c r="W1716" s="85"/>
      <c r="X1716" s="57"/>
      <c r="Y1716" s="95" t="s">
        <v>89</v>
      </c>
      <c r="Z1716" s="136" t="s">
        <v>69</v>
      </c>
      <c r="AA1716" s="95"/>
    </row>
    <row r="1717" spans="1:27" s="112" customFormat="1" ht="15" x14ac:dyDescent="0.25">
      <c r="A1717" s="57" t="s">
        <v>2015</v>
      </c>
      <c r="B1717" s="96" t="s">
        <v>2464</v>
      </c>
      <c r="C1717" s="57" t="s">
        <v>2475</v>
      </c>
      <c r="D1717" s="85"/>
      <c r="E1717" s="151">
        <v>9.51</v>
      </c>
      <c r="F1717" s="146">
        <f>(E1717*1.66666666)/3</f>
        <v>5.2833333121999999</v>
      </c>
      <c r="G1717" s="146" t="s">
        <v>113</v>
      </c>
      <c r="H1717" s="47">
        <f>VLOOKUP(U1717,[1]Inflation!$G$16:$H$26,2,FALSE)</f>
        <v>1.0461491063094051</v>
      </c>
      <c r="I1717" s="56">
        <f t="shared" si="156"/>
        <v>5.5271544228927389</v>
      </c>
      <c r="J1717" s="151"/>
      <c r="K1717" s="151">
        <v>1.5</v>
      </c>
      <c r="L1717" s="146">
        <f>(K1717*1.66666666666)/3</f>
        <v>0.83333333333000004</v>
      </c>
      <c r="M1717" s="192">
        <f t="shared" si="160"/>
        <v>0.87179092192101704</v>
      </c>
      <c r="N1717" s="151">
        <v>99.36</v>
      </c>
      <c r="O1717" s="146">
        <f>(N1717*1.6666666666)/3</f>
        <v>55.199999997791998</v>
      </c>
      <c r="P1717" s="193">
        <f t="shared" si="161"/>
        <v>57.747430665969262</v>
      </c>
      <c r="Q1717" s="302" t="s">
        <v>149</v>
      </c>
      <c r="R1717" s="96" t="s">
        <v>153</v>
      </c>
      <c r="S1717" s="85" t="s">
        <v>66</v>
      </c>
      <c r="T1717" s="85" t="s">
        <v>67</v>
      </c>
      <c r="U1717" s="135">
        <v>2010</v>
      </c>
      <c r="V1717" s="85"/>
      <c r="W1717" s="85"/>
      <c r="X1717" s="57"/>
      <c r="Y1717" s="95" t="s">
        <v>2476</v>
      </c>
      <c r="Z1717" s="136" t="s">
        <v>69</v>
      </c>
      <c r="AA1717" s="95"/>
    </row>
    <row r="1718" spans="1:27" s="112" customFormat="1" ht="15" x14ac:dyDescent="0.25">
      <c r="A1718" s="57" t="s">
        <v>2015</v>
      </c>
      <c r="B1718" s="57" t="s">
        <v>2477</v>
      </c>
      <c r="C1718" s="57" t="s">
        <v>2477</v>
      </c>
      <c r="D1718" s="85"/>
      <c r="E1718" s="151">
        <v>44.52</v>
      </c>
      <c r="F1718" s="146">
        <f>E1718*5</f>
        <v>222.60000000000002</v>
      </c>
      <c r="G1718" s="146" t="s">
        <v>113</v>
      </c>
      <c r="H1718" s="47">
        <f>VLOOKUP(U1718,[1]Inflation!$G$16:$H$26,2,FALSE)</f>
        <v>1.0461491063094051</v>
      </c>
      <c r="I1718" s="56">
        <f t="shared" si="156"/>
        <v>232.87279106447357</v>
      </c>
      <c r="J1718" s="151"/>
      <c r="K1718" s="151">
        <v>10</v>
      </c>
      <c r="L1718" s="146">
        <f>K1718*5</f>
        <v>50</v>
      </c>
      <c r="M1718" s="192">
        <f t="shared" si="160"/>
        <v>52.30745531547025</v>
      </c>
      <c r="N1718" s="151">
        <v>104.97</v>
      </c>
      <c r="O1718" s="146">
        <f>N1718*5</f>
        <v>524.85</v>
      </c>
      <c r="P1718" s="193">
        <f t="shared" si="161"/>
        <v>549.07135844649122</v>
      </c>
      <c r="Q1718" s="302" t="s">
        <v>365</v>
      </c>
      <c r="R1718" s="57" t="s">
        <v>2714</v>
      </c>
      <c r="S1718" s="85" t="s">
        <v>66</v>
      </c>
      <c r="T1718" s="85">
        <v>2010</v>
      </c>
      <c r="U1718" s="135">
        <v>2010</v>
      </c>
      <c r="V1718" s="85"/>
      <c r="W1718" s="85"/>
      <c r="X1718" s="57"/>
      <c r="Y1718" s="95" t="s">
        <v>1200</v>
      </c>
      <c r="Z1718" s="136" t="s">
        <v>69</v>
      </c>
      <c r="AA1718" s="95"/>
    </row>
    <row r="1719" spans="1:27" s="51" customFormat="1" ht="15" x14ac:dyDescent="0.25">
      <c r="A1719" s="323" t="s">
        <v>2015</v>
      </c>
      <c r="B1719" s="323" t="s">
        <v>2478</v>
      </c>
      <c r="C1719" s="323" t="s">
        <v>2479</v>
      </c>
      <c r="D1719" s="324"/>
      <c r="E1719" s="325">
        <v>7.93</v>
      </c>
      <c r="F1719" s="325">
        <v>7.93</v>
      </c>
      <c r="G1719" s="325"/>
      <c r="H1719" s="309">
        <f>VLOOKUP(U1719,[1]Inflation!$G$16:$H$26,2,FALSE)</f>
        <v>1.0461491063094051</v>
      </c>
      <c r="I1719" s="117">
        <f t="shared" si="156"/>
        <v>8.2959624130335818</v>
      </c>
      <c r="J1719" s="325"/>
      <c r="K1719" s="325">
        <v>1</v>
      </c>
      <c r="L1719" s="325">
        <v>1</v>
      </c>
      <c r="M1719" s="310">
        <f t="shared" si="160"/>
        <v>1.0461491063094051</v>
      </c>
      <c r="N1719" s="325">
        <v>33.75</v>
      </c>
      <c r="O1719" s="325">
        <v>33.75</v>
      </c>
      <c r="P1719" s="311">
        <f t="shared" si="161"/>
        <v>35.307532337942419</v>
      </c>
      <c r="Q1719" s="326" t="s">
        <v>433</v>
      </c>
      <c r="R1719" s="323" t="s">
        <v>658</v>
      </c>
      <c r="S1719" s="307" t="s">
        <v>66</v>
      </c>
      <c r="T1719" s="307" t="s">
        <v>67</v>
      </c>
      <c r="U1719" s="307">
        <v>2010</v>
      </c>
      <c r="V1719" s="324"/>
      <c r="W1719" s="324"/>
      <c r="X1719" s="323">
        <v>27500</v>
      </c>
      <c r="Y1719" s="327" t="s">
        <v>2474</v>
      </c>
      <c r="Z1719" s="314" t="s">
        <v>69</v>
      </c>
      <c r="AA1719" s="327"/>
    </row>
    <row r="1720" spans="1:27" s="51" customFormat="1" ht="15" x14ac:dyDescent="0.25">
      <c r="A1720" s="116" t="s">
        <v>2015</v>
      </c>
      <c r="B1720" s="116" t="s">
        <v>2478</v>
      </c>
      <c r="C1720" s="116" t="s">
        <v>2480</v>
      </c>
      <c r="D1720" s="307"/>
      <c r="E1720" s="308">
        <v>50</v>
      </c>
      <c r="F1720" s="308">
        <v>50</v>
      </c>
      <c r="G1720" s="308"/>
      <c r="H1720" s="309">
        <f>VLOOKUP(U1720,[1]Inflation!$G$16:$H$26,2,FALSE)</f>
        <v>1.0461491063094051</v>
      </c>
      <c r="I1720" s="117">
        <f t="shared" si="156"/>
        <v>52.30745531547025</v>
      </c>
      <c r="J1720" s="308"/>
      <c r="K1720" s="308">
        <v>50</v>
      </c>
      <c r="L1720" s="117">
        <v>50</v>
      </c>
      <c r="M1720" s="310">
        <f t="shared" si="160"/>
        <v>52.30745531547025</v>
      </c>
      <c r="N1720" s="308">
        <v>50</v>
      </c>
      <c r="O1720" s="117">
        <v>50</v>
      </c>
      <c r="P1720" s="311">
        <f t="shared" si="161"/>
        <v>52.30745531547025</v>
      </c>
      <c r="Q1720" s="312" t="s">
        <v>433</v>
      </c>
      <c r="R1720" s="323" t="s">
        <v>205</v>
      </c>
      <c r="S1720" s="307" t="s">
        <v>66</v>
      </c>
      <c r="T1720" s="307" t="s">
        <v>67</v>
      </c>
      <c r="U1720" s="307">
        <v>2010</v>
      </c>
      <c r="V1720" s="307"/>
      <c r="W1720" s="307"/>
      <c r="X1720" s="116"/>
      <c r="Y1720" s="313" t="s">
        <v>267</v>
      </c>
      <c r="Z1720" s="314" t="s">
        <v>69</v>
      </c>
      <c r="AA1720" s="313"/>
    </row>
    <row r="1721" spans="1:27" s="124" customFormat="1" ht="15" x14ac:dyDescent="0.25">
      <c r="A1721" s="116" t="s">
        <v>2015</v>
      </c>
      <c r="B1721" s="116" t="s">
        <v>2478</v>
      </c>
      <c r="C1721" s="116" t="s">
        <v>2481</v>
      </c>
      <c r="D1721" s="328"/>
      <c r="E1721" s="329">
        <v>8.5</v>
      </c>
      <c r="F1721" s="329">
        <v>8.5</v>
      </c>
      <c r="G1721" s="308" t="s">
        <v>113</v>
      </c>
      <c r="H1721" s="309">
        <f>VLOOKUP(U1721,[1]Inflation!$G$16:$H$26,2,FALSE)</f>
        <v>1.0461491063094051</v>
      </c>
      <c r="I1721" s="117">
        <f t="shared" si="156"/>
        <v>8.8922674036299423</v>
      </c>
      <c r="J1721" s="329"/>
      <c r="K1721" s="329">
        <v>2</v>
      </c>
      <c r="L1721" s="308">
        <v>2</v>
      </c>
      <c r="M1721" s="310">
        <f t="shared" si="160"/>
        <v>2.0922982126188101</v>
      </c>
      <c r="N1721" s="329">
        <v>15</v>
      </c>
      <c r="O1721" s="308">
        <v>15</v>
      </c>
      <c r="P1721" s="311">
        <f t="shared" si="161"/>
        <v>15.692236594641075</v>
      </c>
      <c r="Q1721" s="330" t="s">
        <v>433</v>
      </c>
      <c r="R1721" s="116" t="s">
        <v>284</v>
      </c>
      <c r="S1721" s="307" t="s">
        <v>66</v>
      </c>
      <c r="T1721" s="307" t="s">
        <v>67</v>
      </c>
      <c r="U1721" s="307">
        <v>2010</v>
      </c>
      <c r="V1721" s="328"/>
      <c r="W1721" s="328"/>
      <c r="X1721" s="328" t="s">
        <v>2482</v>
      </c>
      <c r="Y1721" s="331" t="s">
        <v>2483</v>
      </c>
      <c r="Z1721" s="119" t="s">
        <v>69</v>
      </c>
      <c r="AA1721" s="331"/>
    </row>
    <row r="1722" spans="1:27" s="51" customFormat="1" ht="15" x14ac:dyDescent="0.25">
      <c r="A1722" s="323" t="s">
        <v>2015</v>
      </c>
      <c r="B1722" s="323" t="s">
        <v>2484</v>
      </c>
      <c r="C1722" s="323" t="s">
        <v>2485</v>
      </c>
      <c r="D1722" s="324"/>
      <c r="E1722" s="325">
        <v>9.65</v>
      </c>
      <c r="F1722" s="325">
        <v>9.65</v>
      </c>
      <c r="G1722" s="325"/>
      <c r="H1722" s="309">
        <f>VLOOKUP(U1722,[1]Inflation!$G$16:$H$26,2,FALSE)</f>
        <v>1.0461491063094051</v>
      </c>
      <c r="I1722" s="117">
        <f t="shared" si="156"/>
        <v>10.095338875885759</v>
      </c>
      <c r="J1722" s="325"/>
      <c r="K1722" s="325">
        <v>1.91</v>
      </c>
      <c r="L1722" s="325">
        <v>1.91</v>
      </c>
      <c r="M1722" s="310">
        <f t="shared" si="160"/>
        <v>1.9981447930509635</v>
      </c>
      <c r="N1722" s="325">
        <v>75</v>
      </c>
      <c r="O1722" s="325">
        <v>75</v>
      </c>
      <c r="P1722" s="311">
        <f t="shared" si="161"/>
        <v>78.461182973205382</v>
      </c>
      <c r="Q1722" s="326" t="s">
        <v>433</v>
      </c>
      <c r="R1722" s="323" t="s">
        <v>658</v>
      </c>
      <c r="S1722" s="307" t="s">
        <v>66</v>
      </c>
      <c r="T1722" s="307" t="s">
        <v>67</v>
      </c>
      <c r="U1722" s="307">
        <v>2010</v>
      </c>
      <c r="V1722" s="324"/>
      <c r="W1722" s="324"/>
      <c r="X1722" s="323">
        <v>13953</v>
      </c>
      <c r="Y1722" s="327" t="s">
        <v>484</v>
      </c>
      <c r="Z1722" s="314" t="s">
        <v>69</v>
      </c>
      <c r="AA1722" s="327"/>
    </row>
    <row r="1723" spans="1:27" s="51" customFormat="1" ht="15" x14ac:dyDescent="0.25">
      <c r="A1723" s="323" t="s">
        <v>2015</v>
      </c>
      <c r="B1723" s="323" t="s">
        <v>2484</v>
      </c>
      <c r="C1723" s="323" t="s">
        <v>2486</v>
      </c>
      <c r="D1723" s="324"/>
      <c r="E1723" s="325">
        <v>5.7</v>
      </c>
      <c r="F1723" s="325">
        <v>5.7</v>
      </c>
      <c r="G1723" s="325"/>
      <c r="H1723" s="309">
        <f>VLOOKUP(U1723,[1]Inflation!$G$16:$H$26,2,FALSE)</f>
        <v>1.0461491063094051</v>
      </c>
      <c r="I1723" s="117">
        <f t="shared" si="156"/>
        <v>5.9630499059636088</v>
      </c>
      <c r="J1723" s="325"/>
      <c r="K1723" s="325">
        <v>5</v>
      </c>
      <c r="L1723" s="325">
        <v>5</v>
      </c>
      <c r="M1723" s="310">
        <f t="shared" si="160"/>
        <v>5.2307455315470257</v>
      </c>
      <c r="N1723" s="325">
        <v>7.09</v>
      </c>
      <c r="O1723" s="325">
        <v>7.09</v>
      </c>
      <c r="P1723" s="311">
        <f t="shared" si="161"/>
        <v>7.4171971637336815</v>
      </c>
      <c r="Q1723" s="326" t="s">
        <v>433</v>
      </c>
      <c r="R1723" s="323" t="s">
        <v>658</v>
      </c>
      <c r="S1723" s="307" t="s">
        <v>66</v>
      </c>
      <c r="T1723" s="307" t="s">
        <v>67</v>
      </c>
      <c r="U1723" s="307">
        <v>2010</v>
      </c>
      <c r="V1723" s="324"/>
      <c r="W1723" s="324"/>
      <c r="X1723" s="323">
        <v>5247</v>
      </c>
      <c r="Y1723" s="327" t="s">
        <v>92</v>
      </c>
      <c r="Z1723" s="314" t="s">
        <v>69</v>
      </c>
      <c r="AA1723" s="327"/>
    </row>
    <row r="1724" spans="1:27" s="51" customFormat="1" ht="15" x14ac:dyDescent="0.25">
      <c r="A1724" s="111" t="s">
        <v>2015</v>
      </c>
      <c r="B1724" s="111" t="s">
        <v>2487</v>
      </c>
      <c r="C1724" s="111" t="s">
        <v>2487</v>
      </c>
      <c r="D1724" s="142"/>
      <c r="E1724" s="159">
        <v>131.83000000000001</v>
      </c>
      <c r="F1724" s="159">
        <v>131.83000000000001</v>
      </c>
      <c r="G1724" s="159"/>
      <c r="H1724" s="207">
        <f>VLOOKUP(U1724,[1]Inflation!$G$16:$H$26,2,FALSE)</f>
        <v>1.0461491063094051</v>
      </c>
      <c r="I1724" s="121">
        <f t="shared" si="156"/>
        <v>137.91383668476888</v>
      </c>
      <c r="J1724" s="159"/>
      <c r="K1724" s="159">
        <v>29</v>
      </c>
      <c r="L1724" s="159">
        <v>29</v>
      </c>
      <c r="M1724" s="224">
        <f t="shared" si="160"/>
        <v>30.338324082972747</v>
      </c>
      <c r="N1724" s="159">
        <v>1000</v>
      </c>
      <c r="O1724" s="159">
        <v>1000</v>
      </c>
      <c r="P1724" s="332">
        <f t="shared" si="161"/>
        <v>1046.1491063094049</v>
      </c>
      <c r="Q1724" s="333" t="s">
        <v>431</v>
      </c>
      <c r="R1724" s="160" t="s">
        <v>84</v>
      </c>
      <c r="S1724" s="120" t="s">
        <v>66</v>
      </c>
      <c r="T1724" s="120" t="s">
        <v>67</v>
      </c>
      <c r="U1724" s="120">
        <v>2010</v>
      </c>
      <c r="V1724" s="142"/>
      <c r="W1724" s="142"/>
      <c r="X1724" s="142" t="s">
        <v>2488</v>
      </c>
      <c r="Y1724" s="161" t="s">
        <v>457</v>
      </c>
      <c r="Z1724" s="123" t="s">
        <v>69</v>
      </c>
      <c r="AA1724" s="161"/>
    </row>
    <row r="1725" spans="1:27" s="51" customFormat="1" ht="15" x14ac:dyDescent="0.25">
      <c r="A1725" s="44" t="s">
        <v>2015</v>
      </c>
      <c r="B1725" s="44" t="s">
        <v>2489</v>
      </c>
      <c r="C1725" s="44" t="s">
        <v>2489</v>
      </c>
      <c r="D1725" s="44"/>
      <c r="E1725" s="270">
        <v>28</v>
      </c>
      <c r="F1725" s="270">
        <v>28</v>
      </c>
      <c r="G1725" s="272"/>
      <c r="H1725" s="47">
        <f>VLOOKUP(U1725,[1]Inflation!$G$16:$H$26,2,FALSE)</f>
        <v>1.0733291816457666</v>
      </c>
      <c r="I1725" s="56">
        <f t="shared" si="156"/>
        <v>30.053217086081467</v>
      </c>
      <c r="J1725" s="275"/>
      <c r="K1725" s="218"/>
      <c r="L1725" s="219"/>
      <c r="M1725" s="192">
        <f t="shared" si="160"/>
        <v>0</v>
      </c>
      <c r="N1725" s="218"/>
      <c r="O1725" s="219"/>
      <c r="P1725" s="193">
        <f t="shared" si="161"/>
        <v>0</v>
      </c>
      <c r="Q1725" s="76" t="s">
        <v>113</v>
      </c>
      <c r="R1725" s="44" t="s">
        <v>88</v>
      </c>
      <c r="S1725" s="44" t="s">
        <v>975</v>
      </c>
      <c r="T1725" s="44">
        <v>2009</v>
      </c>
      <c r="U1725" s="41">
        <v>2009</v>
      </c>
      <c r="V1725" s="44" t="s">
        <v>2490</v>
      </c>
      <c r="W1725" s="44" t="s">
        <v>32</v>
      </c>
      <c r="X1725" s="44">
        <v>1</v>
      </c>
      <c r="Y1725" s="44"/>
      <c r="Z1725" s="44"/>
      <c r="AA1725" s="44"/>
    </row>
    <row r="1726" spans="1:27" s="51" customFormat="1" ht="15" x14ac:dyDescent="0.25">
      <c r="A1726" s="57" t="s">
        <v>2015</v>
      </c>
      <c r="B1726" s="57" t="s">
        <v>2181</v>
      </c>
      <c r="C1726" s="57" t="s">
        <v>2491</v>
      </c>
      <c r="D1726" s="85"/>
      <c r="E1726" s="151">
        <v>4.83</v>
      </c>
      <c r="F1726" s="146">
        <f>(E1726*1.66666666)/3</f>
        <v>2.6833333225999998</v>
      </c>
      <c r="G1726" s="146" t="s">
        <v>113</v>
      </c>
      <c r="H1726" s="47">
        <f>VLOOKUP(U1726,[1]Inflation!$G$16:$H$26,2,FALSE)</f>
        <v>1.0461491063094051</v>
      </c>
      <c r="I1726" s="56">
        <f t="shared" si="156"/>
        <v>2.8071667573682362</v>
      </c>
      <c r="J1726" s="151"/>
      <c r="K1726" s="151">
        <v>3</v>
      </c>
      <c r="L1726" s="146">
        <f>(K1726*1.66666666666)/3</f>
        <v>1.6666666666600001</v>
      </c>
      <c r="M1726" s="192">
        <f t="shared" si="160"/>
        <v>1.7435818438420341</v>
      </c>
      <c r="N1726" s="151">
        <v>9.6</v>
      </c>
      <c r="O1726" s="146">
        <f>(N1726*1.6666666666)/3</f>
        <v>5.3333333331199997</v>
      </c>
      <c r="P1726" s="193">
        <f t="shared" si="161"/>
        <v>5.5794619000936478</v>
      </c>
      <c r="Q1726" s="302" t="s">
        <v>149</v>
      </c>
      <c r="R1726" s="96" t="s">
        <v>153</v>
      </c>
      <c r="S1726" s="85" t="s">
        <v>66</v>
      </c>
      <c r="T1726" s="85" t="s">
        <v>67</v>
      </c>
      <c r="U1726" s="135">
        <v>2010</v>
      </c>
      <c r="V1726" s="85"/>
      <c r="W1726" s="85"/>
      <c r="X1726" s="57">
        <v>82</v>
      </c>
      <c r="Y1726" s="95" t="s">
        <v>78</v>
      </c>
      <c r="Z1726" s="136" t="s">
        <v>69</v>
      </c>
      <c r="AA1726" s="95"/>
    </row>
    <row r="1727" spans="1:27" s="112" customFormat="1" ht="15" x14ac:dyDescent="0.25">
      <c r="A1727" s="116" t="s">
        <v>2015</v>
      </c>
      <c r="B1727" s="116" t="s">
        <v>2492</v>
      </c>
      <c r="C1727" s="116" t="s">
        <v>2492</v>
      </c>
      <c r="D1727" s="307"/>
      <c r="E1727" s="308">
        <v>19.82</v>
      </c>
      <c r="F1727" s="308">
        <v>19.82</v>
      </c>
      <c r="G1727" s="308" t="s">
        <v>113</v>
      </c>
      <c r="H1727" s="309">
        <f>VLOOKUP(U1727,[1]Inflation!$G$16:$H$26,2,FALSE)</f>
        <v>1.0461491063094051</v>
      </c>
      <c r="I1727" s="117">
        <f t="shared" si="156"/>
        <v>20.734675287052408</v>
      </c>
      <c r="J1727" s="308"/>
      <c r="K1727" s="308">
        <v>9.9600000000000009</v>
      </c>
      <c r="L1727" s="308">
        <v>9.9600000000000009</v>
      </c>
      <c r="M1727" s="310">
        <f t="shared" si="160"/>
        <v>10.419645098841675</v>
      </c>
      <c r="N1727" s="308">
        <v>35</v>
      </c>
      <c r="O1727" s="308">
        <v>35</v>
      </c>
      <c r="P1727" s="311">
        <f t="shared" si="161"/>
        <v>36.615218720829176</v>
      </c>
      <c r="Q1727" s="312" t="s">
        <v>433</v>
      </c>
      <c r="R1727" s="323" t="s">
        <v>153</v>
      </c>
      <c r="S1727" s="307" t="s">
        <v>66</v>
      </c>
      <c r="T1727" s="307" t="s">
        <v>67</v>
      </c>
      <c r="U1727" s="307">
        <v>2010</v>
      </c>
      <c r="V1727" s="307"/>
      <c r="W1727" s="307"/>
      <c r="X1727" s="116"/>
      <c r="Y1727" s="313" t="s">
        <v>281</v>
      </c>
      <c r="Z1727" s="314" t="s">
        <v>69</v>
      </c>
      <c r="AA1727" s="313"/>
    </row>
    <row r="1728" spans="1:27" s="51" customFormat="1" ht="15" x14ac:dyDescent="0.25">
      <c r="A1728" s="44" t="s">
        <v>2015</v>
      </c>
      <c r="B1728" s="44" t="s">
        <v>2493</v>
      </c>
      <c r="C1728" s="44" t="s">
        <v>2493</v>
      </c>
      <c r="D1728" s="44"/>
      <c r="E1728" s="45">
        <v>1</v>
      </c>
      <c r="F1728" s="46">
        <f>E1728*5</f>
        <v>5</v>
      </c>
      <c r="G1728" s="46" t="s">
        <v>113</v>
      </c>
      <c r="H1728" s="47">
        <f>VLOOKUP(U1728,[1]Inflation!$G$16:$H$26,2,FALSE)</f>
        <v>1.0721304058925818</v>
      </c>
      <c r="I1728" s="56">
        <f t="shared" si="156"/>
        <v>5.3606520294629085</v>
      </c>
      <c r="J1728" s="44"/>
      <c r="K1728" s="45"/>
      <c r="L1728" s="46"/>
      <c r="M1728" s="192">
        <f t="shared" si="160"/>
        <v>0</v>
      </c>
      <c r="N1728" s="45"/>
      <c r="O1728" s="46"/>
      <c r="P1728" s="193">
        <f t="shared" si="161"/>
        <v>0</v>
      </c>
      <c r="Q1728" s="76" t="s">
        <v>148</v>
      </c>
      <c r="R1728" s="44" t="s">
        <v>28</v>
      </c>
      <c r="S1728" s="44" t="s">
        <v>41</v>
      </c>
      <c r="T1728" s="44">
        <v>2008</v>
      </c>
      <c r="U1728" s="41">
        <v>2008</v>
      </c>
      <c r="V1728" s="44">
        <v>144</v>
      </c>
      <c r="W1728" s="44" t="s">
        <v>32</v>
      </c>
      <c r="X1728" s="44" t="s">
        <v>32</v>
      </c>
      <c r="Y1728" s="44"/>
      <c r="Z1728" s="48" t="s">
        <v>42</v>
      </c>
      <c r="AA1728" s="44"/>
    </row>
    <row r="1729" spans="1:27" s="51" customFormat="1" ht="15" x14ac:dyDescent="0.25">
      <c r="A1729" s="57" t="s">
        <v>2015</v>
      </c>
      <c r="B1729" s="57" t="s">
        <v>2493</v>
      </c>
      <c r="C1729" s="57" t="s">
        <v>2494</v>
      </c>
      <c r="D1729" s="85"/>
      <c r="E1729" s="151">
        <v>14.57</v>
      </c>
      <c r="F1729" s="146">
        <f>(E1729*1.66666666666)/3</f>
        <v>8.0944444444120673</v>
      </c>
      <c r="G1729" s="146" t="s">
        <v>113</v>
      </c>
      <c r="H1729" s="47">
        <f>VLOOKUP(U1729,[1]Inflation!$G$16:$H$26,2,FALSE)</f>
        <v>1.0461491063094051</v>
      </c>
      <c r="I1729" s="56">
        <f t="shared" si="156"/>
        <v>8.4679958215928135</v>
      </c>
      <c r="J1729" s="151"/>
      <c r="K1729" s="151">
        <v>3</v>
      </c>
      <c r="L1729" s="146">
        <f>(K1729*1.66666666)/3</f>
        <v>1.66666666</v>
      </c>
      <c r="M1729" s="192">
        <f t="shared" si="160"/>
        <v>1.7435818368746809</v>
      </c>
      <c r="N1729" s="151">
        <v>54</v>
      </c>
      <c r="O1729" s="146">
        <f>(N1729*1.6666666666)/3</f>
        <v>29.999999998800003</v>
      </c>
      <c r="P1729" s="193">
        <f t="shared" si="161"/>
        <v>31.384473188026778</v>
      </c>
      <c r="Q1729" s="302" t="s">
        <v>149</v>
      </c>
      <c r="R1729" s="96" t="s">
        <v>88</v>
      </c>
      <c r="S1729" s="85" t="s">
        <v>66</v>
      </c>
      <c r="T1729" s="85" t="s">
        <v>67</v>
      </c>
      <c r="U1729" s="135">
        <v>2010</v>
      </c>
      <c r="V1729" s="85"/>
      <c r="W1729" s="85"/>
      <c r="X1729" s="57"/>
      <c r="Y1729" s="95" t="s">
        <v>2495</v>
      </c>
      <c r="Z1729" s="137" t="s">
        <v>69</v>
      </c>
      <c r="AA1729" s="95"/>
    </row>
    <row r="1730" spans="1:27" s="51" customFormat="1" ht="30" x14ac:dyDescent="0.25">
      <c r="A1730" s="44" t="s">
        <v>2015</v>
      </c>
      <c r="B1730" s="44" t="s">
        <v>2496</v>
      </c>
      <c r="C1730" s="44" t="s">
        <v>2496</v>
      </c>
      <c r="D1730" s="44"/>
      <c r="E1730" s="45">
        <v>71</v>
      </c>
      <c r="F1730" s="45">
        <v>71</v>
      </c>
      <c r="G1730" s="46"/>
      <c r="H1730" s="47">
        <f>VLOOKUP(U1730,[1]Inflation!$G$16:$H$26,2,FALSE)</f>
        <v>1.118306895992371</v>
      </c>
      <c r="I1730" s="56">
        <f t="shared" si="156"/>
        <v>79.399789615458346</v>
      </c>
      <c r="J1730" s="44"/>
      <c r="K1730" s="44"/>
      <c r="L1730" s="212"/>
      <c r="M1730" s="192">
        <f t="shared" si="160"/>
        <v>0</v>
      </c>
      <c r="N1730" s="44"/>
      <c r="O1730" s="212"/>
      <c r="P1730" s="193">
        <f t="shared" si="161"/>
        <v>0</v>
      </c>
      <c r="Q1730" s="76" t="s">
        <v>113</v>
      </c>
      <c r="R1730" s="44" t="s">
        <v>399</v>
      </c>
      <c r="S1730" s="44" t="s">
        <v>400</v>
      </c>
      <c r="T1730" s="44">
        <v>2007</v>
      </c>
      <c r="U1730" s="41">
        <v>2007</v>
      </c>
      <c r="V1730" s="44">
        <v>1</v>
      </c>
      <c r="W1730" s="44" t="s">
        <v>32</v>
      </c>
      <c r="X1730" s="44">
        <v>500</v>
      </c>
      <c r="Y1730" s="44"/>
      <c r="Z1730" s="48" t="s">
        <v>401</v>
      </c>
      <c r="AA1730" s="44"/>
    </row>
    <row r="1731" spans="1:27" s="51" customFormat="1" ht="15" x14ac:dyDescent="0.25">
      <c r="A1731" s="57" t="s">
        <v>2015</v>
      </c>
      <c r="B1731" s="111" t="s">
        <v>2497</v>
      </c>
      <c r="C1731" s="57" t="s">
        <v>2497</v>
      </c>
      <c r="D1731" s="85"/>
      <c r="E1731" s="151">
        <v>4.79</v>
      </c>
      <c r="F1731" s="151">
        <v>4.79</v>
      </c>
      <c r="G1731" s="146"/>
      <c r="H1731" s="47">
        <f>VLOOKUP(U1731,[1]Inflation!$G$16:$H$26,2,FALSE)</f>
        <v>1.0461491063094051</v>
      </c>
      <c r="I1731" s="56">
        <f t="shared" si="156"/>
        <v>5.01105421922205</v>
      </c>
      <c r="J1731" s="151"/>
      <c r="K1731" s="151">
        <v>0.5</v>
      </c>
      <c r="L1731" s="277">
        <v>0.5</v>
      </c>
      <c r="M1731" s="192">
        <f t="shared" si="160"/>
        <v>0.52307455315470253</v>
      </c>
      <c r="N1731" s="151">
        <v>22</v>
      </c>
      <c r="O1731" s="277">
        <v>22</v>
      </c>
      <c r="P1731" s="193">
        <f t="shared" si="161"/>
        <v>23.01528033880691</v>
      </c>
      <c r="Q1731" s="302" t="s">
        <v>433</v>
      </c>
      <c r="R1731" s="96" t="s">
        <v>88</v>
      </c>
      <c r="S1731" s="85" t="s">
        <v>66</v>
      </c>
      <c r="T1731" s="85" t="s">
        <v>67</v>
      </c>
      <c r="U1731" s="135">
        <v>2010</v>
      </c>
      <c r="V1731" s="85"/>
      <c r="W1731" s="85"/>
      <c r="X1731" s="57"/>
      <c r="Y1731" s="95" t="s">
        <v>368</v>
      </c>
      <c r="Z1731" s="137" t="s">
        <v>69</v>
      </c>
      <c r="AA1731" s="95"/>
    </row>
    <row r="1732" spans="1:27" s="51" customFormat="1" ht="15" x14ac:dyDescent="0.25">
      <c r="A1732" s="111" t="s">
        <v>2015</v>
      </c>
      <c r="B1732" s="111" t="s">
        <v>2498</v>
      </c>
      <c r="C1732" s="111" t="s">
        <v>2498</v>
      </c>
      <c r="D1732" s="120"/>
      <c r="E1732" s="156">
        <v>6.4</v>
      </c>
      <c r="F1732" s="156">
        <v>6.4</v>
      </c>
      <c r="G1732" s="156"/>
      <c r="H1732" s="207">
        <f>VLOOKUP(U1732,[1]Inflation!$G$16:$H$26,2,FALSE)</f>
        <v>1.0461491063094051</v>
      </c>
      <c r="I1732" s="121">
        <f t="shared" si="156"/>
        <v>6.6953542803801929</v>
      </c>
      <c r="J1732" s="156"/>
      <c r="K1732" s="156">
        <v>1</v>
      </c>
      <c r="L1732" s="156">
        <v>1</v>
      </c>
      <c r="M1732" s="224">
        <f t="shared" si="160"/>
        <v>1.0461491063094051</v>
      </c>
      <c r="N1732" s="156">
        <v>50</v>
      </c>
      <c r="O1732" s="156">
        <v>50</v>
      </c>
      <c r="P1732" s="332">
        <f t="shared" si="161"/>
        <v>52.30745531547025</v>
      </c>
      <c r="Q1732" s="334" t="s">
        <v>1319</v>
      </c>
      <c r="R1732" s="160" t="s">
        <v>44</v>
      </c>
      <c r="S1732" s="120" t="s">
        <v>66</v>
      </c>
      <c r="T1732" s="120" t="s">
        <v>67</v>
      </c>
      <c r="U1732" s="120">
        <v>2010</v>
      </c>
      <c r="V1732" s="120"/>
      <c r="W1732" s="120"/>
      <c r="X1732" s="111"/>
      <c r="Y1732" s="129" t="s">
        <v>2499</v>
      </c>
      <c r="Z1732" s="130" t="s">
        <v>69</v>
      </c>
      <c r="AA1732" s="129"/>
    </row>
    <row r="1733" spans="1:27" s="51" customFormat="1" ht="30" x14ac:dyDescent="0.25">
      <c r="A1733" s="44" t="s">
        <v>2015</v>
      </c>
      <c r="B1733" s="44" t="s">
        <v>2015</v>
      </c>
      <c r="C1733" s="44" t="s">
        <v>2500</v>
      </c>
      <c r="D1733" s="44"/>
      <c r="E1733" s="45">
        <v>152784</v>
      </c>
      <c r="F1733" s="46">
        <f>E1733/5280</f>
        <v>28.936363636363637</v>
      </c>
      <c r="G1733" s="46" t="s">
        <v>113</v>
      </c>
      <c r="H1733" s="47">
        <f>VLOOKUP(U1733,[1]Inflation!$G$16:$H$26,2,FALSE)</f>
        <v>1.0292667257822254</v>
      </c>
      <c r="I1733" s="56">
        <f t="shared" si="156"/>
        <v>29.783236256043853</v>
      </c>
      <c r="J1733" s="275"/>
      <c r="K1733" s="218"/>
      <c r="L1733" s="219"/>
      <c r="M1733" s="192">
        <f t="shared" si="160"/>
        <v>0</v>
      </c>
      <c r="N1733" s="275"/>
      <c r="O1733" s="335"/>
      <c r="P1733" s="193">
        <f t="shared" si="161"/>
        <v>0</v>
      </c>
      <c r="Q1733" s="76" t="s">
        <v>163</v>
      </c>
      <c r="R1733" s="44" t="s">
        <v>74</v>
      </c>
      <c r="S1733" s="44" t="s">
        <v>397</v>
      </c>
      <c r="T1733" s="44">
        <v>2011</v>
      </c>
      <c r="U1733" s="41">
        <v>2011</v>
      </c>
      <c r="V1733" s="44">
        <v>2</v>
      </c>
      <c r="W1733" s="44" t="s">
        <v>32</v>
      </c>
      <c r="X1733" s="44">
        <v>1</v>
      </c>
      <c r="Y1733" s="44"/>
      <c r="Z1733" s="48" t="s">
        <v>121</v>
      </c>
      <c r="AA1733" s="44"/>
    </row>
    <row r="1734" spans="1:27" s="51" customFormat="1" ht="30" x14ac:dyDescent="0.25">
      <c r="A1734" s="44" t="s">
        <v>2015</v>
      </c>
      <c r="B1734" s="44" t="s">
        <v>2015</v>
      </c>
      <c r="C1734" s="44" t="s">
        <v>2501</v>
      </c>
      <c r="D1734" s="44"/>
      <c r="E1734" s="45">
        <v>302293</v>
      </c>
      <c r="F1734" s="46">
        <f>E1734/5280</f>
        <v>57.252462121212119</v>
      </c>
      <c r="G1734" s="46" t="s">
        <v>113</v>
      </c>
      <c r="H1734" s="47">
        <f>VLOOKUP(U1734,[1]Inflation!$G$16:$H$26,2,FALSE)</f>
        <v>1.0292667257822254</v>
      </c>
      <c r="I1734" s="56">
        <f t="shared" si="156"/>
        <v>58.928054230470885</v>
      </c>
      <c r="J1734" s="275"/>
      <c r="K1734" s="218"/>
      <c r="L1734" s="219"/>
      <c r="M1734" s="192">
        <f t="shared" si="160"/>
        <v>0</v>
      </c>
      <c r="N1734" s="275"/>
      <c r="O1734" s="335"/>
      <c r="P1734" s="193">
        <f t="shared" si="161"/>
        <v>0</v>
      </c>
      <c r="Q1734" s="76" t="s">
        <v>163</v>
      </c>
      <c r="R1734" s="44" t="s">
        <v>74</v>
      </c>
      <c r="S1734" s="44" t="s">
        <v>397</v>
      </c>
      <c r="T1734" s="44">
        <v>2011</v>
      </c>
      <c r="U1734" s="41">
        <v>2011</v>
      </c>
      <c r="V1734" s="44">
        <v>2</v>
      </c>
      <c r="W1734" s="44" t="s">
        <v>32</v>
      </c>
      <c r="X1734" s="44">
        <v>1</v>
      </c>
      <c r="Y1734" s="44"/>
      <c r="Z1734" s="48" t="s">
        <v>121</v>
      </c>
      <c r="AA1734" s="44"/>
    </row>
    <row r="1735" spans="1:27" s="125" customFormat="1" ht="45" x14ac:dyDescent="0.25">
      <c r="A1735" s="44" t="s">
        <v>2015</v>
      </c>
      <c r="B1735" s="44" t="s">
        <v>2015</v>
      </c>
      <c r="C1735" s="44" t="s">
        <v>2502</v>
      </c>
      <c r="D1735" s="44"/>
      <c r="E1735" s="270">
        <v>263590</v>
      </c>
      <c r="F1735" s="272">
        <f>E1735/5280</f>
        <v>49.922348484848484</v>
      </c>
      <c r="G1735" s="272" t="s">
        <v>113</v>
      </c>
      <c r="H1735" s="47">
        <f>VLOOKUP(U1735,[1]Inflation!$G$16:$H$26,2,FALSE)</f>
        <v>1.0461491063094051</v>
      </c>
      <c r="I1735" s="56">
        <f t="shared" si="156"/>
        <v>52.226220252290922</v>
      </c>
      <c r="J1735" s="275"/>
      <c r="K1735" s="218"/>
      <c r="L1735" s="219"/>
      <c r="M1735" s="192">
        <f t="shared" si="160"/>
        <v>0</v>
      </c>
      <c r="N1735" s="218"/>
      <c r="O1735" s="219"/>
      <c r="P1735" s="193">
        <f t="shared" si="161"/>
        <v>0</v>
      </c>
      <c r="Q1735" s="76" t="s">
        <v>163</v>
      </c>
      <c r="R1735" s="44" t="s">
        <v>74</v>
      </c>
      <c r="S1735" s="44" t="s">
        <v>1827</v>
      </c>
      <c r="T1735" s="44">
        <v>2010</v>
      </c>
      <c r="U1735" s="41">
        <v>2010</v>
      </c>
      <c r="V1735" s="44" t="s">
        <v>120</v>
      </c>
      <c r="W1735" s="44" t="s">
        <v>32</v>
      </c>
      <c r="X1735" s="44">
        <v>1</v>
      </c>
      <c r="Y1735" s="44"/>
      <c r="Z1735" s="48" t="s">
        <v>121</v>
      </c>
      <c r="AA1735" s="44"/>
    </row>
    <row r="1736" spans="1:27" s="125" customFormat="1" ht="45" x14ac:dyDescent="0.25">
      <c r="A1736" s="44" t="s">
        <v>2015</v>
      </c>
      <c r="B1736" s="44" t="s">
        <v>2015</v>
      </c>
      <c r="C1736" s="44" t="s">
        <v>2503</v>
      </c>
      <c r="D1736" s="44"/>
      <c r="E1736" s="270">
        <v>131245</v>
      </c>
      <c r="F1736" s="272">
        <f>E1736/5280</f>
        <v>24.857007575757574</v>
      </c>
      <c r="G1736" s="272" t="s">
        <v>113</v>
      </c>
      <c r="H1736" s="47">
        <f>VLOOKUP(U1736,[1]Inflation!$G$16:$H$26,2,FALSE)</f>
        <v>1.0461491063094051</v>
      </c>
      <c r="I1736" s="56">
        <f t="shared" si="156"/>
        <v>26.004136260904897</v>
      </c>
      <c r="J1736" s="275"/>
      <c r="K1736" s="218"/>
      <c r="L1736" s="219"/>
      <c r="M1736" s="192">
        <f t="shared" si="160"/>
        <v>0</v>
      </c>
      <c r="N1736" s="218"/>
      <c r="O1736" s="219"/>
      <c r="P1736" s="193">
        <f t="shared" si="161"/>
        <v>0</v>
      </c>
      <c r="Q1736" s="76" t="s">
        <v>163</v>
      </c>
      <c r="R1736" s="44" t="s">
        <v>74</v>
      </c>
      <c r="S1736" s="44" t="s">
        <v>1827</v>
      </c>
      <c r="T1736" s="44">
        <v>2010</v>
      </c>
      <c r="U1736" s="41">
        <v>2010</v>
      </c>
      <c r="V1736" s="44" t="s">
        <v>120</v>
      </c>
      <c r="W1736" s="44" t="s">
        <v>32</v>
      </c>
      <c r="X1736" s="44">
        <v>1</v>
      </c>
      <c r="Y1736" s="44"/>
      <c r="Z1736" s="48" t="s">
        <v>121</v>
      </c>
      <c r="AA1736" s="44"/>
    </row>
    <row r="1737" spans="1:27" s="125" customFormat="1" ht="30" x14ac:dyDescent="0.25">
      <c r="A1737" s="44" t="s">
        <v>2015</v>
      </c>
      <c r="B1737" s="44" t="s">
        <v>2015</v>
      </c>
      <c r="C1737" s="44" t="s">
        <v>2015</v>
      </c>
      <c r="D1737" s="44"/>
      <c r="E1737" s="270">
        <v>0</v>
      </c>
      <c r="F1737" s="272"/>
      <c r="G1737" s="272" t="s">
        <v>113</v>
      </c>
      <c r="H1737" s="47">
        <f>VLOOKUP(U1737,[1]Inflation!$G$16:$H$26,2,FALSE)</f>
        <v>1.0733291816457666</v>
      </c>
      <c r="I1737" s="56">
        <f t="shared" si="156"/>
        <v>0</v>
      </c>
      <c r="J1737" s="275"/>
      <c r="K1737" s="218">
        <v>270000</v>
      </c>
      <c r="L1737" s="219">
        <f>K1737/5280</f>
        <v>51.136363636363633</v>
      </c>
      <c r="M1737" s="192">
        <f t="shared" si="160"/>
        <v>54.886151334158519</v>
      </c>
      <c r="N1737" s="218">
        <v>345000</v>
      </c>
      <c r="O1737" s="219">
        <f>N1737/5280</f>
        <v>65.340909090909093</v>
      </c>
      <c r="P1737" s="193">
        <f t="shared" si="161"/>
        <v>70.132304482535886</v>
      </c>
      <c r="Q1737" s="76" t="s">
        <v>163</v>
      </c>
      <c r="R1737" s="44" t="s">
        <v>88</v>
      </c>
      <c r="S1737" s="44" t="s">
        <v>485</v>
      </c>
      <c r="T1737" s="44">
        <v>2009</v>
      </c>
      <c r="U1737" s="41">
        <v>2009</v>
      </c>
      <c r="V1737" s="44" t="s">
        <v>210</v>
      </c>
      <c r="W1737" s="44" t="s">
        <v>32</v>
      </c>
      <c r="X1737" s="44">
        <v>1</v>
      </c>
      <c r="Y1737" s="44"/>
      <c r="Z1737" s="44"/>
      <c r="AA1737" s="44"/>
    </row>
    <row r="1738" spans="1:27" s="125" customFormat="1" ht="15" x14ac:dyDescent="0.25">
      <c r="A1738" s="57" t="s">
        <v>2015</v>
      </c>
      <c r="B1738" s="57" t="s">
        <v>2015</v>
      </c>
      <c r="C1738" s="57" t="s">
        <v>2504</v>
      </c>
      <c r="D1738" s="57"/>
      <c r="E1738" s="336">
        <v>25</v>
      </c>
      <c r="F1738" s="336">
        <v>25</v>
      </c>
      <c r="G1738" s="272"/>
      <c r="H1738" s="47">
        <f>VLOOKUP(U1738,[1]Inflation!$G$16:$H$26,2,FALSE)</f>
        <v>1.0733291816457666</v>
      </c>
      <c r="I1738" s="56">
        <f t="shared" si="156"/>
        <v>26.833229541144167</v>
      </c>
      <c r="J1738" s="337"/>
      <c r="K1738" s="338"/>
      <c r="L1738" s="219"/>
      <c r="M1738" s="192">
        <f t="shared" si="160"/>
        <v>0</v>
      </c>
      <c r="N1738" s="338"/>
      <c r="O1738" s="219"/>
      <c r="P1738" s="193">
        <f t="shared" si="161"/>
        <v>0</v>
      </c>
      <c r="Q1738" s="78" t="s">
        <v>113</v>
      </c>
      <c r="R1738" s="57" t="s">
        <v>88</v>
      </c>
      <c r="S1738" s="57" t="s">
        <v>975</v>
      </c>
      <c r="T1738" s="57">
        <v>2009</v>
      </c>
      <c r="U1738" s="41">
        <v>2009</v>
      </c>
      <c r="V1738" s="57" t="s">
        <v>2490</v>
      </c>
      <c r="W1738" s="57" t="s">
        <v>32</v>
      </c>
      <c r="X1738" s="57">
        <v>1</v>
      </c>
      <c r="Y1738" s="57"/>
      <c r="Z1738" s="57"/>
      <c r="AA1738" s="57"/>
    </row>
    <row r="1739" spans="1:27" s="125" customFormat="1" ht="15" x14ac:dyDescent="0.25">
      <c r="A1739" s="44" t="s">
        <v>2015</v>
      </c>
      <c r="B1739" s="44" t="s">
        <v>2015</v>
      </c>
      <c r="C1739" s="44" t="s">
        <v>2505</v>
      </c>
      <c r="D1739" s="44"/>
      <c r="E1739" s="45"/>
      <c r="F1739" s="46"/>
      <c r="G1739" s="46"/>
      <c r="H1739" s="47">
        <f>VLOOKUP(U1739,[1]Inflation!$G$16:$H$26,2,FALSE)</f>
        <v>1</v>
      </c>
      <c r="I1739" s="56">
        <f t="shared" si="156"/>
        <v>0</v>
      </c>
      <c r="J1739" s="44"/>
      <c r="K1739" s="45">
        <v>5.5</v>
      </c>
      <c r="L1739" s="46">
        <f>K1739*5</f>
        <v>27.5</v>
      </c>
      <c r="M1739" s="192">
        <f t="shared" si="160"/>
        <v>27.5</v>
      </c>
      <c r="N1739" s="45">
        <v>8</v>
      </c>
      <c r="O1739" s="46">
        <f>N1739*5</f>
        <v>40</v>
      </c>
      <c r="P1739" s="193">
        <f t="shared" si="161"/>
        <v>40</v>
      </c>
      <c r="Q1739" s="76" t="s">
        <v>148</v>
      </c>
      <c r="R1739" s="44" t="s">
        <v>115</v>
      </c>
      <c r="S1739" s="44" t="s">
        <v>379</v>
      </c>
      <c r="T1739" s="44">
        <v>2012</v>
      </c>
      <c r="U1739" s="41">
        <v>2012</v>
      </c>
      <c r="V1739" s="44" t="s">
        <v>32</v>
      </c>
      <c r="W1739" s="44" t="s">
        <v>32</v>
      </c>
      <c r="X1739" s="44">
        <v>556</v>
      </c>
      <c r="Y1739" s="44"/>
      <c r="Z1739" s="48" t="s">
        <v>380</v>
      </c>
      <c r="AA1739" s="44"/>
    </row>
    <row r="1740" spans="1:27" s="125" customFormat="1" ht="15" x14ac:dyDescent="0.25">
      <c r="A1740" s="44" t="s">
        <v>2015</v>
      </c>
      <c r="B1740" s="44" t="s">
        <v>2015</v>
      </c>
      <c r="C1740" s="44" t="s">
        <v>2506</v>
      </c>
      <c r="D1740" s="44"/>
      <c r="E1740" s="45"/>
      <c r="F1740" s="46"/>
      <c r="G1740" s="46"/>
      <c r="H1740" s="47">
        <f>VLOOKUP(U1740,[1]Inflation!$G$16:$H$26,2,FALSE)</f>
        <v>1</v>
      </c>
      <c r="I1740" s="56">
        <f t="shared" si="156"/>
        <v>0</v>
      </c>
      <c r="J1740" s="44"/>
      <c r="K1740" s="45">
        <v>5.5</v>
      </c>
      <c r="L1740" s="46">
        <f>K1740*5</f>
        <v>27.5</v>
      </c>
      <c r="M1740" s="192">
        <f t="shared" si="160"/>
        <v>27.5</v>
      </c>
      <c r="N1740" s="45">
        <v>11</v>
      </c>
      <c r="O1740" s="46">
        <f>N1740*5</f>
        <v>55</v>
      </c>
      <c r="P1740" s="193">
        <f t="shared" si="161"/>
        <v>55</v>
      </c>
      <c r="Q1740" s="76" t="s">
        <v>148</v>
      </c>
      <c r="R1740" s="44" t="s">
        <v>115</v>
      </c>
      <c r="S1740" s="44" t="s">
        <v>379</v>
      </c>
      <c r="T1740" s="44">
        <v>2012</v>
      </c>
      <c r="U1740" s="41">
        <v>2012</v>
      </c>
      <c r="V1740" s="44" t="s">
        <v>32</v>
      </c>
      <c r="W1740" s="44" t="s">
        <v>32</v>
      </c>
      <c r="X1740" s="44">
        <v>4142</v>
      </c>
      <c r="Y1740" s="44"/>
      <c r="Z1740" s="48" t="s">
        <v>380</v>
      </c>
      <c r="AA1740" s="44"/>
    </row>
    <row r="1741" spans="1:27" s="317" customFormat="1" ht="30" x14ac:dyDescent="0.25">
      <c r="A1741" s="44" t="s">
        <v>2015</v>
      </c>
      <c r="B1741" s="44" t="s">
        <v>2015</v>
      </c>
      <c r="C1741" s="44" t="s">
        <v>2507</v>
      </c>
      <c r="D1741" s="44"/>
      <c r="E1741" s="45">
        <v>120</v>
      </c>
      <c r="F1741" s="45">
        <v>120</v>
      </c>
      <c r="G1741" s="46"/>
      <c r="H1741" s="47">
        <f>VLOOKUP(U1741,[1]Inflation!$G$16:$H$26,2,FALSE)</f>
        <v>1.118306895992371</v>
      </c>
      <c r="I1741" s="56">
        <f t="shared" si="156"/>
        <v>134.19682751908451</v>
      </c>
      <c r="J1741" s="44"/>
      <c r="K1741" s="44"/>
      <c r="L1741" s="212"/>
      <c r="M1741" s="192">
        <f t="shared" si="160"/>
        <v>0</v>
      </c>
      <c r="N1741" s="44"/>
      <c r="O1741" s="212"/>
      <c r="P1741" s="193">
        <f t="shared" si="161"/>
        <v>0</v>
      </c>
      <c r="Q1741" s="76" t="s">
        <v>113</v>
      </c>
      <c r="R1741" s="44" t="s">
        <v>399</v>
      </c>
      <c r="S1741" s="44" t="s">
        <v>400</v>
      </c>
      <c r="T1741" s="44">
        <v>2007</v>
      </c>
      <c r="U1741" s="41">
        <v>2007</v>
      </c>
      <c r="V1741" s="44">
        <v>2</v>
      </c>
      <c r="W1741" s="44" t="s">
        <v>32</v>
      </c>
      <c r="X1741" s="44">
        <v>500</v>
      </c>
      <c r="Y1741" s="44"/>
      <c r="Z1741" s="48" t="s">
        <v>401</v>
      </c>
      <c r="AA1741" s="44"/>
    </row>
    <row r="1742" spans="1:27" s="125" customFormat="1" ht="45" x14ac:dyDescent="0.25">
      <c r="A1742" s="44" t="s">
        <v>2015</v>
      </c>
      <c r="B1742" s="44" t="s">
        <v>2015</v>
      </c>
      <c r="C1742" s="44" t="s">
        <v>2015</v>
      </c>
      <c r="D1742" s="44"/>
      <c r="E1742" s="45">
        <v>15</v>
      </c>
      <c r="F1742" s="45">
        <v>15</v>
      </c>
      <c r="G1742" s="46"/>
      <c r="H1742" s="47">
        <f>VLOOKUP(U1742,[1]Inflation!$G$16:$H$26,2,FALSE)</f>
        <v>1.0733291816457666</v>
      </c>
      <c r="I1742" s="56">
        <f t="shared" si="156"/>
        <v>16.099937724686498</v>
      </c>
      <c r="J1742" s="44"/>
      <c r="K1742" s="44"/>
      <c r="L1742" s="212"/>
      <c r="M1742" s="192">
        <f t="shared" si="160"/>
        <v>0</v>
      </c>
      <c r="N1742" s="44"/>
      <c r="O1742" s="212"/>
      <c r="P1742" s="193">
        <f t="shared" si="161"/>
        <v>0</v>
      </c>
      <c r="Q1742" s="76" t="s">
        <v>113</v>
      </c>
      <c r="R1742" s="44" t="s">
        <v>44</v>
      </c>
      <c r="S1742" s="44" t="s">
        <v>103</v>
      </c>
      <c r="T1742" s="44">
        <v>2009</v>
      </c>
      <c r="U1742" s="41">
        <v>2009</v>
      </c>
      <c r="V1742" s="44" t="s">
        <v>114</v>
      </c>
      <c r="W1742" s="44" t="s">
        <v>32</v>
      </c>
      <c r="X1742" s="44">
        <v>450</v>
      </c>
      <c r="Y1742" s="44"/>
      <c r="Z1742" s="48" t="s">
        <v>104</v>
      </c>
      <c r="AA1742" s="44"/>
    </row>
    <row r="1743" spans="1:27" s="125" customFormat="1" ht="30" x14ac:dyDescent="0.25">
      <c r="A1743" s="44" t="s">
        <v>2015</v>
      </c>
      <c r="B1743" s="44" t="s">
        <v>2015</v>
      </c>
      <c r="C1743" s="44" t="s">
        <v>2508</v>
      </c>
      <c r="D1743" s="44"/>
      <c r="E1743" s="45">
        <v>25</v>
      </c>
      <c r="F1743" s="45">
        <v>25</v>
      </c>
      <c r="G1743" s="46"/>
      <c r="H1743" s="47">
        <f>VLOOKUP(U1743,[1]Inflation!$G$16:$H$26,2,FALSE)</f>
        <v>1.0733291816457666</v>
      </c>
      <c r="I1743" s="56">
        <f t="shared" si="156"/>
        <v>26.833229541144167</v>
      </c>
      <c r="J1743" s="44"/>
      <c r="K1743" s="44"/>
      <c r="L1743" s="212"/>
      <c r="M1743" s="192">
        <f t="shared" si="160"/>
        <v>0</v>
      </c>
      <c r="N1743" s="44"/>
      <c r="O1743" s="212"/>
      <c r="P1743" s="193">
        <f t="shared" si="161"/>
        <v>0</v>
      </c>
      <c r="Q1743" s="76" t="s">
        <v>113</v>
      </c>
      <c r="R1743" s="44" t="s">
        <v>97</v>
      </c>
      <c r="S1743" s="44" t="s">
        <v>304</v>
      </c>
      <c r="T1743" s="44">
        <v>2009</v>
      </c>
      <c r="U1743" s="41">
        <v>2009</v>
      </c>
      <c r="V1743" s="44">
        <v>3</v>
      </c>
      <c r="W1743" s="44" t="s">
        <v>32</v>
      </c>
      <c r="X1743" s="44" t="s">
        <v>32</v>
      </c>
      <c r="Y1743" s="44"/>
      <c r="Z1743" s="48" t="s">
        <v>305</v>
      </c>
      <c r="AA1743" s="44"/>
    </row>
    <row r="1744" spans="1:27" s="125" customFormat="1" ht="30" x14ac:dyDescent="0.25">
      <c r="A1744" s="44" t="s">
        <v>2015</v>
      </c>
      <c r="B1744" s="44" t="s">
        <v>2015</v>
      </c>
      <c r="C1744" s="44" t="s">
        <v>2509</v>
      </c>
      <c r="D1744" s="44"/>
      <c r="E1744" s="45">
        <v>35</v>
      </c>
      <c r="F1744" s="45">
        <v>35</v>
      </c>
      <c r="G1744" s="46"/>
      <c r="H1744" s="47">
        <f>VLOOKUP(U1744,[1]Inflation!$G$16:$H$26,2,FALSE)</f>
        <v>1.0461491063094051</v>
      </c>
      <c r="I1744" s="56">
        <f t="shared" si="156"/>
        <v>36.615218720829176</v>
      </c>
      <c r="J1744" s="44"/>
      <c r="K1744" s="44"/>
      <c r="L1744" s="212"/>
      <c r="M1744" s="192">
        <f t="shared" si="160"/>
        <v>0</v>
      </c>
      <c r="N1744" s="44"/>
      <c r="O1744" s="212"/>
      <c r="P1744" s="193">
        <f t="shared" si="161"/>
        <v>0</v>
      </c>
      <c r="Q1744" s="76" t="s">
        <v>113</v>
      </c>
      <c r="R1744" s="44" t="s">
        <v>115</v>
      </c>
      <c r="S1744" s="44" t="s">
        <v>1407</v>
      </c>
      <c r="T1744" s="44">
        <v>2010</v>
      </c>
      <c r="U1744" s="41">
        <v>2010</v>
      </c>
      <c r="V1744" s="44">
        <v>76</v>
      </c>
      <c r="W1744" s="44" t="s">
        <v>32</v>
      </c>
      <c r="X1744" s="44">
        <v>5280</v>
      </c>
      <c r="Y1744" s="44"/>
      <c r="Z1744" s="48" t="s">
        <v>1408</v>
      </c>
      <c r="AA1744" s="44"/>
    </row>
    <row r="1745" spans="1:27" s="125" customFormat="1" ht="30" x14ac:dyDescent="0.25">
      <c r="A1745" s="44" t="s">
        <v>2015</v>
      </c>
      <c r="B1745" s="44" t="s">
        <v>2015</v>
      </c>
      <c r="C1745" s="44" t="s">
        <v>2510</v>
      </c>
      <c r="D1745" s="44"/>
      <c r="E1745" s="45">
        <v>250</v>
      </c>
      <c r="F1745" s="45">
        <v>250</v>
      </c>
      <c r="G1745" s="46"/>
      <c r="H1745" s="47">
        <f>VLOOKUP(U1745,[1]Inflation!$G$16:$H$26,2,FALSE)</f>
        <v>1.0292667257822254</v>
      </c>
      <c r="I1745" s="56">
        <f t="shared" si="156"/>
        <v>257.31668144555636</v>
      </c>
      <c r="J1745" s="45"/>
      <c r="K1745" s="45"/>
      <c r="L1745" s="46"/>
      <c r="M1745" s="192">
        <f t="shared" si="160"/>
        <v>0</v>
      </c>
      <c r="N1745" s="45"/>
      <c r="O1745" s="46"/>
      <c r="P1745" s="193">
        <f t="shared" si="161"/>
        <v>0</v>
      </c>
      <c r="Q1745" s="76" t="s">
        <v>113</v>
      </c>
      <c r="R1745" s="44" t="s">
        <v>284</v>
      </c>
      <c r="S1745" s="44" t="s">
        <v>2511</v>
      </c>
      <c r="T1745" s="44">
        <v>2011</v>
      </c>
      <c r="U1745" s="41">
        <v>2011</v>
      </c>
      <c r="V1745" s="44" t="s">
        <v>2512</v>
      </c>
      <c r="W1745" s="44" t="s">
        <v>32</v>
      </c>
      <c r="X1745" s="44">
        <v>1</v>
      </c>
      <c r="Y1745" s="44"/>
      <c r="Z1745" s="72" t="s">
        <v>2513</v>
      </c>
      <c r="AA1745" s="44"/>
    </row>
    <row r="1746" spans="1:27" s="51" customFormat="1" ht="30" x14ac:dyDescent="0.25">
      <c r="A1746" s="44" t="s">
        <v>2015</v>
      </c>
      <c r="B1746" s="44" t="s">
        <v>2015</v>
      </c>
      <c r="C1746" s="44" t="s">
        <v>2229</v>
      </c>
      <c r="D1746" s="44"/>
      <c r="E1746" s="45">
        <v>60</v>
      </c>
      <c r="F1746" s="45">
        <v>60</v>
      </c>
      <c r="G1746" s="46"/>
      <c r="H1746" s="47">
        <f>VLOOKUP(U1746,[1]Inflation!$G$16:$H$26,2,FALSE)</f>
        <v>1.0461491063094051</v>
      </c>
      <c r="I1746" s="56">
        <f t="shared" si="156"/>
        <v>62.768946378564301</v>
      </c>
      <c r="J1746" s="45"/>
      <c r="K1746" s="45"/>
      <c r="L1746" s="46"/>
      <c r="M1746" s="192">
        <f t="shared" si="160"/>
        <v>0</v>
      </c>
      <c r="N1746" s="45"/>
      <c r="O1746" s="46"/>
      <c r="P1746" s="193">
        <f t="shared" si="161"/>
        <v>0</v>
      </c>
      <c r="Q1746" s="76" t="s">
        <v>336</v>
      </c>
      <c r="R1746" s="44" t="s">
        <v>84</v>
      </c>
      <c r="S1746" s="44" t="s">
        <v>922</v>
      </c>
      <c r="T1746" s="44">
        <v>2010</v>
      </c>
      <c r="U1746" s="41">
        <v>2010</v>
      </c>
      <c r="V1746" s="44">
        <v>24</v>
      </c>
      <c r="W1746" s="44" t="s">
        <v>32</v>
      </c>
      <c r="X1746" s="44" t="s">
        <v>32</v>
      </c>
      <c r="Y1746" s="44"/>
      <c r="Z1746" s="48" t="s">
        <v>923</v>
      </c>
      <c r="AA1746" s="44"/>
    </row>
    <row r="1747" spans="1:27" s="51" customFormat="1" ht="30" x14ac:dyDescent="0.25">
      <c r="A1747" s="44" t="s">
        <v>2015</v>
      </c>
      <c r="B1747" s="44" t="s">
        <v>2015</v>
      </c>
      <c r="C1747" s="44" t="s">
        <v>2514</v>
      </c>
      <c r="D1747" s="44"/>
      <c r="E1747" s="45">
        <v>35</v>
      </c>
      <c r="F1747" s="45">
        <f>E1747*0.83</f>
        <v>29.049999999999997</v>
      </c>
      <c r="G1747" s="46"/>
      <c r="H1747" s="47">
        <f>VLOOKUP(U1747,[1]Inflation!$G$16:$H$26,2,FALSE)</f>
        <v>1.0461491063094051</v>
      </c>
      <c r="I1747" s="56">
        <f t="shared" si="156"/>
        <v>30.390631538288215</v>
      </c>
      <c r="J1747" s="45"/>
      <c r="K1747" s="45"/>
      <c r="L1747" s="46"/>
      <c r="M1747" s="192">
        <f t="shared" si="160"/>
        <v>0</v>
      </c>
      <c r="N1747" s="45"/>
      <c r="O1747" s="46"/>
      <c r="P1747" s="193">
        <f t="shared" si="161"/>
        <v>0</v>
      </c>
      <c r="Q1747" s="76" t="s">
        <v>336</v>
      </c>
      <c r="R1747" s="44" t="s">
        <v>84</v>
      </c>
      <c r="S1747" s="44" t="s">
        <v>986</v>
      </c>
      <c r="T1747" s="44">
        <v>2010</v>
      </c>
      <c r="U1747" s="41">
        <v>2010</v>
      </c>
      <c r="V1747" s="44">
        <v>7</v>
      </c>
      <c r="W1747" s="44" t="s">
        <v>32</v>
      </c>
      <c r="X1747" s="44" t="s">
        <v>32</v>
      </c>
      <c r="Y1747" s="44"/>
      <c r="Z1747" s="48" t="s">
        <v>987</v>
      </c>
      <c r="AA1747" s="44"/>
    </row>
    <row r="1748" spans="1:27" s="51" customFormat="1" ht="30" x14ac:dyDescent="0.25">
      <c r="A1748" s="44" t="s">
        <v>2015</v>
      </c>
      <c r="B1748" s="44" t="s">
        <v>2015</v>
      </c>
      <c r="C1748" s="44" t="s">
        <v>2515</v>
      </c>
      <c r="D1748" s="44"/>
      <c r="E1748" s="45">
        <v>12</v>
      </c>
      <c r="F1748" s="46">
        <f>E1748*5</f>
        <v>60</v>
      </c>
      <c r="G1748" s="46" t="s">
        <v>113</v>
      </c>
      <c r="H1748" s="47">
        <f>VLOOKUP(U1748,[1]Inflation!$G$16:$H$26,2,FALSE)</f>
        <v>1.118306895992371</v>
      </c>
      <c r="I1748" s="56">
        <f t="shared" si="156"/>
        <v>67.098413759542254</v>
      </c>
      <c r="J1748" s="45"/>
      <c r="K1748" s="45"/>
      <c r="L1748" s="46"/>
      <c r="M1748" s="192">
        <f t="shared" si="160"/>
        <v>0</v>
      </c>
      <c r="N1748" s="45"/>
      <c r="O1748" s="46"/>
      <c r="P1748" s="193">
        <f t="shared" si="161"/>
        <v>0</v>
      </c>
      <c r="Q1748" s="76" t="s">
        <v>148</v>
      </c>
      <c r="R1748" s="44" t="s">
        <v>83</v>
      </c>
      <c r="S1748" s="44" t="s">
        <v>100</v>
      </c>
      <c r="T1748" s="44">
        <v>2007</v>
      </c>
      <c r="U1748" s="41">
        <v>2007</v>
      </c>
      <c r="V1748" s="44">
        <v>15</v>
      </c>
      <c r="W1748" s="44" t="s">
        <v>32</v>
      </c>
      <c r="X1748" s="44">
        <v>222280</v>
      </c>
      <c r="Y1748" s="44"/>
      <c r="Z1748" s="48" t="s">
        <v>101</v>
      </c>
      <c r="AA1748" s="44" t="s">
        <v>32</v>
      </c>
    </row>
    <row r="1749" spans="1:27" s="51" customFormat="1" ht="15" x14ac:dyDescent="0.25">
      <c r="A1749" s="44" t="s">
        <v>2015</v>
      </c>
      <c r="B1749" s="44" t="s">
        <v>2015</v>
      </c>
      <c r="C1749" s="44" t="s">
        <v>2015</v>
      </c>
      <c r="D1749" s="44" t="s">
        <v>2516</v>
      </c>
      <c r="E1749" s="45">
        <v>8</v>
      </c>
      <c r="F1749" s="46">
        <f>E1749*5</f>
        <v>40</v>
      </c>
      <c r="G1749" s="46" t="s">
        <v>113</v>
      </c>
      <c r="H1749" s="47">
        <f>VLOOKUP(U1749,[1]Inflation!$G$16:$H$26,2,FALSE)</f>
        <v>1.0721304058925818</v>
      </c>
      <c r="I1749" s="56">
        <f t="shared" si="156"/>
        <v>42.885216235703268</v>
      </c>
      <c r="J1749" s="44"/>
      <c r="K1749" s="45"/>
      <c r="L1749" s="46"/>
      <c r="M1749" s="192">
        <f t="shared" si="160"/>
        <v>0</v>
      </c>
      <c r="N1749" s="45"/>
      <c r="O1749" s="46"/>
      <c r="P1749" s="193">
        <f t="shared" si="161"/>
        <v>0</v>
      </c>
      <c r="Q1749" s="76" t="s">
        <v>148</v>
      </c>
      <c r="R1749" s="44" t="s">
        <v>28</v>
      </c>
      <c r="S1749" s="44" t="s">
        <v>41</v>
      </c>
      <c r="T1749" s="44">
        <v>2008</v>
      </c>
      <c r="U1749" s="41">
        <v>2008</v>
      </c>
      <c r="V1749" s="44">
        <v>144</v>
      </c>
      <c r="W1749" s="44" t="s">
        <v>32</v>
      </c>
      <c r="X1749" s="44" t="s">
        <v>32</v>
      </c>
      <c r="Y1749" s="44"/>
      <c r="Z1749" s="48" t="s">
        <v>42</v>
      </c>
      <c r="AA1749" s="44"/>
    </row>
    <row r="1750" spans="1:27" s="51" customFormat="1" ht="15" x14ac:dyDescent="0.25">
      <c r="A1750" s="57" t="s">
        <v>2015</v>
      </c>
      <c r="B1750" s="57" t="s">
        <v>2015</v>
      </c>
      <c r="C1750" s="57" t="s">
        <v>2517</v>
      </c>
      <c r="D1750" s="85"/>
      <c r="E1750" s="151">
        <v>55.5</v>
      </c>
      <c r="F1750" s="155">
        <f t="shared" ref="F1750:F1755" si="162">(E1750*1.6666666)/3</f>
        <v>30.833332100000003</v>
      </c>
      <c r="G1750" s="146" t="s">
        <v>113</v>
      </c>
      <c r="H1750" s="47">
        <f>VLOOKUP(U1750,[1]Inflation!$G$16:$H$26,2,FALSE)</f>
        <v>1.0461491063094051</v>
      </c>
      <c r="I1750" s="56">
        <f t="shared" si="156"/>
        <v>32.256262820956096</v>
      </c>
      <c r="J1750" s="151"/>
      <c r="K1750" s="151">
        <v>47</v>
      </c>
      <c r="L1750" s="146">
        <f>(K1750*1.6666666666666)/3</f>
        <v>26.111111111110066</v>
      </c>
      <c r="M1750" s="192">
        <f t="shared" si="160"/>
        <v>27.316115553633374</v>
      </c>
      <c r="N1750" s="151">
        <v>70</v>
      </c>
      <c r="O1750" s="146">
        <f>(N1750*1.66666666666)/3</f>
        <v>38.888888888733334</v>
      </c>
      <c r="P1750" s="193">
        <f t="shared" si="161"/>
        <v>40.683576356314127</v>
      </c>
      <c r="Q1750" s="302" t="s">
        <v>991</v>
      </c>
      <c r="R1750" s="96" t="s">
        <v>254</v>
      </c>
      <c r="S1750" s="85" t="s">
        <v>66</v>
      </c>
      <c r="T1750" s="85" t="s">
        <v>67</v>
      </c>
      <c r="U1750" s="135">
        <v>2010</v>
      </c>
      <c r="V1750" s="85"/>
      <c r="W1750" s="85"/>
      <c r="X1750" s="57"/>
      <c r="Y1750" s="95" t="s">
        <v>281</v>
      </c>
      <c r="Z1750" s="136" t="s">
        <v>69</v>
      </c>
      <c r="AA1750" s="95"/>
    </row>
    <row r="1751" spans="1:27" s="51" customFormat="1" ht="15" x14ac:dyDescent="0.25">
      <c r="A1751" s="57" t="s">
        <v>2015</v>
      </c>
      <c r="B1751" s="57" t="s">
        <v>2015</v>
      </c>
      <c r="C1751" s="57" t="s">
        <v>2518</v>
      </c>
      <c r="D1751" s="85"/>
      <c r="E1751" s="151">
        <v>58.81</v>
      </c>
      <c r="F1751" s="155">
        <f t="shared" si="162"/>
        <v>32.672220915333334</v>
      </c>
      <c r="G1751" s="146" t="s">
        <v>113</v>
      </c>
      <c r="H1751" s="47">
        <f>VLOOKUP(U1751,[1]Inflation!$G$16:$H$26,2,FALSE)</f>
        <v>1.0461491063094051</v>
      </c>
      <c r="I1751" s="56">
        <f t="shared" ref="I1751:I1771" si="163">H1751*F1751</f>
        <v>34.180014711719416</v>
      </c>
      <c r="J1751" s="151"/>
      <c r="K1751" s="151">
        <v>38</v>
      </c>
      <c r="L1751" s="146">
        <f>(K1751*1.6666666666666)/3</f>
        <v>21.111111111110265</v>
      </c>
      <c r="M1751" s="192">
        <f t="shared" si="160"/>
        <v>22.085370022086554</v>
      </c>
      <c r="N1751" s="151">
        <v>100</v>
      </c>
      <c r="O1751" s="146">
        <f>(N1751*1.66666666666)/3</f>
        <v>55.555555555333335</v>
      </c>
      <c r="P1751" s="193">
        <f t="shared" si="161"/>
        <v>58.119394794734468</v>
      </c>
      <c r="Q1751" s="302" t="s">
        <v>991</v>
      </c>
      <c r="R1751" s="96" t="s">
        <v>254</v>
      </c>
      <c r="S1751" s="85" t="s">
        <v>66</v>
      </c>
      <c r="T1751" s="85" t="s">
        <v>67</v>
      </c>
      <c r="U1751" s="135">
        <v>2010</v>
      </c>
      <c r="V1751" s="85"/>
      <c r="W1751" s="85"/>
      <c r="X1751" s="57"/>
      <c r="Y1751" s="95" t="s">
        <v>281</v>
      </c>
      <c r="Z1751" s="136" t="s">
        <v>69</v>
      </c>
      <c r="AA1751" s="95"/>
    </row>
    <row r="1752" spans="1:27" s="51" customFormat="1" ht="15" x14ac:dyDescent="0.25">
      <c r="A1752" s="57" t="s">
        <v>2015</v>
      </c>
      <c r="B1752" s="57" t="s">
        <v>2015</v>
      </c>
      <c r="C1752" s="57" t="s">
        <v>2519</v>
      </c>
      <c r="D1752" s="85"/>
      <c r="E1752" s="151">
        <v>39.49</v>
      </c>
      <c r="F1752" s="155">
        <f t="shared" si="162"/>
        <v>21.938888011333336</v>
      </c>
      <c r="G1752" s="146" t="s">
        <v>113</v>
      </c>
      <c r="H1752" s="47">
        <f>VLOOKUP(U1752,[1]Inflation!$G$16:$H$26,2,FALSE)</f>
        <v>1.0461491063094051</v>
      </c>
      <c r="I1752" s="56">
        <f t="shared" si="163"/>
        <v>22.95134808647849</v>
      </c>
      <c r="J1752" s="151"/>
      <c r="K1752" s="151">
        <v>28.78</v>
      </c>
      <c r="L1752" s="146">
        <f>(K1752/10.76391)*5</f>
        <v>13.368747973552363</v>
      </c>
      <c r="M1752" s="192">
        <f t="shared" si="160"/>
        <v>13.985703745007475</v>
      </c>
      <c r="N1752" s="151">
        <v>50.6</v>
      </c>
      <c r="O1752" s="146">
        <f>(N1752/10.76391)*5</f>
        <v>23.504470029942652</v>
      </c>
      <c r="P1752" s="193">
        <f t="shared" si="161"/>
        <v>24.589180316100702</v>
      </c>
      <c r="Q1752" s="302" t="s">
        <v>2520</v>
      </c>
      <c r="R1752" s="96" t="s">
        <v>254</v>
      </c>
      <c r="S1752" s="85" t="s">
        <v>66</v>
      </c>
      <c r="T1752" s="85" t="s">
        <v>67</v>
      </c>
      <c r="U1752" s="135">
        <v>2010</v>
      </c>
      <c r="V1752" s="85"/>
      <c r="W1752" s="85"/>
      <c r="X1752" s="57"/>
      <c r="Y1752" s="95" t="s">
        <v>157</v>
      </c>
      <c r="Z1752" s="136" t="s">
        <v>69</v>
      </c>
      <c r="AA1752" s="95"/>
    </row>
    <row r="1753" spans="1:27" s="51" customFormat="1" ht="15" x14ac:dyDescent="0.25">
      <c r="A1753" s="57" t="s">
        <v>2015</v>
      </c>
      <c r="B1753" s="57" t="s">
        <v>2015</v>
      </c>
      <c r="C1753" s="57" t="s">
        <v>2521</v>
      </c>
      <c r="D1753" s="85"/>
      <c r="E1753" s="151">
        <v>44.91</v>
      </c>
      <c r="F1753" s="155">
        <f t="shared" si="162"/>
        <v>24.949999001999998</v>
      </c>
      <c r="G1753" s="146" t="s">
        <v>113</v>
      </c>
      <c r="H1753" s="47">
        <f>VLOOKUP(U1753,[1]Inflation!$G$16:$H$26,2,FALSE)</f>
        <v>1.0461491063094051</v>
      </c>
      <c r="I1753" s="56">
        <f t="shared" si="163"/>
        <v>26.101419158362845</v>
      </c>
      <c r="J1753" s="151"/>
      <c r="K1753" s="151">
        <v>1.3</v>
      </c>
      <c r="L1753" s="146">
        <f>(K1753*1.6666666666666)/3</f>
        <v>0.72222222222219334</v>
      </c>
      <c r="M1753" s="192">
        <f t="shared" si="160"/>
        <v>0.75555213233454011</v>
      </c>
      <c r="N1753" s="151">
        <v>240.62</v>
      </c>
      <c r="O1753" s="146">
        <f>(N1753*1.66666666666)/3</f>
        <v>133.67777777724308</v>
      </c>
      <c r="P1753" s="193">
        <f t="shared" si="161"/>
        <v>139.84688775509011</v>
      </c>
      <c r="Q1753" s="302" t="s">
        <v>991</v>
      </c>
      <c r="R1753" s="96" t="s">
        <v>254</v>
      </c>
      <c r="S1753" s="85" t="s">
        <v>66</v>
      </c>
      <c r="T1753" s="85" t="s">
        <v>67</v>
      </c>
      <c r="U1753" s="135">
        <v>2010</v>
      </c>
      <c r="V1753" s="85"/>
      <c r="W1753" s="85"/>
      <c r="X1753" s="57"/>
      <c r="Y1753" s="95" t="s">
        <v>1556</v>
      </c>
      <c r="Z1753" s="136" t="s">
        <v>69</v>
      </c>
      <c r="AA1753" s="95"/>
    </row>
    <row r="1754" spans="1:27" s="51" customFormat="1" ht="15" x14ac:dyDescent="0.25">
      <c r="A1754" s="57" t="s">
        <v>2015</v>
      </c>
      <c r="B1754" s="57" t="s">
        <v>2015</v>
      </c>
      <c r="C1754" s="57" t="s">
        <v>2522</v>
      </c>
      <c r="D1754" s="85"/>
      <c r="E1754" s="151">
        <v>41.82</v>
      </c>
      <c r="F1754" s="155">
        <f t="shared" si="162"/>
        <v>23.233332403999999</v>
      </c>
      <c r="G1754" s="146" t="s">
        <v>113</v>
      </c>
      <c r="H1754" s="47">
        <f>VLOOKUP(U1754,[1]Inflation!$G$16:$H$26,2,FALSE)</f>
        <v>1.0461491063094051</v>
      </c>
      <c r="I1754" s="56">
        <f t="shared" si="163"/>
        <v>24.305529931033941</v>
      </c>
      <c r="J1754" s="151"/>
      <c r="K1754" s="151">
        <v>27.8</v>
      </c>
      <c r="L1754" s="146">
        <f>(K1754*1.6666666666666)/3</f>
        <v>15.444444444443826</v>
      </c>
      <c r="M1754" s="192">
        <f t="shared" si="160"/>
        <v>16.157191753000166</v>
      </c>
      <c r="N1754" s="151">
        <v>100</v>
      </c>
      <c r="O1754" s="146">
        <f>(N1754*1.66666666666)/3</f>
        <v>55.555555555333335</v>
      </c>
      <c r="P1754" s="193">
        <f t="shared" si="161"/>
        <v>58.119394794734468</v>
      </c>
      <c r="Q1754" s="302" t="s">
        <v>991</v>
      </c>
      <c r="R1754" s="96" t="s">
        <v>254</v>
      </c>
      <c r="S1754" s="85" t="s">
        <v>66</v>
      </c>
      <c r="T1754" s="85" t="s">
        <v>67</v>
      </c>
      <c r="U1754" s="135">
        <v>2010</v>
      </c>
      <c r="V1754" s="85"/>
      <c r="W1754" s="85"/>
      <c r="X1754" s="57"/>
      <c r="Y1754" s="95" t="s">
        <v>597</v>
      </c>
      <c r="Z1754" s="136" t="s">
        <v>69</v>
      </c>
      <c r="AA1754" s="95"/>
    </row>
    <row r="1755" spans="1:27" s="51" customFormat="1" ht="15" x14ac:dyDescent="0.25">
      <c r="A1755" s="57" t="s">
        <v>2015</v>
      </c>
      <c r="B1755" s="57" t="s">
        <v>2015</v>
      </c>
      <c r="C1755" s="57" t="s">
        <v>2523</v>
      </c>
      <c r="D1755" s="85"/>
      <c r="E1755" s="151">
        <v>148</v>
      </c>
      <c r="F1755" s="146">
        <f t="shared" si="162"/>
        <v>82.222218933333338</v>
      </c>
      <c r="G1755" s="146" t="s">
        <v>113</v>
      </c>
      <c r="H1755" s="47">
        <f>VLOOKUP(U1755,[1]Inflation!$G$16:$H$26,2,FALSE)</f>
        <v>1.0461491063094051</v>
      </c>
      <c r="I1755" s="56">
        <f t="shared" si="163"/>
        <v>86.016700855882917</v>
      </c>
      <c r="J1755" s="151"/>
      <c r="K1755" s="151">
        <v>50</v>
      </c>
      <c r="L1755" s="146">
        <f>(K1755*1.6666666666)/3</f>
        <v>27.777777776666667</v>
      </c>
      <c r="M1755" s="192">
        <f t="shared" si="160"/>
        <v>29.059697396321088</v>
      </c>
      <c r="N1755" s="151">
        <v>250</v>
      </c>
      <c r="O1755" s="146">
        <f>(N1755*1.6666666666)/3</f>
        <v>138.88888888333335</v>
      </c>
      <c r="P1755" s="193">
        <f t="shared" si="161"/>
        <v>145.29848698160544</v>
      </c>
      <c r="Q1755" s="302" t="s">
        <v>149</v>
      </c>
      <c r="R1755" s="96" t="s">
        <v>79</v>
      </c>
      <c r="S1755" s="85" t="s">
        <v>66</v>
      </c>
      <c r="T1755" s="85" t="s">
        <v>67</v>
      </c>
      <c r="U1755" s="135">
        <v>2010</v>
      </c>
      <c r="V1755" s="85"/>
      <c r="W1755" s="85"/>
      <c r="X1755" s="57"/>
      <c r="Y1755" s="95" t="s">
        <v>281</v>
      </c>
      <c r="Z1755" s="136" t="s">
        <v>69</v>
      </c>
      <c r="AA1755" s="95"/>
    </row>
    <row r="1756" spans="1:27" s="51" customFormat="1" ht="15" x14ac:dyDescent="0.25">
      <c r="A1756" s="57" t="s">
        <v>2015</v>
      </c>
      <c r="B1756" s="57" t="s">
        <v>2015</v>
      </c>
      <c r="C1756" s="57" t="s">
        <v>2524</v>
      </c>
      <c r="D1756" s="85"/>
      <c r="E1756" s="151">
        <v>5.17</v>
      </c>
      <c r="F1756" s="151">
        <f>E1756*5</f>
        <v>25.85</v>
      </c>
      <c r="G1756" s="146" t="s">
        <v>113</v>
      </c>
      <c r="H1756" s="47">
        <f>VLOOKUP(U1756,[1]Inflation!$G$16:$H$26,2,FALSE)</f>
        <v>1.0461491063094051</v>
      </c>
      <c r="I1756" s="56">
        <f t="shared" si="163"/>
        <v>27.042954398098122</v>
      </c>
      <c r="J1756" s="151"/>
      <c r="K1756" s="151">
        <v>4</v>
      </c>
      <c r="L1756" s="146">
        <f>K1756*5</f>
        <v>20</v>
      </c>
      <c r="M1756" s="192">
        <f t="shared" si="160"/>
        <v>20.922982126188103</v>
      </c>
      <c r="N1756" s="151">
        <v>10</v>
      </c>
      <c r="O1756" s="146">
        <f>N1756*5</f>
        <v>50</v>
      </c>
      <c r="P1756" s="193">
        <f t="shared" si="161"/>
        <v>52.30745531547025</v>
      </c>
      <c r="Q1756" s="302" t="s">
        <v>435</v>
      </c>
      <c r="R1756" s="96" t="s">
        <v>36</v>
      </c>
      <c r="S1756" s="85" t="s">
        <v>66</v>
      </c>
      <c r="T1756" s="85" t="s">
        <v>67</v>
      </c>
      <c r="U1756" s="135">
        <v>2010</v>
      </c>
      <c r="V1756" s="85"/>
      <c r="W1756" s="85"/>
      <c r="X1756" s="57">
        <v>200</v>
      </c>
      <c r="Y1756" s="95" t="s">
        <v>68</v>
      </c>
      <c r="Z1756" s="136" t="s">
        <v>69</v>
      </c>
      <c r="AA1756" s="95"/>
    </row>
    <row r="1757" spans="1:27" s="125" customFormat="1" ht="15" x14ac:dyDescent="0.25">
      <c r="A1757" s="57" t="s">
        <v>2015</v>
      </c>
      <c r="B1757" s="57" t="s">
        <v>2525</v>
      </c>
      <c r="C1757" s="57" t="s">
        <v>2525</v>
      </c>
      <c r="D1757" s="85"/>
      <c r="E1757" s="151">
        <v>10.8</v>
      </c>
      <c r="F1757" s="146">
        <f>E1757*5</f>
        <v>54</v>
      </c>
      <c r="G1757" s="146" t="s">
        <v>113</v>
      </c>
      <c r="H1757" s="47">
        <f>VLOOKUP(U1757,[1]Inflation!$G$16:$H$26,2,FALSE)</f>
        <v>1.0461491063094051</v>
      </c>
      <c r="I1757" s="56">
        <f t="shared" si="163"/>
        <v>56.492051740707872</v>
      </c>
      <c r="J1757" s="151"/>
      <c r="K1757" s="151">
        <v>4</v>
      </c>
      <c r="L1757" s="146">
        <f>K1757*5</f>
        <v>20</v>
      </c>
      <c r="M1757" s="192">
        <f t="shared" si="160"/>
        <v>20.922982126188103</v>
      </c>
      <c r="N1757" s="151">
        <v>20</v>
      </c>
      <c r="O1757" s="146">
        <f>N1757*5</f>
        <v>100</v>
      </c>
      <c r="P1757" s="193">
        <f t="shared" si="161"/>
        <v>104.6149106309405</v>
      </c>
      <c r="Q1757" s="302" t="s">
        <v>425</v>
      </c>
      <c r="R1757" s="96" t="s">
        <v>44</v>
      </c>
      <c r="S1757" s="85" t="s">
        <v>66</v>
      </c>
      <c r="T1757" s="85" t="s">
        <v>67</v>
      </c>
      <c r="U1757" s="135">
        <v>2010</v>
      </c>
      <c r="V1757" s="85"/>
      <c r="W1757" s="85"/>
      <c r="X1757" s="57"/>
      <c r="Y1757" s="95" t="s">
        <v>281</v>
      </c>
      <c r="Z1757" s="136" t="s">
        <v>69</v>
      </c>
      <c r="AA1757" s="95"/>
    </row>
    <row r="1758" spans="1:27" s="125" customFormat="1" ht="30" x14ac:dyDescent="0.25">
      <c r="A1758" s="111" t="s">
        <v>2015</v>
      </c>
      <c r="B1758" s="111" t="s">
        <v>2526</v>
      </c>
      <c r="C1758" s="111" t="s">
        <v>2527</v>
      </c>
      <c r="D1758" s="111"/>
      <c r="E1758" s="339">
        <v>431</v>
      </c>
      <c r="F1758" s="339">
        <v>431</v>
      </c>
      <c r="G1758" s="339"/>
      <c r="H1758" s="47">
        <f>VLOOKUP(U1758,[1]Inflation!$G$16:$H$26,2,FALSE)</f>
        <v>1.0461491063094051</v>
      </c>
      <c r="I1758" s="56">
        <f t="shared" si="163"/>
        <v>450.8902648193536</v>
      </c>
      <c r="J1758" s="332"/>
      <c r="K1758" s="224"/>
      <c r="L1758" s="224"/>
      <c r="M1758" s="192">
        <f t="shared" si="160"/>
        <v>0</v>
      </c>
      <c r="N1758" s="224"/>
      <c r="O1758" s="224"/>
      <c r="P1758" s="193">
        <f t="shared" si="161"/>
        <v>0</v>
      </c>
      <c r="Q1758" s="340" t="s">
        <v>339</v>
      </c>
      <c r="R1758" s="111" t="s">
        <v>910</v>
      </c>
      <c r="S1758" s="111" t="s">
        <v>952</v>
      </c>
      <c r="T1758" s="111">
        <v>2010</v>
      </c>
      <c r="U1758" s="41">
        <v>2010</v>
      </c>
      <c r="V1758" s="111">
        <v>85</v>
      </c>
      <c r="W1758" s="111" t="s">
        <v>32</v>
      </c>
      <c r="X1758" s="111">
        <v>1035</v>
      </c>
      <c r="Y1758" s="111"/>
      <c r="Z1758" s="123" t="s">
        <v>953</v>
      </c>
      <c r="AA1758" s="111"/>
    </row>
    <row r="1759" spans="1:27" s="126" customFormat="1" ht="15" x14ac:dyDescent="0.25">
      <c r="A1759" s="111" t="s">
        <v>2015</v>
      </c>
      <c r="B1759" s="111" t="s">
        <v>2526</v>
      </c>
      <c r="C1759" s="111" t="s">
        <v>2528</v>
      </c>
      <c r="D1759" s="111" t="s">
        <v>2529</v>
      </c>
      <c r="E1759" s="339">
        <v>50</v>
      </c>
      <c r="F1759" s="339">
        <v>50</v>
      </c>
      <c r="G1759" s="339"/>
      <c r="H1759" s="207">
        <f>VLOOKUP(U1759,[1]Inflation!$G$16:$H$26,2,FALSE)</f>
        <v>1.0733291816457666</v>
      </c>
      <c r="I1759" s="121">
        <f t="shared" si="163"/>
        <v>53.666459082288334</v>
      </c>
      <c r="J1759" s="332"/>
      <c r="K1759" s="224"/>
      <c r="L1759" s="224"/>
      <c r="M1759" s="224">
        <f t="shared" si="160"/>
        <v>0</v>
      </c>
      <c r="N1759" s="224"/>
      <c r="O1759" s="224"/>
      <c r="P1759" s="332">
        <f t="shared" si="161"/>
        <v>0</v>
      </c>
      <c r="Q1759" s="340" t="s">
        <v>113</v>
      </c>
      <c r="R1759" s="111" t="s">
        <v>88</v>
      </c>
      <c r="S1759" s="111" t="s">
        <v>975</v>
      </c>
      <c r="T1759" s="111">
        <v>2009</v>
      </c>
      <c r="U1759" s="111">
        <v>2009</v>
      </c>
      <c r="V1759" s="111" t="s">
        <v>2490</v>
      </c>
      <c r="W1759" s="111" t="s">
        <v>32</v>
      </c>
      <c r="X1759" s="111">
        <v>1</v>
      </c>
      <c r="Y1759" s="111"/>
      <c r="Z1759" s="111"/>
      <c r="AA1759" s="111"/>
    </row>
    <row r="1760" spans="1:27" s="125" customFormat="1" ht="30" x14ac:dyDescent="0.25">
      <c r="A1760" s="44" t="s">
        <v>2015</v>
      </c>
      <c r="B1760" s="44" t="s">
        <v>2530</v>
      </c>
      <c r="C1760" s="44" t="s">
        <v>2531</v>
      </c>
      <c r="D1760" s="44"/>
      <c r="E1760" s="303">
        <v>25</v>
      </c>
      <c r="F1760" s="304">
        <f>E1760*5</f>
        <v>125</v>
      </c>
      <c r="G1760" s="304" t="s">
        <v>113</v>
      </c>
      <c r="H1760" s="47">
        <f>VLOOKUP(U1760,[1]Inflation!$G$16:$H$26,2,FALSE)</f>
        <v>1.0461491063094051</v>
      </c>
      <c r="I1760" s="56">
        <f t="shared" si="163"/>
        <v>130.76863828867562</v>
      </c>
      <c r="J1760" s="275"/>
      <c r="K1760" s="270"/>
      <c r="L1760" s="272"/>
      <c r="M1760" s="192">
        <f t="shared" si="160"/>
        <v>0</v>
      </c>
      <c r="N1760" s="218"/>
      <c r="O1760" s="219"/>
      <c r="P1760" s="193">
        <f t="shared" si="161"/>
        <v>0</v>
      </c>
      <c r="Q1760" s="76" t="s">
        <v>148</v>
      </c>
      <c r="R1760" s="44" t="s">
        <v>910</v>
      </c>
      <c r="S1760" s="44" t="s">
        <v>952</v>
      </c>
      <c r="T1760" s="44">
        <v>2010</v>
      </c>
      <c r="U1760" s="41">
        <v>2010</v>
      </c>
      <c r="V1760" s="44">
        <v>87</v>
      </c>
      <c r="W1760" s="44" t="s">
        <v>32</v>
      </c>
      <c r="X1760" s="44">
        <v>750</v>
      </c>
      <c r="Y1760" s="44"/>
      <c r="Z1760" s="48" t="s">
        <v>953</v>
      </c>
      <c r="AA1760" s="44" t="s">
        <v>2171</v>
      </c>
    </row>
    <row r="1761" spans="1:28" s="125" customFormat="1" ht="30" x14ac:dyDescent="0.25">
      <c r="A1761" s="44" t="s">
        <v>2015</v>
      </c>
      <c r="B1761" s="44" t="s">
        <v>2530</v>
      </c>
      <c r="C1761" s="44" t="s">
        <v>2532</v>
      </c>
      <c r="D1761" s="44"/>
      <c r="E1761" s="303">
        <v>92.2</v>
      </c>
      <c r="F1761" s="272">
        <f>(E1761*1.6)/3</f>
        <v>49.173333333333339</v>
      </c>
      <c r="G1761" s="272" t="s">
        <v>113</v>
      </c>
      <c r="H1761" s="47">
        <f>VLOOKUP(U1761,[1]Inflation!$G$16:$H$26,2,FALSE)</f>
        <v>1.0461491063094051</v>
      </c>
      <c r="I1761" s="56">
        <f t="shared" si="163"/>
        <v>51.442638720921153</v>
      </c>
      <c r="J1761" s="275"/>
      <c r="K1761" s="270"/>
      <c r="L1761" s="272"/>
      <c r="M1761" s="192">
        <f t="shared" si="160"/>
        <v>0</v>
      </c>
      <c r="N1761" s="218"/>
      <c r="O1761" s="219"/>
      <c r="P1761" s="193">
        <f t="shared" si="161"/>
        <v>0</v>
      </c>
      <c r="Q1761" s="76" t="s">
        <v>941</v>
      </c>
      <c r="R1761" s="44" t="s">
        <v>910</v>
      </c>
      <c r="S1761" s="44" t="s">
        <v>952</v>
      </c>
      <c r="T1761" s="44">
        <v>2010</v>
      </c>
      <c r="U1761" s="41">
        <v>2010</v>
      </c>
      <c r="V1761" s="44">
        <v>87</v>
      </c>
      <c r="W1761" s="44" t="s">
        <v>32</v>
      </c>
      <c r="X1761" s="44">
        <v>508</v>
      </c>
      <c r="Y1761" s="44"/>
      <c r="Z1761" s="48" t="s">
        <v>953</v>
      </c>
      <c r="AA1761" s="44"/>
    </row>
    <row r="1762" spans="1:28" s="125" customFormat="1" ht="15" x14ac:dyDescent="0.25">
      <c r="A1762" s="44" t="s">
        <v>2015</v>
      </c>
      <c r="B1762" s="44" t="s">
        <v>2530</v>
      </c>
      <c r="C1762" s="44" t="s">
        <v>2530</v>
      </c>
      <c r="D1762" s="44"/>
      <c r="E1762" s="45">
        <v>12.5</v>
      </c>
      <c r="F1762" s="46">
        <f>E1762*5</f>
        <v>62.5</v>
      </c>
      <c r="G1762" s="46" t="s">
        <v>113</v>
      </c>
      <c r="H1762" s="47">
        <f>VLOOKUP(U1762,[1]Inflation!$G$16:$H$26,2,FALSE)</f>
        <v>1.0721304058925818</v>
      </c>
      <c r="I1762" s="56">
        <f t="shared" si="163"/>
        <v>67.008150368286366</v>
      </c>
      <c r="J1762" s="45"/>
      <c r="K1762" s="45"/>
      <c r="L1762" s="46"/>
      <c r="M1762" s="192">
        <f t="shared" si="160"/>
        <v>0</v>
      </c>
      <c r="N1762" s="45"/>
      <c r="O1762" s="46"/>
      <c r="P1762" s="193">
        <f t="shared" si="161"/>
        <v>0</v>
      </c>
      <c r="Q1762" s="76" t="s">
        <v>148</v>
      </c>
      <c r="R1762" s="44" t="s">
        <v>28</v>
      </c>
      <c r="S1762" s="44" t="s">
        <v>50</v>
      </c>
      <c r="T1762" s="44">
        <v>2008</v>
      </c>
      <c r="U1762" s="41">
        <v>2008</v>
      </c>
      <c r="V1762" s="58" t="s">
        <v>51</v>
      </c>
      <c r="W1762" s="44" t="s">
        <v>32</v>
      </c>
      <c r="X1762" s="44" t="s">
        <v>32</v>
      </c>
      <c r="Y1762" s="44"/>
      <c r="Z1762" s="48" t="s">
        <v>52</v>
      </c>
      <c r="AA1762" s="44" t="s">
        <v>53</v>
      </c>
    </row>
    <row r="1763" spans="1:28" s="125" customFormat="1" ht="15" x14ac:dyDescent="0.25">
      <c r="A1763" s="44" t="s">
        <v>2015</v>
      </c>
      <c r="B1763" s="57" t="s">
        <v>2530</v>
      </c>
      <c r="C1763" s="57" t="s">
        <v>2533</v>
      </c>
      <c r="D1763" s="85"/>
      <c r="E1763" s="93">
        <v>204.15</v>
      </c>
      <c r="F1763" s="134">
        <f>(E1763*1.666666666666)/5</f>
        <v>68.049999999972783</v>
      </c>
      <c r="G1763" s="46" t="s">
        <v>113</v>
      </c>
      <c r="H1763" s="55">
        <f>VLOOKUP(U1763,[1]Inflation!$G$16:$H$26,2,FALSE)</f>
        <v>1.0461491063094051</v>
      </c>
      <c r="I1763" s="56">
        <f t="shared" si="163"/>
        <v>71.190446684326545</v>
      </c>
      <c r="J1763" s="93"/>
      <c r="K1763" s="93">
        <v>120</v>
      </c>
      <c r="L1763" s="146">
        <f>(K1763*1.66666666666)/3</f>
        <v>66.666666666400005</v>
      </c>
      <c r="M1763" s="56">
        <f t="shared" si="160"/>
        <v>69.743273753681365</v>
      </c>
      <c r="N1763" s="93">
        <v>340.89</v>
      </c>
      <c r="O1763" s="146">
        <f>(N1763*1.6666666666)/3</f>
        <v>189.383333325758</v>
      </c>
      <c r="P1763" s="56">
        <f t="shared" si="161"/>
        <v>198.12320490863789</v>
      </c>
      <c r="Q1763" s="302" t="s">
        <v>149</v>
      </c>
      <c r="R1763" s="96" t="s">
        <v>36</v>
      </c>
      <c r="S1763" s="85" t="s">
        <v>66</v>
      </c>
      <c r="T1763" s="85" t="s">
        <v>67</v>
      </c>
      <c r="U1763" s="135">
        <v>2010</v>
      </c>
      <c r="V1763" s="85"/>
      <c r="W1763" s="85"/>
      <c r="X1763" s="57"/>
      <c r="Y1763" s="95" t="s">
        <v>492</v>
      </c>
      <c r="Z1763" s="136" t="s">
        <v>69</v>
      </c>
      <c r="AA1763" s="95"/>
    </row>
    <row r="1764" spans="1:28" s="125" customFormat="1" ht="15" x14ac:dyDescent="0.25">
      <c r="A1764" s="57" t="s">
        <v>2015</v>
      </c>
      <c r="B1764" s="57" t="s">
        <v>2534</v>
      </c>
      <c r="C1764" s="57" t="s">
        <v>2535</v>
      </c>
      <c r="D1764" s="90"/>
      <c r="E1764" s="154">
        <v>8.9700000000000006</v>
      </c>
      <c r="F1764" s="155">
        <f>(E1764*1.6666666)/3</f>
        <v>4.9833331340000004</v>
      </c>
      <c r="G1764" s="146" t="s">
        <v>113</v>
      </c>
      <c r="H1764" s="47">
        <f>VLOOKUP(U1764,[1]Inflation!$G$16:$H$26,2,FALSE)</f>
        <v>1.0461491063094051</v>
      </c>
      <c r="I1764" s="56">
        <f t="shared" si="163"/>
        <v>5.2133095045761468</v>
      </c>
      <c r="J1764" s="154"/>
      <c r="K1764" s="154">
        <v>1.5</v>
      </c>
      <c r="L1764" s="146">
        <f>(K1764*1.6666666666666)/3</f>
        <v>0.83333333333329984</v>
      </c>
      <c r="M1764" s="192">
        <f t="shared" si="160"/>
        <v>0.87179092192446916</v>
      </c>
      <c r="N1764" s="154">
        <v>215</v>
      </c>
      <c r="O1764" s="146">
        <f>(N1764*1.66666666666)/3</f>
        <v>119.44444444396667</v>
      </c>
      <c r="P1764" s="193">
        <f t="shared" si="161"/>
        <v>124.95669880867912</v>
      </c>
      <c r="Q1764" s="221" t="s">
        <v>149</v>
      </c>
      <c r="R1764" s="96" t="s">
        <v>202</v>
      </c>
      <c r="S1764" s="85" t="s">
        <v>66</v>
      </c>
      <c r="T1764" s="85" t="s">
        <v>67</v>
      </c>
      <c r="U1764" s="135">
        <v>2010</v>
      </c>
      <c r="V1764" s="90"/>
      <c r="W1764" s="90"/>
      <c r="X1764" s="90" t="s">
        <v>2536</v>
      </c>
      <c r="Y1764" s="92" t="s">
        <v>2537</v>
      </c>
      <c r="Z1764" s="136" t="s">
        <v>69</v>
      </c>
      <c r="AA1764" s="92"/>
    </row>
    <row r="1765" spans="1:28" s="125" customFormat="1" ht="15" x14ac:dyDescent="0.25">
      <c r="A1765" s="57" t="s">
        <v>2015</v>
      </c>
      <c r="B1765" s="57" t="s">
        <v>2534</v>
      </c>
      <c r="C1765" s="57" t="s">
        <v>2470</v>
      </c>
      <c r="D1765" s="85"/>
      <c r="E1765" s="151">
        <v>18.16</v>
      </c>
      <c r="F1765" s="155">
        <f>(E1765*1.6666666)/3</f>
        <v>10.088888485333333</v>
      </c>
      <c r="G1765" s="146" t="s">
        <v>113</v>
      </c>
      <c r="H1765" s="47">
        <f>VLOOKUP(U1765,[1]Inflation!$G$16:$H$26,2,FALSE)</f>
        <v>1.0461491063094051</v>
      </c>
      <c r="I1765" s="56">
        <f t="shared" si="163"/>
        <v>10.554481672586714</v>
      </c>
      <c r="J1765" s="151"/>
      <c r="K1765" s="151">
        <v>2.4900000000000002</v>
      </c>
      <c r="L1765" s="146">
        <f>(K1765*1.6666666666666)/3</f>
        <v>1.383333333333278</v>
      </c>
      <c r="M1765" s="192">
        <f t="shared" si="160"/>
        <v>1.447172930394619</v>
      </c>
      <c r="N1765" s="151">
        <v>80</v>
      </c>
      <c r="O1765" s="146">
        <f>(N1765*1.66666666666)/3</f>
        <v>44.444444444266672</v>
      </c>
      <c r="P1765" s="193">
        <f t="shared" si="161"/>
        <v>46.495515835787579</v>
      </c>
      <c r="Q1765" s="302" t="s">
        <v>991</v>
      </c>
      <c r="R1765" s="96" t="s">
        <v>205</v>
      </c>
      <c r="S1765" s="85" t="s">
        <v>66</v>
      </c>
      <c r="T1765" s="85" t="s">
        <v>67</v>
      </c>
      <c r="U1765" s="135">
        <v>2010</v>
      </c>
      <c r="V1765" s="85"/>
      <c r="W1765" s="85"/>
      <c r="X1765" s="57"/>
      <c r="Y1765" s="95" t="s">
        <v>635</v>
      </c>
      <c r="Z1765" s="136" t="s">
        <v>69</v>
      </c>
      <c r="AA1765" s="95"/>
    </row>
    <row r="1766" spans="1:28" s="125" customFormat="1" ht="15" x14ac:dyDescent="0.25">
      <c r="A1766" s="57" t="s">
        <v>2015</v>
      </c>
      <c r="B1766" s="57" t="s">
        <v>2534</v>
      </c>
      <c r="C1766" s="57" t="s">
        <v>2538</v>
      </c>
      <c r="D1766" s="85"/>
      <c r="E1766" s="151">
        <v>15.57</v>
      </c>
      <c r="F1766" s="146">
        <f>(E1766*1.66666666)/3</f>
        <v>8.649999965400001</v>
      </c>
      <c r="G1766" s="146" t="s">
        <v>113</v>
      </c>
      <c r="H1766" s="47">
        <f>VLOOKUP(U1766,[1]Inflation!$G$16:$H$26,2,FALSE)</f>
        <v>1.0461491063094051</v>
      </c>
      <c r="I1766" s="56">
        <f t="shared" si="163"/>
        <v>9.0491897333795954</v>
      </c>
      <c r="J1766" s="151"/>
      <c r="K1766" s="151">
        <v>5</v>
      </c>
      <c r="L1766" s="146">
        <f>(K1766*1.6666666666)/3</f>
        <v>2.777777777666667</v>
      </c>
      <c r="M1766" s="192">
        <f t="shared" si="160"/>
        <v>2.9059697396321091</v>
      </c>
      <c r="N1766" s="151">
        <v>44</v>
      </c>
      <c r="O1766" s="146">
        <f>(N1766*1.6666666666)/3</f>
        <v>24.444444443466669</v>
      </c>
      <c r="P1766" s="193">
        <f t="shared" si="161"/>
        <v>25.572533708762556</v>
      </c>
      <c r="Q1766" s="302" t="s">
        <v>149</v>
      </c>
      <c r="R1766" s="96" t="s">
        <v>79</v>
      </c>
      <c r="S1766" s="85" t="s">
        <v>66</v>
      </c>
      <c r="T1766" s="85" t="s">
        <v>67</v>
      </c>
      <c r="U1766" s="135">
        <v>2010</v>
      </c>
      <c r="V1766" s="85"/>
      <c r="W1766" s="85"/>
      <c r="X1766" s="57">
        <v>215</v>
      </c>
      <c r="Y1766" s="95" t="s">
        <v>80</v>
      </c>
      <c r="Z1766" s="136" t="s">
        <v>69</v>
      </c>
      <c r="AA1766" s="95"/>
    </row>
    <row r="1767" spans="1:28" s="112" customFormat="1" ht="15" x14ac:dyDescent="0.25">
      <c r="A1767" s="111" t="s">
        <v>2015</v>
      </c>
      <c r="B1767" s="111" t="s">
        <v>2534</v>
      </c>
      <c r="C1767" s="111" t="s">
        <v>2539</v>
      </c>
      <c r="D1767" s="142"/>
      <c r="E1767" s="159">
        <v>16.23</v>
      </c>
      <c r="F1767" s="159">
        <v>16.23</v>
      </c>
      <c r="G1767" s="156" t="s">
        <v>113</v>
      </c>
      <c r="H1767" s="207">
        <f>VLOOKUP(U1767,[1]Inflation!$G$16:$H$26,2,FALSE)</f>
        <v>1.0461491063094051</v>
      </c>
      <c r="I1767" s="121">
        <f t="shared" si="163"/>
        <v>16.978999995401644</v>
      </c>
      <c r="J1767" s="159"/>
      <c r="K1767" s="159">
        <v>2</v>
      </c>
      <c r="L1767" s="159">
        <f>K1767*5</f>
        <v>10</v>
      </c>
      <c r="M1767" s="224">
        <f t="shared" si="160"/>
        <v>10.461491063094051</v>
      </c>
      <c r="N1767" s="159">
        <v>150</v>
      </c>
      <c r="O1767" s="159">
        <f>N1767*5</f>
        <v>750</v>
      </c>
      <c r="P1767" s="332">
        <f t="shared" si="161"/>
        <v>784.61182973205382</v>
      </c>
      <c r="Q1767" s="333" t="s">
        <v>365</v>
      </c>
      <c r="R1767" s="111" t="s">
        <v>284</v>
      </c>
      <c r="S1767" s="120" t="s">
        <v>66</v>
      </c>
      <c r="T1767" s="120" t="s">
        <v>67</v>
      </c>
      <c r="U1767" s="120">
        <v>2010</v>
      </c>
      <c r="V1767" s="142"/>
      <c r="W1767" s="142"/>
      <c r="X1767" s="142" t="s">
        <v>2540</v>
      </c>
      <c r="Y1767" s="161" t="s">
        <v>2541</v>
      </c>
      <c r="Z1767" s="123" t="s">
        <v>69</v>
      </c>
      <c r="AA1767" s="161"/>
    </row>
    <row r="1768" spans="1:28" s="51" customFormat="1" ht="15" x14ac:dyDescent="0.25">
      <c r="A1768" s="57" t="s">
        <v>2015</v>
      </c>
      <c r="B1768" s="57" t="s">
        <v>2534</v>
      </c>
      <c r="C1768" s="57" t="s">
        <v>2542</v>
      </c>
      <c r="D1768" s="85"/>
      <c r="E1768" s="151">
        <v>6.02</v>
      </c>
      <c r="F1768" s="146">
        <f>(E1768*1.666666666)/3</f>
        <v>3.3444444431066667</v>
      </c>
      <c r="G1768" s="146" t="s">
        <v>113</v>
      </c>
      <c r="H1768" s="47">
        <f>VLOOKUP(U1768,[1]Inflation!$G$16:$H$26,2,FALSE)</f>
        <v>1.0292667257822254</v>
      </c>
      <c r="I1768" s="56">
        <f t="shared" si="163"/>
        <v>3.442325381516957</v>
      </c>
      <c r="J1768" s="151"/>
      <c r="K1768" s="151">
        <v>1.2</v>
      </c>
      <c r="L1768" s="146">
        <f>(K1768*1.66666666)/3</f>
        <v>0.66666666399999996</v>
      </c>
      <c r="M1768" s="192">
        <f t="shared" ref="M1768:M1771" si="164">L1768*H1768</f>
        <v>0.68617781444343895</v>
      </c>
      <c r="N1768" s="151">
        <v>69</v>
      </c>
      <c r="O1768" s="146">
        <f>(N1768*1.6666666666)/3</f>
        <v>38.333333331799999</v>
      </c>
      <c r="P1768" s="193">
        <f t="shared" ref="P1768:P1771" si="165">O1768*H1768</f>
        <v>39.455224486740434</v>
      </c>
      <c r="Q1768" s="302" t="s">
        <v>149</v>
      </c>
      <c r="R1768" s="57" t="s">
        <v>91</v>
      </c>
      <c r="S1768" s="85" t="s">
        <v>66</v>
      </c>
      <c r="T1768" s="85">
        <v>2011</v>
      </c>
      <c r="U1768" s="135">
        <v>2011</v>
      </c>
      <c r="V1768" s="85"/>
      <c r="W1768" s="85"/>
      <c r="X1768" s="57"/>
      <c r="Y1768" s="95" t="s">
        <v>2543</v>
      </c>
      <c r="Z1768" s="136" t="s">
        <v>69</v>
      </c>
      <c r="AA1768" s="95"/>
    </row>
    <row r="1769" spans="1:28" s="51" customFormat="1" ht="15" x14ac:dyDescent="0.25">
      <c r="A1769" s="96" t="s">
        <v>2015</v>
      </c>
      <c r="B1769" s="96" t="s">
        <v>2544</v>
      </c>
      <c r="C1769" s="96" t="s">
        <v>2545</v>
      </c>
      <c r="D1769" s="82"/>
      <c r="E1769" s="152">
        <v>38</v>
      </c>
      <c r="F1769" s="152">
        <v>38</v>
      </c>
      <c r="G1769" s="146" t="s">
        <v>113</v>
      </c>
      <c r="H1769" s="47">
        <f>VLOOKUP(U1769,[1]Inflation!$G$16:$H$26,2,FALSE)</f>
        <v>1.0461491063094051</v>
      </c>
      <c r="I1769" s="56">
        <f t="shared" si="163"/>
        <v>39.753666039757391</v>
      </c>
      <c r="J1769" s="152"/>
      <c r="K1769" s="152">
        <v>30</v>
      </c>
      <c r="L1769" s="153">
        <v>30</v>
      </c>
      <c r="M1769" s="192">
        <f t="shared" si="164"/>
        <v>31.384473189282151</v>
      </c>
      <c r="N1769" s="152">
        <v>53</v>
      </c>
      <c r="O1769" s="153">
        <v>53</v>
      </c>
      <c r="P1769" s="193">
        <f t="shared" si="165"/>
        <v>55.445902634398465</v>
      </c>
      <c r="Q1769" s="319" t="s">
        <v>433</v>
      </c>
      <c r="R1769" s="96" t="s">
        <v>71</v>
      </c>
      <c r="S1769" s="85" t="s">
        <v>66</v>
      </c>
      <c r="T1769" s="85" t="s">
        <v>67</v>
      </c>
      <c r="U1769" s="135">
        <v>2010</v>
      </c>
      <c r="V1769" s="82"/>
      <c r="W1769" s="82"/>
      <c r="X1769" s="82" t="s">
        <v>2546</v>
      </c>
      <c r="Y1769" s="88" t="s">
        <v>644</v>
      </c>
      <c r="Z1769" s="136" t="s">
        <v>69</v>
      </c>
      <c r="AA1769" s="88"/>
    </row>
    <row r="1770" spans="1:28" s="125" customFormat="1" ht="15" x14ac:dyDescent="0.25">
      <c r="A1770" s="57" t="s">
        <v>2015</v>
      </c>
      <c r="B1770" s="111" t="s">
        <v>2544</v>
      </c>
      <c r="C1770" s="57" t="s">
        <v>2547</v>
      </c>
      <c r="D1770" s="90"/>
      <c r="E1770" s="154">
        <v>8.67</v>
      </c>
      <c r="F1770" s="155">
        <f>E1770*5</f>
        <v>43.35</v>
      </c>
      <c r="G1770" s="146" t="s">
        <v>113</v>
      </c>
      <c r="H1770" s="47">
        <f>VLOOKUP(U1770,[1]Inflation!$G$16:$H$26,2,FALSE)</f>
        <v>1.0461491063094051</v>
      </c>
      <c r="I1770" s="56">
        <f t="shared" si="163"/>
        <v>45.350563758512713</v>
      </c>
      <c r="J1770" s="154"/>
      <c r="K1770" s="154">
        <v>4.5</v>
      </c>
      <c r="L1770" s="155">
        <f>K1770*5</f>
        <v>22.5</v>
      </c>
      <c r="M1770" s="192">
        <f t="shared" si="164"/>
        <v>23.538354891961614</v>
      </c>
      <c r="N1770" s="154">
        <v>46.43</v>
      </c>
      <c r="O1770" s="155">
        <f>N1770*5</f>
        <v>232.15</v>
      </c>
      <c r="P1770" s="193">
        <f t="shared" si="165"/>
        <v>242.86351502972838</v>
      </c>
      <c r="Q1770" s="221" t="s">
        <v>365</v>
      </c>
      <c r="R1770" s="96" t="s">
        <v>84</v>
      </c>
      <c r="S1770" s="85" t="s">
        <v>66</v>
      </c>
      <c r="T1770" s="85" t="s">
        <v>67</v>
      </c>
      <c r="U1770" s="135">
        <v>2010</v>
      </c>
      <c r="V1770" s="90"/>
      <c r="W1770" s="90"/>
      <c r="X1770" s="90" t="s">
        <v>2548</v>
      </c>
      <c r="Y1770" s="92" t="s">
        <v>2549</v>
      </c>
      <c r="Z1770" s="137" t="s">
        <v>69</v>
      </c>
      <c r="AA1770" s="92"/>
    </row>
    <row r="1771" spans="1:28" s="126" customFormat="1" ht="15" x14ac:dyDescent="0.25">
      <c r="A1771" s="57" t="s">
        <v>2015</v>
      </c>
      <c r="B1771" s="57" t="s">
        <v>2550</v>
      </c>
      <c r="C1771" s="57" t="s">
        <v>2551</v>
      </c>
      <c r="D1771" s="85"/>
      <c r="E1771" s="151">
        <v>161.66999999999999</v>
      </c>
      <c r="F1771" s="146">
        <f>(E1771/10.7639)*5</f>
        <v>75.098245059876064</v>
      </c>
      <c r="G1771" s="146" t="s">
        <v>113</v>
      </c>
      <c r="H1771" s="47">
        <f>VLOOKUP(U1771,[1]Inflation!$G$16:$H$26,2,FALSE)</f>
        <v>1.0461491063094051</v>
      </c>
      <c r="I1771" s="56">
        <f t="shared" si="163"/>
        <v>78.563961954794038</v>
      </c>
      <c r="J1771" s="151"/>
      <c r="K1771" s="341">
        <v>14.83</v>
      </c>
      <c r="L1771" s="146">
        <f>(K1771/10.76391)*5</f>
        <v>6.8887606826887264</v>
      </c>
      <c r="M1771" s="342">
        <f t="shared" si="164"/>
        <v>7.2066708317741783</v>
      </c>
      <c r="N1771" s="151">
        <v>478.5</v>
      </c>
      <c r="O1771" s="146">
        <f>(N1771/10.76391)*5</f>
        <v>222.27053180489247</v>
      </c>
      <c r="P1771" s="193">
        <f t="shared" si="165"/>
        <v>232.52811820660446</v>
      </c>
      <c r="Q1771" s="343" t="s">
        <v>2402</v>
      </c>
      <c r="R1771" s="96" t="s">
        <v>88</v>
      </c>
      <c r="S1771" s="344" t="s">
        <v>66</v>
      </c>
      <c r="T1771" s="344" t="s">
        <v>67</v>
      </c>
      <c r="U1771" s="135">
        <v>2010</v>
      </c>
      <c r="V1771" s="344"/>
      <c r="W1771" s="344"/>
      <c r="X1771" s="222"/>
      <c r="Y1771" s="345" t="s">
        <v>281</v>
      </c>
      <c r="Z1771" s="137" t="s">
        <v>69</v>
      </c>
      <c r="AA1771" s="95"/>
      <c r="AB1771" s="161"/>
    </row>
    <row r="1772" spans="1:28" s="51" customFormat="1" ht="30" x14ac:dyDescent="0.25">
      <c r="A1772" s="44" t="s">
        <v>2553</v>
      </c>
      <c r="B1772" s="44" t="s">
        <v>2554</v>
      </c>
      <c r="C1772" s="44"/>
      <c r="D1772" s="44"/>
      <c r="E1772" s="45">
        <v>150</v>
      </c>
      <c r="F1772" s="46"/>
      <c r="G1772" s="46"/>
      <c r="H1772" s="55">
        <f>VLOOKUP(U1772,[1]Inflation!$G$16:$H$26,2,FALSE)</f>
        <v>1.0721304058925818</v>
      </c>
      <c r="I1772" s="56">
        <f t="shared" ref="I1772:I1798" si="166">E1772*H1772</f>
        <v>160.81956088388728</v>
      </c>
      <c r="J1772" s="44"/>
      <c r="K1772" s="45"/>
      <c r="L1772" s="45"/>
      <c r="M1772" s="56"/>
      <c r="N1772" s="45"/>
      <c r="O1772" s="45"/>
      <c r="P1772" s="56"/>
      <c r="Q1772" s="44" t="s">
        <v>27</v>
      </c>
      <c r="R1772" s="44" t="s">
        <v>28</v>
      </c>
      <c r="S1772" s="44" t="s">
        <v>29</v>
      </c>
      <c r="T1772" s="44" t="s">
        <v>30</v>
      </c>
      <c r="U1772" s="41">
        <v>2008</v>
      </c>
      <c r="V1772" s="44" t="s">
        <v>1962</v>
      </c>
      <c r="W1772" s="44" t="s">
        <v>32</v>
      </c>
      <c r="X1772" s="44" t="s">
        <v>32</v>
      </c>
      <c r="Y1772" s="44"/>
      <c r="Z1772" s="48" t="s">
        <v>33</v>
      </c>
      <c r="AA1772" s="44" t="s">
        <v>34</v>
      </c>
    </row>
    <row r="1773" spans="1:28" s="51" customFormat="1" ht="30" x14ac:dyDescent="0.25">
      <c r="A1773" s="44" t="s">
        <v>2553</v>
      </c>
      <c r="B1773" s="195" t="s">
        <v>2555</v>
      </c>
      <c r="C1773" s="44" t="s">
        <v>2556</v>
      </c>
      <c r="D1773" s="44"/>
      <c r="E1773" s="44">
        <v>200</v>
      </c>
      <c r="F1773" s="212"/>
      <c r="G1773" s="212"/>
      <c r="H1773" s="55">
        <f>VLOOKUP(U1773,[1]Inflation!$G$16:$H$26,2,FALSE)</f>
        <v>1.0292667257822254</v>
      </c>
      <c r="I1773" s="56">
        <f t="shared" si="166"/>
        <v>205.8533451564451</v>
      </c>
      <c r="J1773" s="44"/>
      <c r="K1773" s="44"/>
      <c r="L1773" s="44"/>
      <c r="M1773" s="41"/>
      <c r="N1773" s="44"/>
      <c r="O1773" s="44"/>
      <c r="P1773" s="41"/>
      <c r="Q1773" s="44" t="s">
        <v>27</v>
      </c>
      <c r="R1773" s="44" t="s">
        <v>44</v>
      </c>
      <c r="S1773" s="44" t="s">
        <v>45</v>
      </c>
      <c r="T1773" s="44">
        <v>2011</v>
      </c>
      <c r="U1773" s="41">
        <v>2011</v>
      </c>
      <c r="V1773" s="44">
        <v>12</v>
      </c>
      <c r="W1773" s="44" t="s">
        <v>32</v>
      </c>
      <c r="X1773" s="44" t="s">
        <v>32</v>
      </c>
      <c r="Y1773" s="44"/>
      <c r="Z1773" s="48" t="s">
        <v>46</v>
      </c>
      <c r="AA1773" s="44"/>
    </row>
    <row r="1774" spans="1:28" s="51" customFormat="1" ht="15" x14ac:dyDescent="0.25">
      <c r="A1774" s="39" t="s">
        <v>2553</v>
      </c>
      <c r="B1774" s="39" t="s">
        <v>2557</v>
      </c>
      <c r="C1774" s="63"/>
      <c r="D1774" s="63"/>
      <c r="E1774" s="277">
        <v>7505.44</v>
      </c>
      <c r="F1774" s="46"/>
      <c r="G1774" s="46" t="s">
        <v>27</v>
      </c>
      <c r="H1774" s="55">
        <f>VLOOKUP(U1774,[1]Inflation!$G$16:$H$26,2,FALSE)</f>
        <v>1.0461491063094051</v>
      </c>
      <c r="I1774" s="56">
        <f t="shared" si="166"/>
        <v>7851.8093484588608</v>
      </c>
      <c r="J1774" s="277"/>
      <c r="K1774" s="277">
        <v>7000</v>
      </c>
      <c r="L1774" s="277"/>
      <c r="M1774" s="41">
        <f>K1774*H1774</f>
        <v>7323.0437441658351</v>
      </c>
      <c r="N1774" s="277">
        <v>8300.56</v>
      </c>
      <c r="O1774" s="277"/>
      <c r="P1774" s="41">
        <f>N1774*H1774</f>
        <v>8683.6234258675941</v>
      </c>
      <c r="Q1774" s="63" t="s">
        <v>1132</v>
      </c>
      <c r="R1774" s="66" t="s">
        <v>65</v>
      </c>
      <c r="S1774" s="63" t="s">
        <v>66</v>
      </c>
      <c r="T1774" s="63" t="s">
        <v>67</v>
      </c>
      <c r="U1774" s="63">
        <v>2010</v>
      </c>
      <c r="V1774" s="63"/>
      <c r="W1774" s="63"/>
      <c r="X1774" s="39">
        <v>1</v>
      </c>
      <c r="Y1774" s="67" t="s">
        <v>80</v>
      </c>
      <c r="Z1774" s="42" t="s">
        <v>69</v>
      </c>
      <c r="AA1774" s="67"/>
    </row>
    <row r="1775" spans="1:28" s="51" customFormat="1" ht="30" x14ac:dyDescent="0.25">
      <c r="A1775" s="44" t="s">
        <v>2553</v>
      </c>
      <c r="B1775" s="44" t="s">
        <v>2558</v>
      </c>
      <c r="C1775" s="44"/>
      <c r="D1775" s="44"/>
      <c r="E1775" s="45">
        <v>430</v>
      </c>
      <c r="F1775" s="46"/>
      <c r="G1775" s="46"/>
      <c r="H1775" s="55">
        <f>VLOOKUP(U1775,[1]Inflation!$G$16:$H$26,2,FALSE)</f>
        <v>1.0721304058925818</v>
      </c>
      <c r="I1775" s="56">
        <f t="shared" si="166"/>
        <v>461.01607453381018</v>
      </c>
      <c r="J1775" s="44"/>
      <c r="K1775" s="45"/>
      <c r="L1775" s="45"/>
      <c r="M1775" s="56"/>
      <c r="N1775" s="45"/>
      <c r="O1775" s="45"/>
      <c r="P1775" s="56"/>
      <c r="Q1775" s="44" t="s">
        <v>27</v>
      </c>
      <c r="R1775" s="44" t="s">
        <v>28</v>
      </c>
      <c r="S1775" s="44" t="s">
        <v>29</v>
      </c>
      <c r="T1775" s="44" t="s">
        <v>30</v>
      </c>
      <c r="U1775" s="41">
        <v>2008</v>
      </c>
      <c r="V1775" s="44" t="s">
        <v>392</v>
      </c>
      <c r="W1775" s="44" t="s">
        <v>32</v>
      </c>
      <c r="X1775" s="44" t="s">
        <v>32</v>
      </c>
      <c r="Y1775" s="44"/>
      <c r="Z1775" s="48" t="s">
        <v>33</v>
      </c>
      <c r="AA1775" s="44" t="s">
        <v>34</v>
      </c>
    </row>
    <row r="1776" spans="1:28" s="51" customFormat="1" ht="30" x14ac:dyDescent="0.25">
      <c r="A1776" s="44" t="s">
        <v>2553</v>
      </c>
      <c r="B1776" s="44" t="s">
        <v>2559</v>
      </c>
      <c r="C1776" s="44"/>
      <c r="D1776" s="44"/>
      <c r="E1776" s="45">
        <v>220</v>
      </c>
      <c r="F1776" s="46"/>
      <c r="G1776" s="46"/>
      <c r="H1776" s="55">
        <f>VLOOKUP(U1776,[1]Inflation!$G$16:$H$26,2,FALSE)</f>
        <v>1.0721304058925818</v>
      </c>
      <c r="I1776" s="56">
        <f t="shared" si="166"/>
        <v>235.86868929636799</v>
      </c>
      <c r="J1776" s="44"/>
      <c r="K1776" s="45"/>
      <c r="L1776" s="45"/>
      <c r="M1776" s="56"/>
      <c r="N1776" s="45"/>
      <c r="O1776" s="45"/>
      <c r="P1776" s="56"/>
      <c r="Q1776" s="44" t="s">
        <v>27</v>
      </c>
      <c r="R1776" s="44" t="s">
        <v>28</v>
      </c>
      <c r="S1776" s="44" t="s">
        <v>29</v>
      </c>
      <c r="T1776" s="44" t="s">
        <v>30</v>
      </c>
      <c r="U1776" s="41">
        <v>2008</v>
      </c>
      <c r="V1776" s="44" t="s">
        <v>2560</v>
      </c>
      <c r="W1776" s="44" t="s">
        <v>32</v>
      </c>
      <c r="X1776" s="44" t="s">
        <v>32</v>
      </c>
      <c r="Y1776" s="44"/>
      <c r="Z1776" s="48" t="s">
        <v>33</v>
      </c>
      <c r="AA1776" s="44" t="s">
        <v>34</v>
      </c>
    </row>
    <row r="1777" spans="1:27" s="51" customFormat="1" ht="15" x14ac:dyDescent="0.25">
      <c r="A1777" s="57" t="s">
        <v>2553</v>
      </c>
      <c r="B1777" s="57" t="s">
        <v>2561</v>
      </c>
      <c r="C1777" s="57" t="s">
        <v>2562</v>
      </c>
      <c r="D1777" s="85"/>
      <c r="E1777" s="151">
        <v>332.3</v>
      </c>
      <c r="F1777" s="146"/>
      <c r="G1777" s="146"/>
      <c r="H1777" s="55">
        <f>VLOOKUP(U1777,[1]Inflation!$G$16:$H$26,2,FALSE)</f>
        <v>1.0461491063094051</v>
      </c>
      <c r="I1777" s="56">
        <f t="shared" si="166"/>
        <v>347.6353480266153</v>
      </c>
      <c r="J1777" s="151"/>
      <c r="K1777" s="151">
        <v>235</v>
      </c>
      <c r="L1777" s="151"/>
      <c r="M1777" s="148">
        <f>K1777*H1777</f>
        <v>245.84503998271018</v>
      </c>
      <c r="N1777" s="151">
        <v>401.5</v>
      </c>
      <c r="O1777" s="151"/>
      <c r="P1777" s="148">
        <f>N1777*H1777</f>
        <v>420.02886618322611</v>
      </c>
      <c r="Q1777" s="85" t="s">
        <v>1639</v>
      </c>
      <c r="R1777" s="84" t="s">
        <v>36</v>
      </c>
      <c r="S1777" s="85" t="s">
        <v>66</v>
      </c>
      <c r="T1777" s="85" t="s">
        <v>67</v>
      </c>
      <c r="U1777" s="135">
        <v>2010</v>
      </c>
      <c r="V1777" s="85"/>
      <c r="W1777" s="85"/>
      <c r="X1777" s="57"/>
      <c r="Y1777" s="95" t="s">
        <v>281</v>
      </c>
      <c r="Z1777" s="137" t="s">
        <v>69</v>
      </c>
      <c r="AA1777" s="95"/>
    </row>
    <row r="1778" spans="1:27" s="51" customFormat="1" ht="30" x14ac:dyDescent="0.25">
      <c r="A1778" s="44" t="s">
        <v>2553</v>
      </c>
      <c r="B1778" s="44" t="s">
        <v>2563</v>
      </c>
      <c r="C1778" s="44"/>
      <c r="D1778" s="44"/>
      <c r="E1778" s="45">
        <v>200</v>
      </c>
      <c r="F1778" s="46"/>
      <c r="G1778" s="46"/>
      <c r="H1778" s="55">
        <f>VLOOKUP(U1778,[1]Inflation!$G$16:$H$26,2,FALSE)</f>
        <v>1.0733291816457666</v>
      </c>
      <c r="I1778" s="56">
        <f t="shared" si="166"/>
        <v>214.66583632915334</v>
      </c>
      <c r="J1778" s="45"/>
      <c r="K1778" s="45">
        <v>30</v>
      </c>
      <c r="L1778" s="45"/>
      <c r="M1778" s="56">
        <f>K1778*H1778</f>
        <v>32.199875449372996</v>
      </c>
      <c r="N1778" s="45">
        <v>150</v>
      </c>
      <c r="O1778" s="45"/>
      <c r="P1778" s="56">
        <f>N1778*H1778</f>
        <v>160.99937724686498</v>
      </c>
      <c r="Q1778" s="44" t="s">
        <v>27</v>
      </c>
      <c r="R1778" s="44" t="s">
        <v>97</v>
      </c>
      <c r="S1778" s="44" t="s">
        <v>304</v>
      </c>
      <c r="T1778" s="44">
        <v>2009</v>
      </c>
      <c r="U1778" s="41">
        <v>2009</v>
      </c>
      <c r="V1778" s="44">
        <v>3</v>
      </c>
      <c r="W1778" s="44" t="s">
        <v>32</v>
      </c>
      <c r="X1778" s="44" t="s">
        <v>32</v>
      </c>
      <c r="Y1778" s="44"/>
      <c r="Z1778" s="48" t="s">
        <v>305</v>
      </c>
      <c r="AA1778" s="44"/>
    </row>
    <row r="1779" spans="1:27" s="51" customFormat="1" ht="45" x14ac:dyDescent="0.25">
      <c r="A1779" s="44" t="s">
        <v>2553</v>
      </c>
      <c r="B1779" s="44" t="s">
        <v>2563</v>
      </c>
      <c r="C1779" s="44" t="s">
        <v>2564</v>
      </c>
      <c r="D1779" s="44"/>
      <c r="E1779" s="45">
        <v>3000</v>
      </c>
      <c r="F1779" s="46"/>
      <c r="G1779" s="46"/>
      <c r="H1779" s="55">
        <f>VLOOKUP(U1779,[1]Inflation!$G$16:$H$26,2,FALSE)</f>
        <v>1.0721304058925818</v>
      </c>
      <c r="I1779" s="56">
        <f t="shared" si="166"/>
        <v>3216.3912176777453</v>
      </c>
      <c r="J1779" s="45"/>
      <c r="K1779" s="45"/>
      <c r="L1779" s="45"/>
      <c r="M1779" s="56"/>
      <c r="N1779" s="45"/>
      <c r="O1779" s="45"/>
      <c r="P1779" s="56"/>
      <c r="Q1779" s="44" t="s">
        <v>27</v>
      </c>
      <c r="R1779" s="44" t="s">
        <v>74</v>
      </c>
      <c r="S1779" s="44" t="s">
        <v>1134</v>
      </c>
      <c r="T1779" s="44">
        <v>2008</v>
      </c>
      <c r="U1779" s="41">
        <v>2008</v>
      </c>
      <c r="V1779" s="44" t="s">
        <v>2565</v>
      </c>
      <c r="W1779" s="44" t="s">
        <v>32</v>
      </c>
      <c r="X1779" s="44" t="s">
        <v>32</v>
      </c>
      <c r="Y1779" s="44"/>
      <c r="Z1779" s="48" t="s">
        <v>1136</v>
      </c>
      <c r="AA1779" s="44"/>
    </row>
    <row r="1780" spans="1:27" s="51" customFormat="1" ht="30" x14ac:dyDescent="0.25">
      <c r="A1780" s="44" t="s">
        <v>2553</v>
      </c>
      <c r="B1780" s="44" t="s">
        <v>2566</v>
      </c>
      <c r="C1780" s="44"/>
      <c r="D1780" s="44"/>
      <c r="E1780" s="45">
        <v>780</v>
      </c>
      <c r="F1780" s="46"/>
      <c r="G1780" s="46"/>
      <c r="H1780" s="55">
        <f>VLOOKUP(U1780,[1]Inflation!$G$16:$H$26,2,FALSE)</f>
        <v>1.0721304058925818</v>
      </c>
      <c r="I1780" s="56">
        <f t="shared" si="166"/>
        <v>836.26171659621377</v>
      </c>
      <c r="J1780" s="44"/>
      <c r="K1780" s="45"/>
      <c r="L1780" s="45"/>
      <c r="M1780" s="56"/>
      <c r="N1780" s="45"/>
      <c r="O1780" s="45"/>
      <c r="P1780" s="56"/>
      <c r="Q1780" s="44" t="s">
        <v>27</v>
      </c>
      <c r="R1780" s="44" t="s">
        <v>28</v>
      </c>
      <c r="S1780" s="44" t="s">
        <v>29</v>
      </c>
      <c r="T1780" s="44" t="s">
        <v>30</v>
      </c>
      <c r="U1780" s="41">
        <v>2008</v>
      </c>
      <c r="V1780" s="44" t="s">
        <v>2567</v>
      </c>
      <c r="W1780" s="44" t="s">
        <v>32</v>
      </c>
      <c r="X1780" s="44" t="s">
        <v>32</v>
      </c>
      <c r="Y1780" s="44"/>
      <c r="Z1780" s="48" t="s">
        <v>33</v>
      </c>
      <c r="AA1780" s="44" t="s">
        <v>34</v>
      </c>
    </row>
    <row r="1781" spans="1:27" s="51" customFormat="1" ht="15" x14ac:dyDescent="0.25">
      <c r="A1781" s="111" t="s">
        <v>2568</v>
      </c>
      <c r="B1781" s="111" t="s">
        <v>2569</v>
      </c>
      <c r="C1781" s="111" t="s">
        <v>2570</v>
      </c>
      <c r="D1781" s="120"/>
      <c r="E1781" s="156">
        <v>22.5</v>
      </c>
      <c r="F1781" s="156"/>
      <c r="G1781" s="156"/>
      <c r="H1781" s="202">
        <f>VLOOKUP(U1781,[1]Inflation!$G$16:$H$26,2,FALSE)</f>
        <v>1.0461491063094051</v>
      </c>
      <c r="I1781" s="121">
        <f t="shared" si="166"/>
        <v>23.538354891961614</v>
      </c>
      <c r="J1781" s="156"/>
      <c r="K1781" s="156">
        <v>12</v>
      </c>
      <c r="L1781" s="156"/>
      <c r="M1781" s="156">
        <f>K1781*H1781</f>
        <v>12.553789275712861</v>
      </c>
      <c r="N1781" s="156">
        <v>38.5</v>
      </c>
      <c r="O1781" s="156"/>
      <c r="P1781" s="156">
        <f>N1781*H1781</f>
        <v>40.276740592912091</v>
      </c>
      <c r="Q1781" s="120" t="s">
        <v>365</v>
      </c>
      <c r="R1781" s="128" t="s">
        <v>36</v>
      </c>
      <c r="S1781" s="120" t="s">
        <v>66</v>
      </c>
      <c r="T1781" s="120" t="s">
        <v>67</v>
      </c>
      <c r="U1781" s="120">
        <v>2010</v>
      </c>
      <c r="V1781" s="120"/>
      <c r="W1781" s="120"/>
      <c r="X1781" s="111"/>
      <c r="Y1781" s="129" t="s">
        <v>281</v>
      </c>
      <c r="Z1781" s="123" t="s">
        <v>69</v>
      </c>
      <c r="AA1781" s="129"/>
    </row>
    <row r="1782" spans="1:27" s="51" customFormat="1" ht="15" x14ac:dyDescent="0.25">
      <c r="A1782" s="44" t="s">
        <v>2553</v>
      </c>
      <c r="B1782" s="195" t="s">
        <v>2571</v>
      </c>
      <c r="C1782" s="44" t="s">
        <v>2572</v>
      </c>
      <c r="D1782" s="44"/>
      <c r="E1782" s="45"/>
      <c r="F1782" s="46"/>
      <c r="G1782" s="46"/>
      <c r="H1782" s="55">
        <f>VLOOKUP(U1782,[1]Inflation!$G$16:$H$26,2,FALSE)</f>
        <v>1.0461491063094051</v>
      </c>
      <c r="I1782" s="56">
        <f t="shared" si="166"/>
        <v>0</v>
      </c>
      <c r="J1782" s="44"/>
      <c r="K1782" s="45">
        <v>2500</v>
      </c>
      <c r="L1782" s="45"/>
      <c r="M1782" s="56">
        <f>K1782*H1782</f>
        <v>2615.3727657735126</v>
      </c>
      <c r="N1782" s="45">
        <v>5000</v>
      </c>
      <c r="O1782" s="45"/>
      <c r="P1782" s="56">
        <f>N1782*H1782</f>
        <v>5230.7455315470252</v>
      </c>
      <c r="Q1782" s="44" t="s">
        <v>27</v>
      </c>
      <c r="R1782" s="44" t="s">
        <v>36</v>
      </c>
      <c r="S1782" s="44" t="s">
        <v>244</v>
      </c>
      <c r="T1782" s="44">
        <v>2010</v>
      </c>
      <c r="U1782" s="41">
        <v>2010</v>
      </c>
      <c r="V1782" s="44" t="s">
        <v>245</v>
      </c>
      <c r="W1782" s="44" t="s">
        <v>32</v>
      </c>
      <c r="X1782" s="44" t="s">
        <v>2573</v>
      </c>
      <c r="Y1782" s="44"/>
      <c r="Z1782" s="48" t="s">
        <v>247</v>
      </c>
      <c r="AA1782" s="44"/>
    </row>
    <row r="1783" spans="1:27" s="51" customFormat="1" ht="15" x14ac:dyDescent="0.25">
      <c r="A1783" s="44" t="s">
        <v>2553</v>
      </c>
      <c r="B1783" s="195" t="s">
        <v>2571</v>
      </c>
      <c r="C1783" s="44"/>
      <c r="D1783" s="44"/>
      <c r="E1783" s="45">
        <v>100</v>
      </c>
      <c r="F1783" s="46"/>
      <c r="G1783" s="46"/>
      <c r="H1783" s="55">
        <f>VLOOKUP(U1783,[1]Inflation!$G$16:$H$26,2,FALSE)</f>
        <v>1.0461491063094051</v>
      </c>
      <c r="I1783" s="56">
        <f t="shared" si="166"/>
        <v>104.6149106309405</v>
      </c>
      <c r="J1783" s="44"/>
      <c r="K1783" s="45"/>
      <c r="L1783" s="45"/>
      <c r="M1783" s="56"/>
      <c r="N1783" s="45"/>
      <c r="O1783" s="45"/>
      <c r="P1783" s="56"/>
      <c r="Q1783" s="44" t="s">
        <v>27</v>
      </c>
      <c r="R1783" s="44" t="s">
        <v>36</v>
      </c>
      <c r="S1783" s="44" t="s">
        <v>244</v>
      </c>
      <c r="T1783" s="44">
        <v>2010</v>
      </c>
      <c r="U1783" s="41">
        <v>2010</v>
      </c>
      <c r="V1783" s="44" t="s">
        <v>245</v>
      </c>
      <c r="W1783" s="44" t="s">
        <v>32</v>
      </c>
      <c r="X1783" s="44" t="s">
        <v>2574</v>
      </c>
      <c r="Y1783" s="44"/>
      <c r="Z1783" s="48" t="s">
        <v>247</v>
      </c>
      <c r="AA1783" s="44"/>
    </row>
    <row r="1784" spans="1:27" s="51" customFormat="1" ht="30" x14ac:dyDescent="0.25">
      <c r="A1784" s="57" t="s">
        <v>2553</v>
      </c>
      <c r="B1784" s="57" t="s">
        <v>2575</v>
      </c>
      <c r="C1784" s="57" t="s">
        <v>2557</v>
      </c>
      <c r="D1784" s="85"/>
      <c r="E1784" s="151">
        <v>7506.35</v>
      </c>
      <c r="F1784" s="146"/>
      <c r="G1784" s="146" t="s">
        <v>27</v>
      </c>
      <c r="H1784" s="55">
        <f>VLOOKUP(U1784,[1]Inflation!$G$16:$H$26,2,FALSE)</f>
        <v>1.0461491063094051</v>
      </c>
      <c r="I1784" s="56">
        <f t="shared" si="166"/>
        <v>7852.7613441456033</v>
      </c>
      <c r="J1784" s="151"/>
      <c r="K1784" s="151">
        <v>7000</v>
      </c>
      <c r="L1784" s="151"/>
      <c r="M1784" s="148">
        <f>K1784*H1784</f>
        <v>7323.0437441658351</v>
      </c>
      <c r="N1784" s="151">
        <v>8300.56</v>
      </c>
      <c r="O1784" s="151"/>
      <c r="P1784" s="148">
        <f>N1784*H1784</f>
        <v>8683.6234258675941</v>
      </c>
      <c r="Q1784" s="85" t="s">
        <v>1132</v>
      </c>
      <c r="R1784" s="94" t="s">
        <v>65</v>
      </c>
      <c r="S1784" s="85" t="s">
        <v>66</v>
      </c>
      <c r="T1784" s="85" t="s">
        <v>67</v>
      </c>
      <c r="U1784" s="135">
        <v>2010</v>
      </c>
      <c r="V1784" s="85"/>
      <c r="W1784" s="85"/>
      <c r="X1784" s="57">
        <v>1</v>
      </c>
      <c r="Y1784" s="95" t="s">
        <v>78</v>
      </c>
      <c r="Z1784" s="137" t="s">
        <v>69</v>
      </c>
      <c r="AA1784" s="95"/>
    </row>
    <row r="1785" spans="1:27" s="51" customFormat="1" ht="15" x14ac:dyDescent="0.25">
      <c r="A1785" s="111" t="s">
        <v>2568</v>
      </c>
      <c r="B1785" s="111" t="s">
        <v>2575</v>
      </c>
      <c r="C1785" s="111" t="s">
        <v>2576</v>
      </c>
      <c r="D1785" s="120"/>
      <c r="E1785" s="156">
        <v>15.15</v>
      </c>
      <c r="F1785" s="156"/>
      <c r="G1785" s="156"/>
      <c r="H1785" s="202">
        <f>VLOOKUP(U1785,[1]Inflation!$G$16:$H$26,2,FALSE)</f>
        <v>1.0461491063094051</v>
      </c>
      <c r="I1785" s="121">
        <f t="shared" si="166"/>
        <v>15.849158960587486</v>
      </c>
      <c r="J1785" s="156"/>
      <c r="K1785" s="156">
        <v>11</v>
      </c>
      <c r="L1785" s="156"/>
      <c r="M1785" s="156">
        <f>K1785*H1785</f>
        <v>11.507640169403455</v>
      </c>
      <c r="N1785" s="156">
        <v>30</v>
      </c>
      <c r="O1785" s="156"/>
      <c r="P1785" s="156">
        <f>N1785*H1785</f>
        <v>31.384473189282151</v>
      </c>
      <c r="Q1785" s="120" t="s">
        <v>365</v>
      </c>
      <c r="R1785" s="128" t="s">
        <v>36</v>
      </c>
      <c r="S1785" s="120" t="s">
        <v>66</v>
      </c>
      <c r="T1785" s="120" t="s">
        <v>67</v>
      </c>
      <c r="U1785" s="120">
        <v>2010</v>
      </c>
      <c r="V1785" s="120"/>
      <c r="W1785" s="120"/>
      <c r="X1785" s="111"/>
      <c r="Y1785" s="129" t="s">
        <v>81</v>
      </c>
      <c r="Z1785" s="123" t="s">
        <v>69</v>
      </c>
      <c r="AA1785" s="129"/>
    </row>
    <row r="1786" spans="1:27" s="51" customFormat="1" ht="30" x14ac:dyDescent="0.25">
      <c r="A1786" s="44" t="s">
        <v>2553</v>
      </c>
      <c r="B1786" s="195" t="s">
        <v>2577</v>
      </c>
      <c r="C1786" s="44"/>
      <c r="D1786" s="44"/>
      <c r="E1786" s="45">
        <v>200</v>
      </c>
      <c r="F1786" s="46"/>
      <c r="G1786" s="46"/>
      <c r="H1786" s="55">
        <f>VLOOKUP(U1786,[1]Inflation!$G$16:$H$26,2,FALSE)</f>
        <v>1.280275745638717</v>
      </c>
      <c r="I1786" s="56">
        <f t="shared" si="166"/>
        <v>256.05514912774339</v>
      </c>
      <c r="J1786" s="44"/>
      <c r="K1786" s="44"/>
      <c r="L1786" s="44"/>
      <c r="M1786" s="41"/>
      <c r="N1786" s="44"/>
      <c r="O1786" s="44"/>
      <c r="P1786" s="41"/>
      <c r="Q1786" s="44" t="s">
        <v>27</v>
      </c>
      <c r="R1786" s="44" t="s">
        <v>36</v>
      </c>
      <c r="S1786" s="44" t="s">
        <v>37</v>
      </c>
      <c r="T1786" s="44" t="s">
        <v>38</v>
      </c>
      <c r="U1786" s="41">
        <v>2002</v>
      </c>
      <c r="V1786" s="44">
        <v>12</v>
      </c>
      <c r="W1786" s="44" t="s">
        <v>32</v>
      </c>
      <c r="X1786" s="44" t="s">
        <v>32</v>
      </c>
      <c r="Y1786" s="44"/>
      <c r="Z1786" s="48" t="s">
        <v>39</v>
      </c>
      <c r="AA1786" s="44"/>
    </row>
    <row r="1787" spans="1:27" s="51" customFormat="1" ht="15" x14ac:dyDescent="0.25">
      <c r="A1787" s="44" t="s">
        <v>2553</v>
      </c>
      <c r="B1787" s="195" t="s">
        <v>2577</v>
      </c>
      <c r="C1787" s="44"/>
      <c r="D1787" s="44"/>
      <c r="E1787" s="45">
        <v>250</v>
      </c>
      <c r="F1787" s="46"/>
      <c r="G1787" s="46"/>
      <c r="H1787" s="55">
        <f>VLOOKUP(U1787,[1]Inflation!$G$16:$H$26,2,FALSE)</f>
        <v>1.0461491063094051</v>
      </c>
      <c r="I1787" s="56">
        <f t="shared" si="166"/>
        <v>261.53727657735124</v>
      </c>
      <c r="J1787" s="45"/>
      <c r="K1787" s="44"/>
      <c r="L1787" s="44"/>
      <c r="M1787" s="41"/>
      <c r="N1787" s="44"/>
      <c r="O1787" s="44"/>
      <c r="P1787" s="41"/>
      <c r="Q1787" s="44" t="s">
        <v>27</v>
      </c>
      <c r="R1787" s="44" t="s">
        <v>28</v>
      </c>
      <c r="S1787" s="44" t="s">
        <v>137</v>
      </c>
      <c r="T1787" s="44">
        <v>2009</v>
      </c>
      <c r="U1787" s="41">
        <v>2010</v>
      </c>
      <c r="V1787" s="58" t="s">
        <v>1615</v>
      </c>
      <c r="W1787" s="44" t="s">
        <v>32</v>
      </c>
      <c r="X1787" s="44">
        <v>50</v>
      </c>
      <c r="Y1787" s="44"/>
      <c r="Z1787" s="48" t="s">
        <v>139</v>
      </c>
      <c r="AA1787" s="44"/>
    </row>
    <row r="1788" spans="1:27" s="51" customFormat="1" ht="15" x14ac:dyDescent="0.25">
      <c r="A1788" s="44" t="s">
        <v>2553</v>
      </c>
      <c r="B1788" s="195" t="s">
        <v>2578</v>
      </c>
      <c r="C1788" s="195" t="s">
        <v>2578</v>
      </c>
      <c r="D1788" s="44"/>
      <c r="E1788" s="45">
        <v>125</v>
      </c>
      <c r="F1788" s="46"/>
      <c r="G1788" s="46"/>
      <c r="H1788" s="55">
        <f>VLOOKUP(U1788,[1]Inflation!$G$16:$H$26,2,FALSE)</f>
        <v>1</v>
      </c>
      <c r="I1788" s="56">
        <f t="shared" si="166"/>
        <v>125</v>
      </c>
      <c r="J1788" s="44"/>
      <c r="K1788" s="45"/>
      <c r="L1788" s="45"/>
      <c r="M1788" s="56"/>
      <c r="N1788" s="45"/>
      <c r="O1788" s="45"/>
      <c r="P1788" s="56"/>
      <c r="Q1788" s="44" t="s">
        <v>27</v>
      </c>
      <c r="R1788" s="44" t="s">
        <v>28</v>
      </c>
      <c r="S1788" s="44" t="s">
        <v>295</v>
      </c>
      <c r="T1788" s="44" t="s">
        <v>32</v>
      </c>
      <c r="U1788" s="41">
        <v>2012</v>
      </c>
      <c r="V1788" s="44" t="s">
        <v>2579</v>
      </c>
      <c r="W1788" s="44" t="s">
        <v>32</v>
      </c>
      <c r="X1788" s="44" t="s">
        <v>32</v>
      </c>
      <c r="Y1788" s="44"/>
      <c r="Z1788" s="48" t="s">
        <v>297</v>
      </c>
      <c r="AA1788" s="44"/>
    </row>
    <row r="1789" spans="1:27" s="51" customFormat="1" ht="15" x14ac:dyDescent="0.25">
      <c r="A1789" s="44" t="s">
        <v>2553</v>
      </c>
      <c r="B1789" s="44" t="s">
        <v>2578</v>
      </c>
      <c r="C1789" s="44"/>
      <c r="D1789" s="44"/>
      <c r="E1789" s="45">
        <v>150</v>
      </c>
      <c r="F1789" s="46"/>
      <c r="G1789" s="46" t="s">
        <v>27</v>
      </c>
      <c r="H1789" s="55">
        <f>VLOOKUP(U1789,[1]Inflation!$G$16:$H$26,2,FALSE)</f>
        <v>1.0292667257822254</v>
      </c>
      <c r="I1789" s="56">
        <f t="shared" si="166"/>
        <v>154.39000886733382</v>
      </c>
      <c r="J1789" s="44"/>
      <c r="K1789" s="45"/>
      <c r="L1789" s="45"/>
      <c r="M1789" s="56"/>
      <c r="N1789" s="45"/>
      <c r="O1789" s="45"/>
      <c r="P1789" s="56"/>
      <c r="Q1789" s="44" t="s">
        <v>2580</v>
      </c>
      <c r="R1789" s="44" t="s">
        <v>115</v>
      </c>
      <c r="S1789" s="44" t="s">
        <v>116</v>
      </c>
      <c r="T1789" s="44">
        <v>2011</v>
      </c>
      <c r="U1789" s="41">
        <v>2011</v>
      </c>
      <c r="V1789" s="44">
        <v>33</v>
      </c>
      <c r="W1789" s="44" t="s">
        <v>32</v>
      </c>
      <c r="X1789" s="44" t="s">
        <v>32</v>
      </c>
      <c r="Y1789" s="44"/>
      <c r="Z1789" s="48" t="s">
        <v>117</v>
      </c>
      <c r="AA1789" s="44"/>
    </row>
    <row r="1790" spans="1:27" s="51" customFormat="1" ht="30" x14ac:dyDescent="0.25">
      <c r="A1790" s="57" t="s">
        <v>2568</v>
      </c>
      <c r="B1790" s="57" t="s">
        <v>2578</v>
      </c>
      <c r="C1790" s="57" t="s">
        <v>2581</v>
      </c>
      <c r="D1790" s="85"/>
      <c r="E1790" s="151">
        <v>3066.32</v>
      </c>
      <c r="F1790" s="146"/>
      <c r="G1790" s="146"/>
      <c r="H1790" s="55">
        <f>VLOOKUP(U1790,[1]Inflation!$G$16:$H$26,2,FALSE)</f>
        <v>1.0461491063094051</v>
      </c>
      <c r="I1790" s="56">
        <f t="shared" si="166"/>
        <v>3207.827927658655</v>
      </c>
      <c r="J1790" s="151"/>
      <c r="K1790" s="151">
        <v>955</v>
      </c>
      <c r="L1790" s="151"/>
      <c r="M1790" s="148">
        <f>K1790*H1790</f>
        <v>999.07239652548185</v>
      </c>
      <c r="N1790" s="151">
        <v>4800</v>
      </c>
      <c r="O1790" s="151"/>
      <c r="P1790" s="148">
        <f>N1790*H1790</f>
        <v>5021.5157102851445</v>
      </c>
      <c r="Q1790" s="85" t="s">
        <v>431</v>
      </c>
      <c r="R1790" s="96" t="s">
        <v>83</v>
      </c>
      <c r="S1790" s="85" t="s">
        <v>66</v>
      </c>
      <c r="T1790" s="85" t="s">
        <v>67</v>
      </c>
      <c r="U1790" s="135">
        <v>2010</v>
      </c>
      <c r="V1790" s="85"/>
      <c r="W1790" s="85"/>
      <c r="X1790" s="57"/>
      <c r="Y1790" s="95" t="s">
        <v>78</v>
      </c>
      <c r="Z1790" s="137" t="s">
        <v>69</v>
      </c>
      <c r="AA1790" s="95"/>
    </row>
    <row r="1791" spans="1:27" s="51" customFormat="1" ht="30" x14ac:dyDescent="0.25">
      <c r="A1791" s="44" t="s">
        <v>2553</v>
      </c>
      <c r="B1791" s="195" t="s">
        <v>2582</v>
      </c>
      <c r="C1791" s="44"/>
      <c r="D1791" s="44"/>
      <c r="E1791" s="45">
        <v>200</v>
      </c>
      <c r="F1791" s="46"/>
      <c r="G1791" s="46"/>
      <c r="H1791" s="55">
        <f>VLOOKUP(U1791,[1]Inflation!$G$16:$H$26,2,FALSE)</f>
        <v>1.0292667257822254</v>
      </c>
      <c r="I1791" s="56">
        <f t="shared" si="166"/>
        <v>205.8533451564451</v>
      </c>
      <c r="J1791" s="44"/>
      <c r="K1791" s="44"/>
      <c r="L1791" s="44"/>
      <c r="M1791" s="41"/>
      <c r="N1791" s="44"/>
      <c r="O1791" s="44"/>
      <c r="P1791" s="41"/>
      <c r="Q1791" s="44" t="s">
        <v>27</v>
      </c>
      <c r="R1791" s="44" t="s">
        <v>44</v>
      </c>
      <c r="S1791" s="44" t="s">
        <v>45</v>
      </c>
      <c r="T1791" s="44">
        <v>2011</v>
      </c>
      <c r="U1791" s="41">
        <v>2011</v>
      </c>
      <c r="V1791" s="44">
        <v>11</v>
      </c>
      <c r="W1791" s="44" t="s">
        <v>32</v>
      </c>
      <c r="X1791" s="44" t="s">
        <v>32</v>
      </c>
      <c r="Y1791" s="44"/>
      <c r="Z1791" s="48" t="s">
        <v>46</v>
      </c>
      <c r="AA1791" s="44"/>
    </row>
    <row r="1792" spans="1:27" s="51" customFormat="1" ht="30" x14ac:dyDescent="0.25">
      <c r="A1792" s="44" t="s">
        <v>2553</v>
      </c>
      <c r="B1792" s="195" t="s">
        <v>2582</v>
      </c>
      <c r="C1792" s="44" t="s">
        <v>2583</v>
      </c>
      <c r="D1792" s="44"/>
      <c r="E1792" s="45">
        <v>200</v>
      </c>
      <c r="F1792" s="46"/>
      <c r="G1792" s="46" t="s">
        <v>27</v>
      </c>
      <c r="H1792" s="55">
        <f>VLOOKUP(U1792,[1]Inflation!$G$16:$H$26,2,FALSE)</f>
        <v>1.1415203211239338</v>
      </c>
      <c r="I1792" s="56">
        <f t="shared" si="166"/>
        <v>228.30406422478674</v>
      </c>
      <c r="J1792" s="44"/>
      <c r="K1792" s="45"/>
      <c r="L1792" s="45"/>
      <c r="M1792" s="56"/>
      <c r="N1792" s="45"/>
      <c r="O1792" s="45"/>
      <c r="P1792" s="56"/>
      <c r="Q1792" s="44" t="s">
        <v>2584</v>
      </c>
      <c r="R1792" s="44" t="s">
        <v>28</v>
      </c>
      <c r="S1792" s="44" t="s">
        <v>359</v>
      </c>
      <c r="T1792" s="44">
        <v>2006</v>
      </c>
      <c r="U1792" s="41">
        <v>2006</v>
      </c>
      <c r="V1792" s="44">
        <v>41</v>
      </c>
      <c r="W1792" s="44" t="s">
        <v>32</v>
      </c>
      <c r="X1792" s="44" t="s">
        <v>32</v>
      </c>
      <c r="Y1792" s="44"/>
      <c r="Z1792" s="48" t="s">
        <v>360</v>
      </c>
      <c r="AA1792" s="44"/>
    </row>
    <row r="1793" spans="1:27" s="114" customFormat="1" ht="15" x14ac:dyDescent="0.25">
      <c r="A1793" s="44" t="s">
        <v>2553</v>
      </c>
      <c r="B1793" s="195" t="s">
        <v>2582</v>
      </c>
      <c r="C1793" s="44" t="s">
        <v>2585</v>
      </c>
      <c r="D1793" s="44"/>
      <c r="E1793" s="45">
        <v>200</v>
      </c>
      <c r="F1793" s="46"/>
      <c r="G1793" s="46"/>
      <c r="H1793" s="55">
        <f>VLOOKUP(U1793,[1]Inflation!$G$16:$H$26,2,FALSE)</f>
        <v>1.0461491063094051</v>
      </c>
      <c r="I1793" s="56">
        <f t="shared" si="166"/>
        <v>209.229821261881</v>
      </c>
      <c r="J1793" s="44"/>
      <c r="K1793" s="45" t="s">
        <v>963</v>
      </c>
      <c r="L1793" s="45"/>
      <c r="M1793" s="56"/>
      <c r="N1793" s="45" t="s">
        <v>963</v>
      </c>
      <c r="O1793" s="45"/>
      <c r="P1793" s="56"/>
      <c r="Q1793" s="44" t="s">
        <v>27</v>
      </c>
      <c r="R1793" s="44" t="s">
        <v>28</v>
      </c>
      <c r="S1793" s="44" t="s">
        <v>357</v>
      </c>
      <c r="T1793" s="44">
        <v>2010</v>
      </c>
      <c r="U1793" s="41">
        <v>2010</v>
      </c>
      <c r="V1793" s="44">
        <v>9</v>
      </c>
      <c r="W1793" s="44" t="s">
        <v>32</v>
      </c>
      <c r="X1793" s="44" t="s">
        <v>32</v>
      </c>
      <c r="Y1793" s="44"/>
      <c r="Z1793" s="48" t="s">
        <v>358</v>
      </c>
      <c r="AA1793" s="44"/>
    </row>
    <row r="1794" spans="1:27" s="125" customFormat="1" ht="30" x14ac:dyDescent="0.25">
      <c r="A1794" s="44" t="s">
        <v>2553</v>
      </c>
      <c r="B1794" s="44" t="s">
        <v>2582</v>
      </c>
      <c r="C1794" s="44" t="s">
        <v>1372</v>
      </c>
      <c r="D1794" s="44"/>
      <c r="E1794" s="45">
        <v>520</v>
      </c>
      <c r="F1794" s="46"/>
      <c r="G1794" s="46"/>
      <c r="H1794" s="55">
        <f>VLOOKUP(U1794,[1]Inflation!$G$16:$H$26,2,FALSE)</f>
        <v>1.0721304058925818</v>
      </c>
      <c r="I1794" s="56">
        <f t="shared" si="166"/>
        <v>557.50781106414252</v>
      </c>
      <c r="J1794" s="44"/>
      <c r="K1794" s="45"/>
      <c r="L1794" s="45"/>
      <c r="M1794" s="56"/>
      <c r="N1794" s="45"/>
      <c r="O1794" s="45"/>
      <c r="P1794" s="56"/>
      <c r="Q1794" s="44" t="s">
        <v>27</v>
      </c>
      <c r="R1794" s="44" t="s">
        <v>28</v>
      </c>
      <c r="S1794" s="44" t="s">
        <v>29</v>
      </c>
      <c r="T1794" s="44" t="s">
        <v>30</v>
      </c>
      <c r="U1794" s="41">
        <v>2008</v>
      </c>
      <c r="V1794" s="44" t="s">
        <v>2567</v>
      </c>
      <c r="W1794" s="44" t="s">
        <v>32</v>
      </c>
      <c r="X1794" s="44" t="s">
        <v>32</v>
      </c>
      <c r="Y1794" s="44"/>
      <c r="Z1794" s="48" t="s">
        <v>33</v>
      </c>
      <c r="AA1794" s="44" t="s">
        <v>34</v>
      </c>
    </row>
    <row r="1795" spans="1:27" s="126" customFormat="1" ht="30" x14ac:dyDescent="0.25">
      <c r="A1795" s="44" t="s">
        <v>2553</v>
      </c>
      <c r="B1795" s="44" t="s">
        <v>2586</v>
      </c>
      <c r="C1795" s="44" t="s">
        <v>2587</v>
      </c>
      <c r="D1795" s="44"/>
      <c r="E1795" s="45">
        <v>150</v>
      </c>
      <c r="F1795" s="46"/>
      <c r="G1795" s="46"/>
      <c r="H1795" s="55">
        <f>VLOOKUP(U1795,[1]Inflation!$G$16:$H$26,2,FALSE)</f>
        <v>1.0721304058925818</v>
      </c>
      <c r="I1795" s="56">
        <f t="shared" si="166"/>
        <v>160.81956088388728</v>
      </c>
      <c r="J1795" s="44"/>
      <c r="K1795" s="44"/>
      <c r="L1795" s="44"/>
      <c r="M1795" s="41"/>
      <c r="N1795" s="44"/>
      <c r="O1795" s="44"/>
      <c r="P1795" s="41"/>
      <c r="Q1795" s="44" t="s">
        <v>27</v>
      </c>
      <c r="R1795" s="44" t="s">
        <v>28</v>
      </c>
      <c r="S1795" s="44" t="s">
        <v>29</v>
      </c>
      <c r="T1795" s="44" t="s">
        <v>30</v>
      </c>
      <c r="U1795" s="41">
        <v>2008</v>
      </c>
      <c r="V1795" s="44" t="s">
        <v>2588</v>
      </c>
      <c r="W1795" s="44" t="s">
        <v>32</v>
      </c>
      <c r="X1795" s="44" t="s">
        <v>32</v>
      </c>
      <c r="Y1795" s="44"/>
      <c r="Z1795" s="48" t="s">
        <v>33</v>
      </c>
      <c r="AA1795" s="44" t="s">
        <v>34</v>
      </c>
    </row>
    <row r="1796" spans="1:27" s="126" customFormat="1" ht="30" x14ac:dyDescent="0.25">
      <c r="A1796" s="44" t="s">
        <v>2553</v>
      </c>
      <c r="B1796" s="44" t="s">
        <v>2586</v>
      </c>
      <c r="C1796" s="44" t="s">
        <v>2589</v>
      </c>
      <c r="D1796" s="44"/>
      <c r="E1796" s="45"/>
      <c r="F1796" s="46"/>
      <c r="G1796" s="46"/>
      <c r="H1796" s="55">
        <f>VLOOKUP(U1796,[1]Inflation!$G$16:$H$26,2,FALSE)</f>
        <v>1.0721304058925818</v>
      </c>
      <c r="I1796" s="56">
        <f t="shared" si="166"/>
        <v>0</v>
      </c>
      <c r="J1796" s="44"/>
      <c r="K1796" s="45">
        <v>500</v>
      </c>
      <c r="L1796" s="45"/>
      <c r="M1796" s="56">
        <f>K1796*H1796</f>
        <v>536.06520294629092</v>
      </c>
      <c r="N1796" s="45">
        <v>2000</v>
      </c>
      <c r="O1796" s="45"/>
      <c r="P1796" s="56">
        <f>N1796*H1796</f>
        <v>2144.2608117851637</v>
      </c>
      <c r="Q1796" s="44" t="s">
        <v>27</v>
      </c>
      <c r="R1796" s="44" t="s">
        <v>28</v>
      </c>
      <c r="S1796" s="44" t="s">
        <v>29</v>
      </c>
      <c r="T1796" s="44" t="s">
        <v>30</v>
      </c>
      <c r="U1796" s="41">
        <v>2008</v>
      </c>
      <c r="V1796" s="44" t="s">
        <v>2588</v>
      </c>
      <c r="W1796" s="44" t="s">
        <v>32</v>
      </c>
      <c r="X1796" s="44" t="s">
        <v>32</v>
      </c>
      <c r="Y1796" s="44"/>
      <c r="Z1796" s="48" t="s">
        <v>33</v>
      </c>
      <c r="AA1796" s="44" t="s">
        <v>34</v>
      </c>
    </row>
    <row r="1797" spans="1:27" s="125" customFormat="1" ht="30" x14ac:dyDescent="0.25">
      <c r="A1797" s="44" t="s">
        <v>2553</v>
      </c>
      <c r="B1797" s="44" t="s">
        <v>2586</v>
      </c>
      <c r="C1797" s="44" t="s">
        <v>2590</v>
      </c>
      <c r="D1797" s="44"/>
      <c r="E1797" s="45">
        <v>150</v>
      </c>
      <c r="F1797" s="46"/>
      <c r="G1797" s="46"/>
      <c r="H1797" s="55">
        <f>VLOOKUP(U1797,[1]Inflation!$G$16:$H$26,2,FALSE)</f>
        <v>1.0721304058925818</v>
      </c>
      <c r="I1797" s="56">
        <f t="shared" si="166"/>
        <v>160.81956088388728</v>
      </c>
      <c r="J1797" s="44"/>
      <c r="K1797" s="45"/>
      <c r="L1797" s="45"/>
      <c r="M1797" s="56"/>
      <c r="N1797" s="45"/>
      <c r="O1797" s="45"/>
      <c r="P1797" s="56"/>
      <c r="Q1797" s="44" t="s">
        <v>27</v>
      </c>
      <c r="R1797" s="44" t="s">
        <v>28</v>
      </c>
      <c r="S1797" s="44" t="s">
        <v>29</v>
      </c>
      <c r="T1797" s="44" t="s">
        <v>30</v>
      </c>
      <c r="U1797" s="41">
        <v>2008</v>
      </c>
      <c r="V1797" s="44" t="s">
        <v>2567</v>
      </c>
      <c r="W1797" s="44" t="s">
        <v>32</v>
      </c>
      <c r="X1797" s="44" t="s">
        <v>32</v>
      </c>
      <c r="Y1797" s="44"/>
      <c r="Z1797" s="48" t="s">
        <v>33</v>
      </c>
      <c r="AA1797" s="44" t="s">
        <v>34</v>
      </c>
    </row>
    <row r="1798" spans="1:27" s="51" customFormat="1" ht="15" x14ac:dyDescent="0.25">
      <c r="A1798" s="44" t="s">
        <v>2553</v>
      </c>
      <c r="B1798" s="195" t="s">
        <v>2591</v>
      </c>
      <c r="C1798" s="44" t="s">
        <v>2592</v>
      </c>
      <c r="D1798" s="44"/>
      <c r="E1798" s="45">
        <v>125</v>
      </c>
      <c r="F1798" s="46"/>
      <c r="G1798" s="46"/>
      <c r="H1798" s="55">
        <f>VLOOKUP(U1798,[1]Inflation!$G$16:$H$26,2,FALSE)</f>
        <v>1</v>
      </c>
      <c r="I1798" s="56">
        <f t="shared" si="166"/>
        <v>125</v>
      </c>
      <c r="J1798" s="44"/>
      <c r="K1798" s="45"/>
      <c r="L1798" s="45"/>
      <c r="M1798" s="56"/>
      <c r="N1798" s="45"/>
      <c r="O1798" s="45"/>
      <c r="P1798" s="56"/>
      <c r="Q1798" s="44" t="s">
        <v>27</v>
      </c>
      <c r="R1798" s="44" t="s">
        <v>28</v>
      </c>
      <c r="S1798" s="44" t="s">
        <v>295</v>
      </c>
      <c r="T1798" s="44" t="s">
        <v>32</v>
      </c>
      <c r="U1798" s="41">
        <v>2012</v>
      </c>
      <c r="V1798" s="44" t="s">
        <v>2593</v>
      </c>
      <c r="W1798" s="44" t="s">
        <v>32</v>
      </c>
      <c r="X1798" s="44" t="s">
        <v>32</v>
      </c>
      <c r="Y1798" s="44"/>
      <c r="Z1798" s="48" t="s">
        <v>297</v>
      </c>
      <c r="AA1798" s="44"/>
    </row>
    <row r="1799" spans="1:27" s="232" customFormat="1" ht="15" x14ac:dyDescent="0.25">
      <c r="A1799" s="57" t="s">
        <v>2568</v>
      </c>
      <c r="B1799" s="57" t="s">
        <v>2594</v>
      </c>
      <c r="C1799" s="57"/>
      <c r="D1799" s="57"/>
      <c r="E1799" s="200">
        <v>1700</v>
      </c>
      <c r="F1799" s="200"/>
      <c r="G1799" s="200"/>
      <c r="H1799" s="226">
        <f>VLOOKUP(U1799,[1]Inflation!$G$17:$H$26,2,FALSE)</f>
        <v>1.0721304058925818</v>
      </c>
      <c r="I1799" s="226">
        <f>H1799*E1799</f>
        <v>1822.621690017389</v>
      </c>
      <c r="J1799" s="200"/>
      <c r="K1799" s="200"/>
      <c r="L1799" s="200"/>
      <c r="M1799" s="200"/>
      <c r="N1799" s="200"/>
      <c r="O1799" s="200"/>
      <c r="P1799" s="200"/>
      <c r="Q1799" s="57" t="s">
        <v>27</v>
      </c>
      <c r="R1799" s="57" t="s">
        <v>28</v>
      </c>
      <c r="S1799" s="57" t="s">
        <v>50</v>
      </c>
      <c r="T1799" s="57">
        <v>2008</v>
      </c>
      <c r="U1799" s="57">
        <v>2008</v>
      </c>
      <c r="V1799" s="57" t="s">
        <v>51</v>
      </c>
      <c r="W1799" s="57" t="s">
        <v>32</v>
      </c>
      <c r="X1799" s="57" t="s">
        <v>32</v>
      </c>
      <c r="Y1799" s="57"/>
      <c r="Z1799" s="137" t="s">
        <v>52</v>
      </c>
      <c r="AA1799" s="57" t="s">
        <v>53</v>
      </c>
    </row>
    <row r="1800" spans="1:27" s="247" customFormat="1" ht="15" x14ac:dyDescent="0.25">
      <c r="A1800" s="57" t="s">
        <v>2595</v>
      </c>
      <c r="B1800" s="346" t="s">
        <v>2578</v>
      </c>
      <c r="C1800" s="57" t="s">
        <v>2596</v>
      </c>
      <c r="D1800" s="57"/>
      <c r="E1800" s="200">
        <v>9000</v>
      </c>
      <c r="F1800" s="200"/>
      <c r="G1800" s="200"/>
      <c r="H1800" s="347">
        <f>VLOOKUP(T1800,[1]Inflation!$G$16:$H$26,2,FALSE)</f>
        <v>1.0292667257822254</v>
      </c>
      <c r="I1800" s="347">
        <f>E1800*H1800</f>
        <v>9263.4005320400283</v>
      </c>
      <c r="J1800" s="57"/>
      <c r="K1800" s="57"/>
      <c r="L1800" s="57"/>
      <c r="M1800" s="57"/>
      <c r="N1800" s="200"/>
      <c r="O1800" s="200"/>
      <c r="P1800" s="200"/>
      <c r="Q1800" s="57" t="s">
        <v>27</v>
      </c>
      <c r="R1800" s="57" t="s">
        <v>115</v>
      </c>
      <c r="S1800" s="57" t="s">
        <v>116</v>
      </c>
      <c r="T1800" s="57">
        <v>2011</v>
      </c>
      <c r="U1800" s="57"/>
      <c r="V1800" s="57">
        <v>33</v>
      </c>
      <c r="W1800" s="57" t="s">
        <v>32</v>
      </c>
      <c r="X1800" s="57" t="s">
        <v>32</v>
      </c>
      <c r="Y1800" s="57"/>
      <c r="Z1800" s="137" t="s">
        <v>117</v>
      </c>
      <c r="AA1800" s="57"/>
    </row>
    <row r="1801" spans="1:27" s="247" customFormat="1" ht="12" x14ac:dyDescent="0.2">
      <c r="A1801" s="348" t="s">
        <v>2595</v>
      </c>
      <c r="B1801" s="348" t="s">
        <v>2597</v>
      </c>
      <c r="C1801" s="348" t="s">
        <v>2598</v>
      </c>
      <c r="D1801" s="348"/>
      <c r="E1801" s="349">
        <v>8000</v>
      </c>
      <c r="F1801" s="349"/>
      <c r="G1801" s="349"/>
      <c r="H1801" s="347">
        <f>VLOOKUP(T1801,[1]Inflation!$G$16:$H$26,2,FALSE)</f>
        <v>1.0461491063094051</v>
      </c>
      <c r="I1801" s="350">
        <f>H1801*E1801</f>
        <v>8369.1928504752395</v>
      </c>
      <c r="J1801" s="349"/>
      <c r="K1801" s="349"/>
      <c r="L1801" s="349"/>
      <c r="M1801" s="350"/>
      <c r="N1801" s="348"/>
      <c r="O1801" s="348"/>
      <c r="P1801" s="351"/>
      <c r="Q1801" s="348" t="s">
        <v>27</v>
      </c>
      <c r="R1801" s="348" t="s">
        <v>84</v>
      </c>
      <c r="S1801" s="348" t="s">
        <v>922</v>
      </c>
      <c r="T1801" s="348">
        <v>2010</v>
      </c>
      <c r="U1801" s="348"/>
      <c r="V1801" s="348">
        <v>8</v>
      </c>
      <c r="W1801" s="348" t="s">
        <v>32</v>
      </c>
      <c r="X1801" s="348" t="s">
        <v>32</v>
      </c>
      <c r="Y1801" s="348"/>
      <c r="Z1801" s="352" t="s">
        <v>923</v>
      </c>
      <c r="AA1801" s="348"/>
    </row>
    <row r="1802" spans="1:27" s="247" customFormat="1" ht="24" x14ac:dyDescent="0.2">
      <c r="A1802" s="348" t="s">
        <v>2595</v>
      </c>
      <c r="B1802" s="348" t="s">
        <v>2597</v>
      </c>
      <c r="C1802" s="348" t="s">
        <v>2599</v>
      </c>
      <c r="D1802" s="348"/>
      <c r="E1802" s="349">
        <v>10000</v>
      </c>
      <c r="F1802" s="349"/>
      <c r="G1802" s="349"/>
      <c r="H1802" s="347">
        <f>VLOOKUP(T1802,[1]Inflation!$G$16:$H$26,2,FALSE)</f>
        <v>1</v>
      </c>
      <c r="I1802" s="350">
        <f>H1802*E1802</f>
        <v>10000</v>
      </c>
      <c r="J1802" s="353"/>
      <c r="K1802" s="348"/>
      <c r="L1802" s="348"/>
      <c r="M1802" s="351"/>
      <c r="N1802" s="348"/>
      <c r="O1802" s="348"/>
      <c r="P1802" s="351"/>
      <c r="Q1802" s="348" t="s">
        <v>27</v>
      </c>
      <c r="R1802" s="348" t="s">
        <v>28</v>
      </c>
      <c r="S1802" s="348" t="s">
        <v>354</v>
      </c>
      <c r="T1802" s="348">
        <v>2012</v>
      </c>
      <c r="U1802" s="348"/>
      <c r="V1802" s="348">
        <v>12</v>
      </c>
      <c r="W1802" s="348" t="s">
        <v>32</v>
      </c>
      <c r="X1802" s="348" t="s">
        <v>32</v>
      </c>
      <c r="Y1802" s="348"/>
      <c r="Z1802" s="352" t="s">
        <v>355</v>
      </c>
      <c r="AA1802" s="348"/>
    </row>
    <row r="1803" spans="1:27" s="247" customFormat="1" ht="12" x14ac:dyDescent="0.2">
      <c r="A1803" s="348" t="s">
        <v>2595</v>
      </c>
      <c r="B1803" s="348" t="s">
        <v>2595</v>
      </c>
      <c r="C1803" s="348"/>
      <c r="D1803" s="348"/>
      <c r="E1803" s="349" t="s">
        <v>963</v>
      </c>
      <c r="F1803" s="349"/>
      <c r="G1803" s="349"/>
      <c r="H1803" s="347">
        <f>VLOOKUP(T1803,[1]Inflation!$G$16:$H$26,2,FALSE)</f>
        <v>1</v>
      </c>
      <c r="I1803" s="350"/>
      <c r="J1803" s="349"/>
      <c r="K1803" s="349">
        <v>6995</v>
      </c>
      <c r="L1803" s="349"/>
      <c r="M1803" s="350">
        <f>K1803*H1803</f>
        <v>6995</v>
      </c>
      <c r="N1803" s="349">
        <v>12410</v>
      </c>
      <c r="O1803" s="349"/>
      <c r="P1803" s="350">
        <f>N1803*H1803</f>
        <v>12410</v>
      </c>
      <c r="Q1803" s="348" t="s">
        <v>27</v>
      </c>
      <c r="R1803" s="348" t="s">
        <v>32</v>
      </c>
      <c r="S1803" s="348" t="s">
        <v>2600</v>
      </c>
      <c r="T1803" s="348">
        <v>2012</v>
      </c>
      <c r="U1803" s="348"/>
      <c r="V1803" s="348" t="s">
        <v>210</v>
      </c>
      <c r="W1803" s="348" t="s">
        <v>32</v>
      </c>
      <c r="X1803" s="348" t="s">
        <v>32</v>
      </c>
      <c r="Y1803" s="348"/>
      <c r="Z1803" s="352" t="s">
        <v>2601</v>
      </c>
      <c r="AA1803" s="348"/>
    </row>
    <row r="1804" spans="1:27" s="247" customFormat="1" ht="12" x14ac:dyDescent="0.2">
      <c r="A1804" s="348" t="s">
        <v>2595</v>
      </c>
      <c r="B1804" s="348" t="s">
        <v>2595</v>
      </c>
      <c r="C1804" s="348" t="s">
        <v>2602</v>
      </c>
      <c r="D1804" s="348"/>
      <c r="E1804" s="349">
        <v>8000</v>
      </c>
      <c r="F1804" s="349"/>
      <c r="G1804" s="349"/>
      <c r="H1804" s="347">
        <f>VLOOKUP(T1804,[1]Inflation!$G$16:$H$26,2,FALSE)</f>
        <v>1.118306895992371</v>
      </c>
      <c r="I1804" s="350">
        <f>H1804*E1804</f>
        <v>8946.4551679389679</v>
      </c>
      <c r="J1804" s="348"/>
      <c r="K1804" s="348" t="s">
        <v>963</v>
      </c>
      <c r="L1804" s="348"/>
      <c r="M1804" s="351"/>
      <c r="N1804" s="348" t="s">
        <v>963</v>
      </c>
      <c r="O1804" s="348"/>
      <c r="P1804" s="351"/>
      <c r="Q1804" s="348" t="s">
        <v>27</v>
      </c>
      <c r="R1804" s="348" t="s">
        <v>2603</v>
      </c>
      <c r="S1804" s="348" t="s">
        <v>2604</v>
      </c>
      <c r="T1804" s="348">
        <v>2007</v>
      </c>
      <c r="U1804" s="348"/>
      <c r="V1804" s="348" t="s">
        <v>210</v>
      </c>
      <c r="W1804" s="348" t="s">
        <v>32</v>
      </c>
      <c r="X1804" s="348">
        <v>1</v>
      </c>
      <c r="Y1804" s="348"/>
      <c r="Z1804" s="354" t="s">
        <v>2605</v>
      </c>
      <c r="AA1804" s="348"/>
    </row>
    <row r="1805" spans="1:27" s="232" customFormat="1" ht="15" x14ac:dyDescent="0.25">
      <c r="A1805" s="348" t="s">
        <v>2595</v>
      </c>
      <c r="B1805" s="355" t="s">
        <v>2595</v>
      </c>
      <c r="C1805" s="355" t="s">
        <v>2606</v>
      </c>
      <c r="D1805" s="356"/>
      <c r="E1805" s="357">
        <v>10313.200000000001</v>
      </c>
      <c r="F1805" s="357"/>
      <c r="G1805" s="357"/>
      <c r="H1805" s="347">
        <f>VLOOKUP(T1805,[1]Inflation!$G$16:$H$26,2,FALSE)</f>
        <v>1.0461491063094051</v>
      </c>
      <c r="I1805" s="350">
        <f>H1805*E1805</f>
        <v>10789.144963190158</v>
      </c>
      <c r="J1805" s="357"/>
      <c r="K1805" s="357">
        <v>6600</v>
      </c>
      <c r="L1805" s="357"/>
      <c r="M1805" s="358">
        <f>K1805*H1805</f>
        <v>6904.5841016420736</v>
      </c>
      <c r="N1805" s="357">
        <v>20000</v>
      </c>
      <c r="O1805" s="357"/>
      <c r="P1805" s="358">
        <f>N1805*H1805</f>
        <v>20922.982126188101</v>
      </c>
      <c r="Q1805" s="356" t="s">
        <v>431</v>
      </c>
      <c r="R1805" s="355" t="s">
        <v>658</v>
      </c>
      <c r="S1805" s="359" t="s">
        <v>66</v>
      </c>
      <c r="T1805" s="359">
        <v>2010</v>
      </c>
      <c r="U1805" s="359"/>
      <c r="V1805" s="356"/>
      <c r="W1805" s="356"/>
      <c r="X1805" s="355">
        <v>6</v>
      </c>
      <c r="Y1805" s="360" t="s">
        <v>155</v>
      </c>
      <c r="Z1805" s="361" t="s">
        <v>69</v>
      </c>
      <c r="AA1805" s="360"/>
    </row>
    <row r="1806" spans="1:27" s="51" customFormat="1" ht="30" x14ac:dyDescent="0.25">
      <c r="A1806" s="44" t="s">
        <v>2607</v>
      </c>
      <c r="B1806" s="44" t="s">
        <v>2608</v>
      </c>
      <c r="C1806" s="44"/>
      <c r="D1806" s="44"/>
      <c r="E1806" s="45">
        <v>500</v>
      </c>
      <c r="F1806" s="46">
        <v>500</v>
      </c>
      <c r="G1806" s="46"/>
      <c r="H1806" s="196">
        <f>VLOOKUP(T1806,[2]Inflation!$G$16:$H$26,2,FALSE)</f>
        <v>1.0733291816457666</v>
      </c>
      <c r="I1806" s="56">
        <f t="shared" ref="I1806:I1831" si="167">H1806*F1806</f>
        <v>536.66459082288327</v>
      </c>
      <c r="J1806" s="45"/>
      <c r="K1806" s="45"/>
      <c r="L1806" s="46"/>
      <c r="M1806" s="276">
        <f t="shared" ref="M1806:M1831" si="168">L1806*H1806</f>
        <v>0</v>
      </c>
      <c r="N1806" s="45"/>
      <c r="O1806" s="46"/>
      <c r="P1806" s="56"/>
      <c r="Q1806" s="44" t="s">
        <v>27</v>
      </c>
      <c r="R1806" s="44" t="s">
        <v>97</v>
      </c>
      <c r="S1806" s="44" t="s">
        <v>304</v>
      </c>
      <c r="T1806" s="44">
        <v>2009</v>
      </c>
      <c r="U1806" s="44"/>
      <c r="V1806" s="44">
        <v>4</v>
      </c>
      <c r="W1806" s="44" t="s">
        <v>32</v>
      </c>
      <c r="X1806" s="44" t="s">
        <v>32</v>
      </c>
      <c r="Y1806" s="44"/>
      <c r="Z1806" s="48" t="s">
        <v>305</v>
      </c>
      <c r="AA1806" s="44"/>
    </row>
    <row r="1807" spans="1:27" s="51" customFormat="1" ht="30" x14ac:dyDescent="0.25">
      <c r="A1807" s="44" t="s">
        <v>2607</v>
      </c>
      <c r="B1807" s="44" t="s">
        <v>2608</v>
      </c>
      <c r="C1807" s="44"/>
      <c r="D1807" s="44"/>
      <c r="E1807" s="45">
        <v>2000</v>
      </c>
      <c r="F1807" s="46">
        <v>2000</v>
      </c>
      <c r="G1807" s="46"/>
      <c r="H1807" s="196">
        <f>VLOOKUP(T1807,[2]Inflation!$G$16:$H$26,2,FALSE)</f>
        <v>1.0461491063094051</v>
      </c>
      <c r="I1807" s="56">
        <f t="shared" si="167"/>
        <v>2092.2982126188099</v>
      </c>
      <c r="J1807" s="45"/>
      <c r="K1807" s="45"/>
      <c r="L1807" s="46"/>
      <c r="M1807" s="276">
        <f t="shared" si="168"/>
        <v>0</v>
      </c>
      <c r="N1807" s="44"/>
      <c r="O1807" s="212"/>
      <c r="P1807" s="41"/>
      <c r="Q1807" s="44" t="s">
        <v>27</v>
      </c>
      <c r="R1807" s="44" t="s">
        <v>84</v>
      </c>
      <c r="S1807" s="44" t="s">
        <v>421</v>
      </c>
      <c r="T1807" s="44">
        <v>2010</v>
      </c>
      <c r="U1807" s="44"/>
      <c r="V1807" s="44">
        <v>4</v>
      </c>
      <c r="W1807" s="44" t="s">
        <v>32</v>
      </c>
      <c r="X1807" s="44" t="s">
        <v>32</v>
      </c>
      <c r="Y1807" s="44"/>
      <c r="Z1807" s="48" t="s">
        <v>422</v>
      </c>
      <c r="AA1807" s="44"/>
    </row>
    <row r="1808" spans="1:27" s="51" customFormat="1" ht="30" x14ac:dyDescent="0.25">
      <c r="A1808" s="44" t="s">
        <v>2607</v>
      </c>
      <c r="B1808" s="44" t="s">
        <v>2608</v>
      </c>
      <c r="C1808" s="44"/>
      <c r="D1808" s="44"/>
      <c r="E1808" s="45">
        <v>2200</v>
      </c>
      <c r="F1808" s="46">
        <v>2200</v>
      </c>
      <c r="G1808" s="46"/>
      <c r="H1808" s="196">
        <f>VLOOKUP(T1808,[2]Inflation!$G$16:$H$26,2,FALSE)</f>
        <v>1.0461491063094051</v>
      </c>
      <c r="I1808" s="56">
        <f t="shared" si="167"/>
        <v>2301.5280338806911</v>
      </c>
      <c r="J1808" s="45"/>
      <c r="K1808" s="45" t="s">
        <v>963</v>
      </c>
      <c r="L1808" s="46"/>
      <c r="M1808" s="276">
        <f t="shared" si="168"/>
        <v>0</v>
      </c>
      <c r="N1808" s="45" t="s">
        <v>963</v>
      </c>
      <c r="O1808" s="46"/>
      <c r="P1808" s="56"/>
      <c r="Q1808" s="44" t="s">
        <v>27</v>
      </c>
      <c r="R1808" s="44" t="s">
        <v>84</v>
      </c>
      <c r="S1808" s="44" t="s">
        <v>922</v>
      </c>
      <c r="T1808" s="44">
        <v>2010</v>
      </c>
      <c r="U1808" s="44"/>
      <c r="V1808" s="44">
        <v>5</v>
      </c>
      <c r="W1808" s="44" t="s">
        <v>32</v>
      </c>
      <c r="X1808" s="44" t="s">
        <v>32</v>
      </c>
      <c r="Y1808" s="44"/>
      <c r="Z1808" s="48" t="s">
        <v>923</v>
      </c>
      <c r="AA1808" s="44"/>
    </row>
    <row r="1809" spans="1:27" s="51" customFormat="1" ht="30" x14ac:dyDescent="0.25">
      <c r="A1809" s="44" t="s">
        <v>2607</v>
      </c>
      <c r="B1809" s="195" t="s">
        <v>2609</v>
      </c>
      <c r="C1809" s="195" t="s">
        <v>2610</v>
      </c>
      <c r="D1809" s="44"/>
      <c r="E1809" s="44"/>
      <c r="F1809" s="212"/>
      <c r="G1809" s="212"/>
      <c r="H1809" s="196">
        <f>VLOOKUP(T1809,[2]Inflation!$G$16:$H$26,2,FALSE)</f>
        <v>1</v>
      </c>
      <c r="I1809" s="56">
        <f t="shared" si="167"/>
        <v>0</v>
      </c>
      <c r="J1809" s="45"/>
      <c r="K1809" s="45">
        <v>1000</v>
      </c>
      <c r="L1809" s="46"/>
      <c r="M1809" s="276">
        <f t="shared" si="168"/>
        <v>0</v>
      </c>
      <c r="N1809" s="45" t="s">
        <v>2611</v>
      </c>
      <c r="O1809" s="46"/>
      <c r="P1809" s="276">
        <f t="shared" ref="P1809:P1831" si="169">O1809*H1809</f>
        <v>0</v>
      </c>
      <c r="Q1809" s="44" t="s">
        <v>27</v>
      </c>
      <c r="R1809" s="44" t="s">
        <v>84</v>
      </c>
      <c r="S1809" s="44" t="s">
        <v>287</v>
      </c>
      <c r="T1809" s="44">
        <v>2012</v>
      </c>
      <c r="U1809" s="44"/>
      <c r="V1809" s="44" t="s">
        <v>32</v>
      </c>
      <c r="W1809" s="44" t="s">
        <v>32</v>
      </c>
      <c r="X1809" s="44" t="s">
        <v>32</v>
      </c>
      <c r="Y1809" s="44"/>
      <c r="Z1809" s="48" t="s">
        <v>2612</v>
      </c>
      <c r="AA1809" s="44"/>
    </row>
    <row r="1810" spans="1:27" s="51" customFormat="1" ht="30" x14ac:dyDescent="0.25">
      <c r="A1810" s="44" t="s">
        <v>2607</v>
      </c>
      <c r="B1810" s="44" t="s">
        <v>2613</v>
      </c>
      <c r="C1810" s="44"/>
      <c r="D1810" s="44"/>
      <c r="E1810" s="45"/>
      <c r="F1810" s="46"/>
      <c r="G1810" s="46"/>
      <c r="H1810" s="196">
        <f>VLOOKUP(T1810,[2]Inflation!$G$16:$H$26,2,FALSE)</f>
        <v>1</v>
      </c>
      <c r="I1810" s="56">
        <f t="shared" si="167"/>
        <v>0</v>
      </c>
      <c r="J1810" s="44"/>
      <c r="K1810" s="45">
        <v>5600</v>
      </c>
      <c r="L1810" s="46"/>
      <c r="M1810" s="276">
        <f t="shared" si="168"/>
        <v>0</v>
      </c>
      <c r="N1810" s="45">
        <v>7300</v>
      </c>
      <c r="O1810" s="45">
        <v>7300</v>
      </c>
      <c r="P1810" s="276">
        <f t="shared" si="169"/>
        <v>7300</v>
      </c>
      <c r="Q1810" s="44" t="s">
        <v>27</v>
      </c>
      <c r="R1810" s="44" t="s">
        <v>115</v>
      </c>
      <c r="S1810" s="44" t="s">
        <v>2614</v>
      </c>
      <c r="T1810" s="44">
        <v>2012</v>
      </c>
      <c r="U1810" s="44"/>
      <c r="V1810" s="44" t="s">
        <v>32</v>
      </c>
      <c r="W1810" s="44" t="s">
        <v>32</v>
      </c>
      <c r="X1810" s="44" t="s">
        <v>32</v>
      </c>
      <c r="Y1810" s="44"/>
      <c r="Z1810" s="72" t="s">
        <v>2615</v>
      </c>
      <c r="AA1810" s="44"/>
    </row>
    <row r="1811" spans="1:27" s="51" customFormat="1" ht="30" x14ac:dyDescent="0.25">
      <c r="A1811" s="44" t="s">
        <v>2607</v>
      </c>
      <c r="B1811" s="44" t="s">
        <v>2613</v>
      </c>
      <c r="C1811" s="44" t="s">
        <v>2616</v>
      </c>
      <c r="D1811" s="44"/>
      <c r="E1811" s="45">
        <v>5000</v>
      </c>
      <c r="F1811" s="46">
        <v>5000</v>
      </c>
      <c r="G1811" s="46"/>
      <c r="H1811" s="196">
        <f>VLOOKUP(T1811,[2]Inflation!$G$16:$H$26,2,FALSE)</f>
        <v>1.1415203211239338</v>
      </c>
      <c r="I1811" s="56">
        <f t="shared" si="167"/>
        <v>5707.6016056196686</v>
      </c>
      <c r="J1811" s="44"/>
      <c r="K1811" s="45"/>
      <c r="L1811" s="46"/>
      <c r="M1811" s="276">
        <f t="shared" si="168"/>
        <v>0</v>
      </c>
      <c r="N1811" s="45"/>
      <c r="O1811" s="46"/>
      <c r="P1811" s="276">
        <f t="shared" si="169"/>
        <v>0</v>
      </c>
      <c r="Q1811" s="44" t="s">
        <v>27</v>
      </c>
      <c r="R1811" s="44" t="s">
        <v>28</v>
      </c>
      <c r="S1811" s="44" t="s">
        <v>359</v>
      </c>
      <c r="T1811" s="44">
        <v>2006</v>
      </c>
      <c r="U1811" s="44"/>
      <c r="V1811" s="44">
        <v>44</v>
      </c>
      <c r="W1811" s="44" t="s">
        <v>32</v>
      </c>
      <c r="X1811" s="44" t="s">
        <v>32</v>
      </c>
      <c r="Y1811" s="44"/>
      <c r="Z1811" s="72" t="s">
        <v>360</v>
      </c>
      <c r="AA1811" s="44"/>
    </row>
    <row r="1812" spans="1:27" s="51" customFormat="1" ht="15" x14ac:dyDescent="0.25">
      <c r="A1812" s="44" t="s">
        <v>2607</v>
      </c>
      <c r="B1812" s="346" t="s">
        <v>2617</v>
      </c>
      <c r="C1812" s="346" t="s">
        <v>2618</v>
      </c>
      <c r="D1812" s="44"/>
      <c r="E1812" s="287" t="s">
        <v>32</v>
      </c>
      <c r="F1812" s="209" t="s">
        <v>32</v>
      </c>
      <c r="G1812" s="209"/>
      <c r="H1812" s="196">
        <f>VLOOKUP(T1812,[2]Inflation!$G$16:$H$26,2,FALSE)</f>
        <v>1.0292667257822254</v>
      </c>
      <c r="I1812" s="56" t="e">
        <f t="shared" si="167"/>
        <v>#VALUE!</v>
      </c>
      <c r="J1812" s="57" t="s">
        <v>32</v>
      </c>
      <c r="K1812" s="288">
        <v>2000</v>
      </c>
      <c r="L1812" s="362">
        <f>K1812/3</f>
        <v>666.66666666666663</v>
      </c>
      <c r="M1812" s="276">
        <f t="shared" si="168"/>
        <v>686.17781718815024</v>
      </c>
      <c r="N1812" s="288">
        <v>3000</v>
      </c>
      <c r="O1812" s="362">
        <f>N1812/3</f>
        <v>1000</v>
      </c>
      <c r="P1812" s="276">
        <f t="shared" si="169"/>
        <v>1029.2667257822254</v>
      </c>
      <c r="Q1812" s="57" t="s">
        <v>320</v>
      </c>
      <c r="R1812" s="57" t="s">
        <v>88</v>
      </c>
      <c r="S1812" s="57" t="s">
        <v>2619</v>
      </c>
      <c r="T1812" s="57">
        <v>2011</v>
      </c>
      <c r="U1812" s="57"/>
      <c r="V1812" s="57" t="s">
        <v>210</v>
      </c>
      <c r="W1812" s="57" t="s">
        <v>32</v>
      </c>
      <c r="X1812" s="57" t="s">
        <v>32</v>
      </c>
      <c r="Y1812" s="57"/>
      <c r="Z1812" s="137" t="s">
        <v>2620</v>
      </c>
      <c r="AA1812" s="57"/>
    </row>
    <row r="1813" spans="1:27" s="51" customFormat="1" ht="45" x14ac:dyDescent="0.25">
      <c r="A1813" s="44" t="s">
        <v>2607</v>
      </c>
      <c r="B1813" s="346" t="s">
        <v>2617</v>
      </c>
      <c r="C1813" s="44" t="s">
        <v>2618</v>
      </c>
      <c r="D1813" s="44"/>
      <c r="E1813" s="45">
        <v>1667</v>
      </c>
      <c r="F1813" s="46">
        <v>1667</v>
      </c>
      <c r="G1813" s="46"/>
      <c r="H1813" s="196">
        <f>VLOOKUP(T1813,[2]Inflation!$G$16:$H$26,2,FALSE)</f>
        <v>1.118306895992371</v>
      </c>
      <c r="I1813" s="56">
        <f t="shared" si="167"/>
        <v>1864.2175956192825</v>
      </c>
      <c r="J1813" s="44" t="s">
        <v>32</v>
      </c>
      <c r="K1813" s="44" t="s">
        <v>210</v>
      </c>
      <c r="L1813" s="212"/>
      <c r="M1813" s="276">
        <f t="shared" si="168"/>
        <v>0</v>
      </c>
      <c r="N1813" s="44" t="s">
        <v>210</v>
      </c>
      <c r="O1813" s="212"/>
      <c r="P1813" s="276">
        <f t="shared" si="169"/>
        <v>0</v>
      </c>
      <c r="Q1813" s="44" t="s">
        <v>27</v>
      </c>
      <c r="R1813" s="44" t="s">
        <v>28</v>
      </c>
      <c r="S1813" s="44" t="s">
        <v>2621</v>
      </c>
      <c r="T1813" s="44">
        <v>2007</v>
      </c>
      <c r="U1813" s="44"/>
      <c r="V1813" s="44">
        <v>2</v>
      </c>
      <c r="W1813" s="44" t="s">
        <v>32</v>
      </c>
      <c r="X1813" s="44">
        <v>3</v>
      </c>
      <c r="Y1813" s="44"/>
      <c r="Z1813" s="363" t="s">
        <v>2622</v>
      </c>
      <c r="AA1813" s="44"/>
    </row>
    <row r="1814" spans="1:27" s="51" customFormat="1" ht="30" x14ac:dyDescent="0.25">
      <c r="A1814" s="44" t="s">
        <v>2607</v>
      </c>
      <c r="B1814" s="346" t="s">
        <v>2617</v>
      </c>
      <c r="C1814" s="44" t="s">
        <v>2618</v>
      </c>
      <c r="D1814" s="44"/>
      <c r="E1814" s="45">
        <v>5000</v>
      </c>
      <c r="F1814" s="46">
        <f>E1814/2</f>
        <v>2500</v>
      </c>
      <c r="G1814" s="46" t="s">
        <v>27</v>
      </c>
      <c r="H1814" s="196">
        <f>VLOOKUP(T1814,[2]Inflation!$G$16:$H$26,2,FALSE)</f>
        <v>1.0292667257822254</v>
      </c>
      <c r="I1814" s="56">
        <f t="shared" si="167"/>
        <v>2573.1668144555638</v>
      </c>
      <c r="J1814" s="44" t="s">
        <v>32</v>
      </c>
      <c r="K1814" s="44" t="s">
        <v>210</v>
      </c>
      <c r="L1814" s="212"/>
      <c r="M1814" s="276">
        <f t="shared" si="168"/>
        <v>0</v>
      </c>
      <c r="N1814" s="44" t="s">
        <v>210</v>
      </c>
      <c r="O1814" s="212"/>
      <c r="P1814" s="276">
        <f t="shared" si="169"/>
        <v>0</v>
      </c>
      <c r="Q1814" s="44" t="s">
        <v>49</v>
      </c>
      <c r="R1814" s="44" t="s">
        <v>44</v>
      </c>
      <c r="S1814" s="44" t="s">
        <v>45</v>
      </c>
      <c r="T1814" s="44">
        <v>2011</v>
      </c>
      <c r="U1814" s="44"/>
      <c r="V1814" s="44">
        <v>16</v>
      </c>
      <c r="W1814" s="44" t="s">
        <v>32</v>
      </c>
      <c r="X1814" s="44" t="s">
        <v>32</v>
      </c>
      <c r="Y1814" s="44"/>
      <c r="Z1814" s="48" t="s">
        <v>46</v>
      </c>
      <c r="AA1814" s="44"/>
    </row>
    <row r="1815" spans="1:27" s="51" customFormat="1" ht="15" x14ac:dyDescent="0.25">
      <c r="A1815" s="44" t="s">
        <v>2607</v>
      </c>
      <c r="B1815" s="44" t="s">
        <v>2623</v>
      </c>
      <c r="C1815" s="44" t="s">
        <v>2624</v>
      </c>
      <c r="D1815" s="44"/>
      <c r="E1815" s="45">
        <v>2000</v>
      </c>
      <c r="F1815" s="46">
        <v>2000</v>
      </c>
      <c r="G1815" s="46"/>
      <c r="H1815" s="196">
        <f>VLOOKUP(T1815,[2]Inflation!$G$16:$H$26,2,FALSE)</f>
        <v>1.280275745638717</v>
      </c>
      <c r="I1815" s="56">
        <f t="shared" si="167"/>
        <v>2560.5514912774343</v>
      </c>
      <c r="J1815" s="44"/>
      <c r="K1815" s="45"/>
      <c r="L1815" s="46"/>
      <c r="M1815" s="276">
        <f t="shared" si="168"/>
        <v>0</v>
      </c>
      <c r="N1815" s="45"/>
      <c r="O1815" s="46"/>
      <c r="P1815" s="276">
        <f t="shared" si="169"/>
        <v>0</v>
      </c>
      <c r="Q1815" s="44" t="s">
        <v>27</v>
      </c>
      <c r="R1815" s="44" t="s">
        <v>83</v>
      </c>
      <c r="S1815" s="44" t="s">
        <v>289</v>
      </c>
      <c r="T1815" s="44">
        <v>2002</v>
      </c>
      <c r="U1815" s="44"/>
      <c r="V1815" s="44" t="s">
        <v>32</v>
      </c>
      <c r="W1815" s="44" t="s">
        <v>32</v>
      </c>
      <c r="X1815" s="44" t="s">
        <v>32</v>
      </c>
      <c r="Y1815" s="44"/>
      <c r="Z1815" s="48" t="s">
        <v>2625</v>
      </c>
      <c r="AA1815" s="44"/>
    </row>
    <row r="1816" spans="1:27" s="51" customFormat="1" ht="15" x14ac:dyDescent="0.25">
      <c r="A1816" s="44" t="s">
        <v>2607</v>
      </c>
      <c r="B1816" s="44" t="s">
        <v>2623</v>
      </c>
      <c r="C1816" s="44"/>
      <c r="D1816" s="44"/>
      <c r="E1816" s="45">
        <v>4000</v>
      </c>
      <c r="F1816" s="46">
        <v>4000</v>
      </c>
      <c r="G1816" s="46"/>
      <c r="H1816" s="196">
        <f>VLOOKUP(T1816,[2]Inflation!$G$16:$H$26,2,FALSE)</f>
        <v>1.118306895992371</v>
      </c>
      <c r="I1816" s="56">
        <f t="shared" si="167"/>
        <v>4473.2275839694839</v>
      </c>
      <c r="J1816" s="45"/>
      <c r="K1816" s="45"/>
      <c r="L1816" s="46"/>
      <c r="M1816" s="276">
        <f t="shared" si="168"/>
        <v>0</v>
      </c>
      <c r="N1816" s="45"/>
      <c r="O1816" s="46"/>
      <c r="P1816" s="276">
        <f t="shared" si="169"/>
        <v>0</v>
      </c>
      <c r="Q1816" s="44" t="s">
        <v>27</v>
      </c>
      <c r="R1816" s="44" t="s">
        <v>28</v>
      </c>
      <c r="S1816" s="44" t="s">
        <v>2626</v>
      </c>
      <c r="T1816" s="44">
        <v>2007</v>
      </c>
      <c r="U1816" s="44"/>
      <c r="V1816" s="44">
        <v>7</v>
      </c>
      <c r="W1816" s="44" t="s">
        <v>32</v>
      </c>
      <c r="X1816" s="44" t="s">
        <v>32</v>
      </c>
      <c r="Y1816" s="44"/>
      <c r="Z1816" s="48" t="s">
        <v>2627</v>
      </c>
      <c r="AA1816" s="44"/>
    </row>
    <row r="1817" spans="1:27" s="51" customFormat="1" ht="15" x14ac:dyDescent="0.25">
      <c r="A1817" s="44" t="s">
        <v>2607</v>
      </c>
      <c r="B1817" s="44" t="s">
        <v>2623</v>
      </c>
      <c r="C1817" s="44"/>
      <c r="D1817" s="44"/>
      <c r="E1817" s="45">
        <v>1200</v>
      </c>
      <c r="F1817" s="46">
        <v>1200</v>
      </c>
      <c r="G1817" s="46"/>
      <c r="H1817" s="196">
        <f>VLOOKUP(T1817,[2]Inflation!$G$16:$H$26,2,FALSE)</f>
        <v>1</v>
      </c>
      <c r="I1817" s="56">
        <f t="shared" si="167"/>
        <v>1200</v>
      </c>
      <c r="J1817" s="45"/>
      <c r="K1817" s="45"/>
      <c r="L1817" s="46"/>
      <c r="M1817" s="276">
        <f t="shared" si="168"/>
        <v>0</v>
      </c>
      <c r="N1817" s="45"/>
      <c r="O1817" s="46"/>
      <c r="P1817" s="276">
        <f t="shared" si="169"/>
        <v>0</v>
      </c>
      <c r="Q1817" s="44" t="s">
        <v>27</v>
      </c>
      <c r="R1817" s="44" t="s">
        <v>2628</v>
      </c>
      <c r="S1817" s="44" t="s">
        <v>2629</v>
      </c>
      <c r="T1817" s="44">
        <v>2012</v>
      </c>
      <c r="U1817" s="44"/>
      <c r="V1817" s="44" t="s">
        <v>210</v>
      </c>
      <c r="W1817" s="44" t="s">
        <v>32</v>
      </c>
      <c r="X1817" s="44" t="s">
        <v>32</v>
      </c>
      <c r="Y1817" s="44"/>
      <c r="Z1817" s="72" t="s">
        <v>2630</v>
      </c>
      <c r="AA1817" s="44"/>
    </row>
    <row r="1818" spans="1:27" s="51" customFormat="1" ht="30" x14ac:dyDescent="0.25">
      <c r="A1818" s="44" t="s">
        <v>2607</v>
      </c>
      <c r="B1818" s="44" t="s">
        <v>2623</v>
      </c>
      <c r="C1818" s="44"/>
      <c r="D1818" s="44"/>
      <c r="E1818" s="45"/>
      <c r="F1818" s="46"/>
      <c r="G1818" s="46"/>
      <c r="H1818" s="196">
        <f>VLOOKUP(T1818,[2]Inflation!$G$16:$H$26,2,FALSE)</f>
        <v>1</v>
      </c>
      <c r="I1818" s="56">
        <f t="shared" si="167"/>
        <v>0</v>
      </c>
      <c r="J1818" s="45"/>
      <c r="K1818" s="45">
        <v>1500</v>
      </c>
      <c r="L1818" s="45">
        <v>1500</v>
      </c>
      <c r="M1818" s="276">
        <f t="shared" si="168"/>
        <v>1500</v>
      </c>
      <c r="N1818" s="45">
        <v>2000</v>
      </c>
      <c r="O1818" s="46"/>
      <c r="P1818" s="276">
        <f t="shared" si="169"/>
        <v>0</v>
      </c>
      <c r="Q1818" s="44" t="s">
        <v>27</v>
      </c>
      <c r="R1818" s="44" t="s">
        <v>115</v>
      </c>
      <c r="S1818" s="44" t="s">
        <v>2631</v>
      </c>
      <c r="T1818" s="44">
        <v>2012</v>
      </c>
      <c r="U1818" s="44"/>
      <c r="V1818" s="44" t="s">
        <v>210</v>
      </c>
      <c r="W1818" s="44" t="s">
        <v>32</v>
      </c>
      <c r="X1818" s="44" t="s">
        <v>32</v>
      </c>
      <c r="Y1818" s="44"/>
      <c r="Z1818" s="72" t="s">
        <v>2632</v>
      </c>
      <c r="AA1818" s="44"/>
    </row>
    <row r="1819" spans="1:27" s="51" customFormat="1" ht="30" x14ac:dyDescent="0.25">
      <c r="A1819" s="44" t="s">
        <v>2607</v>
      </c>
      <c r="B1819" s="44" t="s">
        <v>2623</v>
      </c>
      <c r="C1819" s="44"/>
      <c r="D1819" s="44"/>
      <c r="E1819" s="45">
        <v>3000</v>
      </c>
      <c r="F1819" s="46">
        <v>3000</v>
      </c>
      <c r="G1819" s="46"/>
      <c r="H1819" s="196">
        <f>VLOOKUP(T1819,[2]Inflation!$G$16:$H$26,2,FALSE)</f>
        <v>1</v>
      </c>
      <c r="I1819" s="56">
        <f t="shared" si="167"/>
        <v>3000</v>
      </c>
      <c r="J1819" s="45"/>
      <c r="K1819" s="45" t="s">
        <v>963</v>
      </c>
      <c r="L1819" s="46"/>
      <c r="M1819" s="276">
        <f t="shared" si="168"/>
        <v>0</v>
      </c>
      <c r="N1819" s="45" t="s">
        <v>963</v>
      </c>
      <c r="O1819" s="46"/>
      <c r="P1819" s="276">
        <f t="shared" si="169"/>
        <v>0</v>
      </c>
      <c r="Q1819" s="44" t="s">
        <v>27</v>
      </c>
      <c r="R1819" s="44" t="s">
        <v>28</v>
      </c>
      <c r="S1819" s="44" t="s">
        <v>2633</v>
      </c>
      <c r="T1819" s="44">
        <v>2012</v>
      </c>
      <c r="U1819" s="44"/>
      <c r="V1819" s="44" t="s">
        <v>210</v>
      </c>
      <c r="W1819" s="44" t="s">
        <v>32</v>
      </c>
      <c r="X1819" s="44" t="s">
        <v>32</v>
      </c>
      <c r="Y1819" s="44"/>
      <c r="Z1819" s="72" t="s">
        <v>2634</v>
      </c>
      <c r="AA1819" s="44"/>
    </row>
    <row r="1820" spans="1:27" s="51" customFormat="1" ht="15" x14ac:dyDescent="0.25">
      <c r="A1820" s="44" t="s">
        <v>2607</v>
      </c>
      <c r="B1820" s="44" t="s">
        <v>2623</v>
      </c>
      <c r="C1820" s="44"/>
      <c r="D1820" s="44"/>
      <c r="E1820" s="45">
        <v>1700</v>
      </c>
      <c r="F1820" s="46">
        <v>1700</v>
      </c>
      <c r="G1820" s="46"/>
      <c r="H1820" s="196">
        <f>VLOOKUP(T1820,[2]Inflation!$G$16:$H$26,2,FALSE)</f>
        <v>1.118306895992371</v>
      </c>
      <c r="I1820" s="56">
        <f t="shared" si="167"/>
        <v>1901.1217231870307</v>
      </c>
      <c r="J1820" s="44"/>
      <c r="K1820" s="45"/>
      <c r="L1820" s="46"/>
      <c r="M1820" s="276">
        <f t="shared" si="168"/>
        <v>0</v>
      </c>
      <c r="N1820" s="45"/>
      <c r="O1820" s="46"/>
      <c r="P1820" s="276">
        <f t="shared" si="169"/>
        <v>0</v>
      </c>
      <c r="Q1820" s="44" t="s">
        <v>27</v>
      </c>
      <c r="R1820" s="44" t="s">
        <v>97</v>
      </c>
      <c r="S1820" s="44" t="s">
        <v>98</v>
      </c>
      <c r="T1820" s="44">
        <v>2007</v>
      </c>
      <c r="U1820" s="44"/>
      <c r="V1820" s="44" t="s">
        <v>376</v>
      </c>
      <c r="W1820" s="44" t="s">
        <v>32</v>
      </c>
      <c r="X1820" s="44" t="s">
        <v>32</v>
      </c>
      <c r="Y1820" s="44"/>
      <c r="Z1820" s="48" t="s">
        <v>99</v>
      </c>
      <c r="AA1820" s="44"/>
    </row>
    <row r="1821" spans="1:27" s="51" customFormat="1" ht="15" x14ac:dyDescent="0.25">
      <c r="A1821" s="44" t="s">
        <v>2607</v>
      </c>
      <c r="B1821" s="44" t="s">
        <v>2623</v>
      </c>
      <c r="C1821" s="44"/>
      <c r="D1821" s="44"/>
      <c r="E1821" s="45"/>
      <c r="F1821" s="46"/>
      <c r="G1821" s="46"/>
      <c r="H1821" s="196">
        <f>VLOOKUP(T1821,[2]Inflation!$G$16:$H$26,2,FALSE)</f>
        <v>1.0292667257822254</v>
      </c>
      <c r="I1821" s="56">
        <f t="shared" si="167"/>
        <v>0</v>
      </c>
      <c r="J1821" s="44"/>
      <c r="K1821" s="45">
        <v>14000</v>
      </c>
      <c r="L1821" s="46">
        <f>K1821/3</f>
        <v>4666.666666666667</v>
      </c>
      <c r="M1821" s="276">
        <f t="shared" si="168"/>
        <v>4803.2447203170523</v>
      </c>
      <c r="N1821" s="45">
        <v>20000</v>
      </c>
      <c r="O1821" s="46">
        <f>N1821/3</f>
        <v>6666.666666666667</v>
      </c>
      <c r="P1821" s="276">
        <f t="shared" si="169"/>
        <v>6861.7781718815031</v>
      </c>
      <c r="Q1821" s="44" t="s">
        <v>2635</v>
      </c>
      <c r="R1821" s="44" t="s">
        <v>115</v>
      </c>
      <c r="S1821" s="44" t="s">
        <v>116</v>
      </c>
      <c r="T1821" s="44">
        <v>2011</v>
      </c>
      <c r="U1821" s="44"/>
      <c r="V1821" s="44">
        <v>33</v>
      </c>
      <c r="W1821" s="44" t="s">
        <v>32</v>
      </c>
      <c r="X1821" s="44" t="s">
        <v>32</v>
      </c>
      <c r="Y1821" s="44"/>
      <c r="Z1821" s="48" t="s">
        <v>117</v>
      </c>
      <c r="AA1821" s="44"/>
    </row>
    <row r="1822" spans="1:27" s="51" customFormat="1" ht="30" x14ac:dyDescent="0.25">
      <c r="A1822" s="44" t="s">
        <v>2607</v>
      </c>
      <c r="B1822" s="44" t="s">
        <v>2623</v>
      </c>
      <c r="C1822" s="44"/>
      <c r="D1822" s="44"/>
      <c r="E1822" s="45"/>
      <c r="F1822" s="46"/>
      <c r="G1822" s="46"/>
      <c r="H1822" s="196">
        <f>VLOOKUP(T1822,[2]Inflation!$G$16:$H$26,2,FALSE)</f>
        <v>1.0461491063094051</v>
      </c>
      <c r="I1822" s="56">
        <f t="shared" si="167"/>
        <v>0</v>
      </c>
      <c r="J1822" s="45"/>
      <c r="K1822" s="45">
        <v>3700</v>
      </c>
      <c r="L1822" s="45">
        <v>3700</v>
      </c>
      <c r="M1822" s="276">
        <f t="shared" si="168"/>
        <v>3870.7516933447987</v>
      </c>
      <c r="N1822" s="45">
        <v>5330</v>
      </c>
      <c r="O1822" s="45">
        <v>5330</v>
      </c>
      <c r="P1822" s="276">
        <f t="shared" si="169"/>
        <v>5575.9747366291285</v>
      </c>
      <c r="Q1822" s="44" t="s">
        <v>27</v>
      </c>
      <c r="R1822" s="44" t="s">
        <v>284</v>
      </c>
      <c r="S1822" s="44" t="s">
        <v>298</v>
      </c>
      <c r="T1822" s="44">
        <v>2010</v>
      </c>
      <c r="U1822" s="44"/>
      <c r="V1822" s="44">
        <v>7</v>
      </c>
      <c r="W1822" s="44" t="s">
        <v>1198</v>
      </c>
      <c r="X1822" s="44" t="s">
        <v>32</v>
      </c>
      <c r="Y1822" s="44"/>
      <c r="Z1822" s="48" t="s">
        <v>299</v>
      </c>
      <c r="AA1822" s="44"/>
    </row>
    <row r="1823" spans="1:27" s="51" customFormat="1" ht="15" x14ac:dyDescent="0.25">
      <c r="A1823" s="44" t="s">
        <v>2607</v>
      </c>
      <c r="B1823" s="44" t="s">
        <v>2623</v>
      </c>
      <c r="C1823" s="44"/>
      <c r="D1823" s="44"/>
      <c r="E1823" s="45" t="s">
        <v>963</v>
      </c>
      <c r="F1823" s="46" t="s">
        <v>963</v>
      </c>
      <c r="G1823" s="46"/>
      <c r="H1823" s="196">
        <f>VLOOKUP(T1823,[2]Inflation!$G$16:$H$26,2,FALSE)</f>
        <v>1</v>
      </c>
      <c r="I1823" s="56" t="e">
        <f t="shared" si="167"/>
        <v>#VALUE!</v>
      </c>
      <c r="J1823" s="45"/>
      <c r="K1823" s="45">
        <v>2000</v>
      </c>
      <c r="L1823" s="45">
        <v>2000</v>
      </c>
      <c r="M1823" s="276">
        <f t="shared" si="168"/>
        <v>2000</v>
      </c>
      <c r="N1823" s="45">
        <v>2500</v>
      </c>
      <c r="O1823" s="45">
        <v>2500</v>
      </c>
      <c r="P1823" s="276">
        <f t="shared" si="169"/>
        <v>2500</v>
      </c>
      <c r="Q1823" s="44" t="s">
        <v>27</v>
      </c>
      <c r="R1823" s="44" t="s">
        <v>84</v>
      </c>
      <c r="S1823" s="44" t="s">
        <v>300</v>
      </c>
      <c r="T1823" s="44">
        <v>2012</v>
      </c>
      <c r="U1823" s="44"/>
      <c r="V1823" s="44" t="s">
        <v>210</v>
      </c>
      <c r="W1823" s="44" t="s">
        <v>32</v>
      </c>
      <c r="X1823" s="44" t="s">
        <v>32</v>
      </c>
      <c r="Y1823" s="44"/>
      <c r="Z1823" s="48" t="s">
        <v>2636</v>
      </c>
      <c r="AA1823" s="44"/>
    </row>
    <row r="1824" spans="1:27" s="51" customFormat="1" ht="15" x14ac:dyDescent="0.25">
      <c r="A1824" s="44" t="s">
        <v>2607</v>
      </c>
      <c r="B1824" s="44" t="s">
        <v>2623</v>
      </c>
      <c r="C1824" s="44"/>
      <c r="D1824" s="44"/>
      <c r="E1824" s="45">
        <v>2000</v>
      </c>
      <c r="F1824" s="46">
        <v>2000</v>
      </c>
      <c r="G1824" s="46"/>
      <c r="H1824" s="196">
        <f>VLOOKUP(T1824,[2]Inflation!$G$16:$H$26,2,FALSE)</f>
        <v>1</v>
      </c>
      <c r="I1824" s="56">
        <f t="shared" si="167"/>
        <v>2000</v>
      </c>
      <c r="J1824" s="45"/>
      <c r="K1824" s="45" t="s">
        <v>963</v>
      </c>
      <c r="L1824" s="45" t="s">
        <v>963</v>
      </c>
      <c r="M1824" s="276" t="e">
        <f t="shared" si="168"/>
        <v>#VALUE!</v>
      </c>
      <c r="N1824" s="45" t="s">
        <v>963</v>
      </c>
      <c r="O1824" s="45" t="s">
        <v>963</v>
      </c>
      <c r="P1824" s="276" t="e">
        <f t="shared" si="169"/>
        <v>#VALUE!</v>
      </c>
      <c r="Q1824" s="44" t="s">
        <v>27</v>
      </c>
      <c r="R1824" s="44" t="s">
        <v>74</v>
      </c>
      <c r="S1824" s="44" t="s">
        <v>300</v>
      </c>
      <c r="T1824" s="44">
        <v>2012</v>
      </c>
      <c r="U1824" s="44"/>
      <c r="V1824" s="44" t="s">
        <v>210</v>
      </c>
      <c r="W1824" s="44" t="s">
        <v>32</v>
      </c>
      <c r="X1824" s="44" t="s">
        <v>32</v>
      </c>
      <c r="Y1824" s="44"/>
      <c r="Z1824" s="48" t="s">
        <v>2636</v>
      </c>
      <c r="AA1824" s="44"/>
    </row>
    <row r="1825" spans="1:30" s="51" customFormat="1" ht="15" x14ac:dyDescent="0.25">
      <c r="A1825" s="44" t="s">
        <v>2607</v>
      </c>
      <c r="B1825" s="44" t="s">
        <v>2623</v>
      </c>
      <c r="C1825" s="44"/>
      <c r="D1825" s="44"/>
      <c r="E1825" s="45">
        <v>2000</v>
      </c>
      <c r="F1825" s="46">
        <v>2000</v>
      </c>
      <c r="G1825" s="46"/>
      <c r="H1825" s="196">
        <f>VLOOKUP(T1825,[2]Inflation!$G$16:$H$26,2,FALSE)</f>
        <v>1</v>
      </c>
      <c r="I1825" s="56">
        <f t="shared" si="167"/>
        <v>2000</v>
      </c>
      <c r="J1825" s="45"/>
      <c r="K1825" s="45" t="s">
        <v>963</v>
      </c>
      <c r="L1825" s="45" t="s">
        <v>963</v>
      </c>
      <c r="M1825" s="276" t="e">
        <f t="shared" si="168"/>
        <v>#VALUE!</v>
      </c>
      <c r="N1825" s="45" t="s">
        <v>963</v>
      </c>
      <c r="O1825" s="45" t="s">
        <v>963</v>
      </c>
      <c r="P1825" s="276" t="e">
        <f t="shared" si="169"/>
        <v>#VALUE!</v>
      </c>
      <c r="Q1825" s="44" t="s">
        <v>27</v>
      </c>
      <c r="R1825" s="44" t="s">
        <v>284</v>
      </c>
      <c r="S1825" s="44" t="s">
        <v>300</v>
      </c>
      <c r="T1825" s="44">
        <v>2012</v>
      </c>
      <c r="U1825" s="44"/>
      <c r="V1825" s="44" t="s">
        <v>210</v>
      </c>
      <c r="W1825" s="44" t="s">
        <v>32</v>
      </c>
      <c r="X1825" s="44" t="s">
        <v>32</v>
      </c>
      <c r="Y1825" s="44"/>
      <c r="Z1825" s="48" t="s">
        <v>2636</v>
      </c>
      <c r="AA1825" s="44"/>
    </row>
    <row r="1826" spans="1:30" s="51" customFormat="1" ht="15" x14ac:dyDescent="0.25">
      <c r="A1826" s="44" t="s">
        <v>2607</v>
      </c>
      <c r="B1826" s="195" t="s">
        <v>2637</v>
      </c>
      <c r="C1826" s="44" t="s">
        <v>2638</v>
      </c>
      <c r="D1826" s="44"/>
      <c r="E1826" s="45"/>
      <c r="F1826" s="46"/>
      <c r="G1826" s="46"/>
      <c r="H1826" s="196">
        <f>VLOOKUP(T1826,[2]Inflation!$G$16:$H$26,2,FALSE)</f>
        <v>1.280275745638717</v>
      </c>
      <c r="I1826" s="56">
        <f t="shared" si="167"/>
        <v>0</v>
      </c>
      <c r="J1826" s="44"/>
      <c r="K1826" s="45">
        <v>5000</v>
      </c>
      <c r="L1826" s="45">
        <v>5000</v>
      </c>
      <c r="M1826" s="276">
        <f t="shared" si="168"/>
        <v>6401.3787281935856</v>
      </c>
      <c r="N1826" s="45">
        <v>15000</v>
      </c>
      <c r="O1826" s="45">
        <v>15000</v>
      </c>
      <c r="P1826" s="276">
        <f t="shared" si="169"/>
        <v>19204.136184580755</v>
      </c>
      <c r="Q1826" s="44" t="s">
        <v>27</v>
      </c>
      <c r="R1826" s="44" t="s">
        <v>83</v>
      </c>
      <c r="S1826" s="44" t="s">
        <v>289</v>
      </c>
      <c r="T1826" s="44">
        <v>2002</v>
      </c>
      <c r="U1826" s="44"/>
      <c r="V1826" s="44" t="s">
        <v>32</v>
      </c>
      <c r="W1826" s="44" t="s">
        <v>32</v>
      </c>
      <c r="X1826" s="44" t="s">
        <v>32</v>
      </c>
      <c r="Y1826" s="44"/>
      <c r="Z1826" s="48" t="s">
        <v>2625</v>
      </c>
      <c r="AA1826" s="44"/>
    </row>
    <row r="1827" spans="1:30" s="51" customFormat="1" ht="30" x14ac:dyDescent="0.25">
      <c r="A1827" s="44" t="s">
        <v>2607</v>
      </c>
      <c r="B1827" s="195" t="s">
        <v>2637</v>
      </c>
      <c r="C1827" s="44"/>
      <c r="D1827" s="44"/>
      <c r="E1827" s="45">
        <v>2000</v>
      </c>
      <c r="F1827" s="46">
        <v>2000</v>
      </c>
      <c r="G1827" s="46"/>
      <c r="H1827" s="196">
        <f>VLOOKUP(T1827,[2]Inflation!$G$16:$H$26,2,FALSE)</f>
        <v>1.0461491063094051</v>
      </c>
      <c r="I1827" s="56">
        <f t="shared" si="167"/>
        <v>2092.2982126188099</v>
      </c>
      <c r="J1827" s="45"/>
      <c r="K1827" s="45"/>
      <c r="L1827" s="45"/>
      <c r="M1827" s="276">
        <f t="shared" si="168"/>
        <v>0</v>
      </c>
      <c r="N1827" s="45"/>
      <c r="O1827" s="45"/>
      <c r="P1827" s="276">
        <f t="shared" si="169"/>
        <v>0</v>
      </c>
      <c r="Q1827" s="44" t="s">
        <v>27</v>
      </c>
      <c r="R1827" s="44" t="s">
        <v>84</v>
      </c>
      <c r="S1827" s="44" t="s">
        <v>421</v>
      </c>
      <c r="T1827" s="44">
        <v>2010</v>
      </c>
      <c r="U1827" s="44"/>
      <c r="V1827" s="44">
        <v>5</v>
      </c>
      <c r="W1827" s="44" t="s">
        <v>32</v>
      </c>
      <c r="X1827" s="44" t="s">
        <v>32</v>
      </c>
      <c r="Y1827" s="44"/>
      <c r="Z1827" s="48" t="s">
        <v>422</v>
      </c>
      <c r="AA1827" s="44"/>
    </row>
    <row r="1828" spans="1:30" s="51" customFormat="1" ht="15" x14ac:dyDescent="0.25">
      <c r="A1828" s="44" t="s">
        <v>2607</v>
      </c>
      <c r="B1828" s="44" t="s">
        <v>2637</v>
      </c>
      <c r="C1828" s="44"/>
      <c r="D1828" s="44"/>
      <c r="E1828" s="45" t="s">
        <v>963</v>
      </c>
      <c r="F1828" s="46" t="s">
        <v>963</v>
      </c>
      <c r="G1828" s="46"/>
      <c r="H1828" s="196">
        <f>VLOOKUP(T1828,[2]Inflation!$G$16:$H$26,2,FALSE)</f>
        <v>1</v>
      </c>
      <c r="I1828" s="56" t="e">
        <f t="shared" si="167"/>
        <v>#VALUE!</v>
      </c>
      <c r="J1828" s="45"/>
      <c r="K1828" s="45">
        <v>2000</v>
      </c>
      <c r="L1828" s="45">
        <v>2000</v>
      </c>
      <c r="M1828" s="276">
        <f t="shared" si="168"/>
        <v>2000</v>
      </c>
      <c r="N1828" s="45">
        <v>2500</v>
      </c>
      <c r="O1828" s="45">
        <v>2500</v>
      </c>
      <c r="P1828" s="276">
        <f t="shared" si="169"/>
        <v>2500</v>
      </c>
      <c r="Q1828" s="44" t="s">
        <v>27</v>
      </c>
      <c r="R1828" s="44" t="s">
        <v>84</v>
      </c>
      <c r="S1828" s="44" t="s">
        <v>300</v>
      </c>
      <c r="T1828" s="44">
        <v>2012</v>
      </c>
      <c r="U1828" s="44"/>
      <c r="V1828" s="44" t="s">
        <v>210</v>
      </c>
      <c r="W1828" s="44" t="s">
        <v>32</v>
      </c>
      <c r="X1828" s="44" t="s">
        <v>32</v>
      </c>
      <c r="Y1828" s="44"/>
      <c r="Z1828" s="48" t="s">
        <v>2639</v>
      </c>
      <c r="AA1828" s="44"/>
    </row>
    <row r="1829" spans="1:30" s="51" customFormat="1" ht="15" x14ac:dyDescent="0.25">
      <c r="A1829" s="44" t="s">
        <v>2607</v>
      </c>
      <c r="B1829" s="44" t="s">
        <v>2637</v>
      </c>
      <c r="C1829" s="44"/>
      <c r="D1829" s="44"/>
      <c r="E1829" s="45">
        <v>2000</v>
      </c>
      <c r="F1829" s="46">
        <v>2000</v>
      </c>
      <c r="G1829" s="46"/>
      <c r="H1829" s="196">
        <f>VLOOKUP(T1829,[2]Inflation!$G$16:$H$26,2,FALSE)</f>
        <v>1</v>
      </c>
      <c r="I1829" s="56">
        <f t="shared" si="167"/>
        <v>2000</v>
      </c>
      <c r="J1829" s="45"/>
      <c r="K1829" s="45" t="s">
        <v>963</v>
      </c>
      <c r="L1829" s="45" t="s">
        <v>963</v>
      </c>
      <c r="M1829" s="276" t="e">
        <f t="shared" si="168"/>
        <v>#VALUE!</v>
      </c>
      <c r="N1829" s="45" t="s">
        <v>963</v>
      </c>
      <c r="O1829" s="45" t="s">
        <v>963</v>
      </c>
      <c r="P1829" s="276" t="e">
        <f t="shared" si="169"/>
        <v>#VALUE!</v>
      </c>
      <c r="Q1829" s="44" t="s">
        <v>27</v>
      </c>
      <c r="R1829" s="44" t="s">
        <v>74</v>
      </c>
      <c r="S1829" s="44" t="s">
        <v>300</v>
      </c>
      <c r="T1829" s="44">
        <v>2012</v>
      </c>
      <c r="U1829" s="44"/>
      <c r="V1829" s="44" t="s">
        <v>210</v>
      </c>
      <c r="W1829" s="44" t="s">
        <v>32</v>
      </c>
      <c r="X1829" s="44" t="s">
        <v>32</v>
      </c>
      <c r="Y1829" s="44"/>
      <c r="Z1829" s="48" t="s">
        <v>2639</v>
      </c>
      <c r="AA1829" s="44"/>
    </row>
    <row r="1830" spans="1:30" s="51" customFormat="1" ht="15" x14ac:dyDescent="0.25">
      <c r="A1830" s="44" t="s">
        <v>2607</v>
      </c>
      <c r="B1830" s="44" t="s">
        <v>2637</v>
      </c>
      <c r="C1830" s="44"/>
      <c r="D1830" s="44"/>
      <c r="E1830" s="45">
        <v>2000</v>
      </c>
      <c r="F1830" s="46">
        <v>2000</v>
      </c>
      <c r="G1830" s="46"/>
      <c r="H1830" s="196">
        <f>VLOOKUP(T1830,[2]Inflation!$G$16:$H$26,2,FALSE)</f>
        <v>1</v>
      </c>
      <c r="I1830" s="56">
        <f t="shared" si="167"/>
        <v>2000</v>
      </c>
      <c r="J1830" s="45"/>
      <c r="K1830" s="45" t="s">
        <v>963</v>
      </c>
      <c r="L1830" s="45" t="s">
        <v>963</v>
      </c>
      <c r="M1830" s="276" t="e">
        <f t="shared" si="168"/>
        <v>#VALUE!</v>
      </c>
      <c r="N1830" s="45" t="s">
        <v>963</v>
      </c>
      <c r="O1830" s="45" t="s">
        <v>963</v>
      </c>
      <c r="P1830" s="276" t="e">
        <f t="shared" si="169"/>
        <v>#VALUE!</v>
      </c>
      <c r="Q1830" s="44" t="s">
        <v>27</v>
      </c>
      <c r="R1830" s="44" t="s">
        <v>284</v>
      </c>
      <c r="S1830" s="44" t="s">
        <v>300</v>
      </c>
      <c r="T1830" s="44">
        <v>2012</v>
      </c>
      <c r="U1830" s="44"/>
      <c r="V1830" s="44" t="s">
        <v>210</v>
      </c>
      <c r="W1830" s="44" t="s">
        <v>32</v>
      </c>
      <c r="X1830" s="44" t="s">
        <v>32</v>
      </c>
      <c r="Y1830" s="44"/>
      <c r="Z1830" s="48" t="s">
        <v>2639</v>
      </c>
      <c r="AA1830" s="44"/>
    </row>
    <row r="1831" spans="1:30" s="51" customFormat="1" ht="15" x14ac:dyDescent="0.25">
      <c r="A1831" s="44" t="s">
        <v>2607</v>
      </c>
      <c r="B1831" s="44" t="s">
        <v>2637</v>
      </c>
      <c r="C1831" s="44"/>
      <c r="D1831" s="44"/>
      <c r="E1831" s="44"/>
      <c r="F1831" s="212"/>
      <c r="G1831" s="212"/>
      <c r="H1831" s="196">
        <f>VLOOKUP(T1831,[2]Inflation!$G$16:$H$26,2,FALSE)</f>
        <v>1.0461491063094051</v>
      </c>
      <c r="I1831" s="56">
        <f t="shared" si="167"/>
        <v>0</v>
      </c>
      <c r="J1831" s="44"/>
      <c r="K1831" s="45">
        <v>3000</v>
      </c>
      <c r="L1831" s="45">
        <v>3000</v>
      </c>
      <c r="M1831" s="276">
        <f t="shared" si="168"/>
        <v>3138.4473189282153</v>
      </c>
      <c r="N1831" s="45">
        <v>4000</v>
      </c>
      <c r="O1831" s="45">
        <v>4000</v>
      </c>
      <c r="P1831" s="276">
        <f t="shared" si="169"/>
        <v>4184.5964252376198</v>
      </c>
      <c r="Q1831" s="44" t="s">
        <v>27</v>
      </c>
      <c r="R1831" s="44" t="s">
        <v>28</v>
      </c>
      <c r="S1831" s="44" t="s">
        <v>357</v>
      </c>
      <c r="T1831" s="44">
        <v>2010</v>
      </c>
      <c r="U1831" s="44"/>
      <c r="V1831" s="44">
        <v>13</v>
      </c>
      <c r="W1831" s="44" t="s">
        <v>32</v>
      </c>
      <c r="X1831" s="44" t="s">
        <v>32</v>
      </c>
      <c r="Y1831" s="44"/>
      <c r="Z1831" s="48" t="s">
        <v>358</v>
      </c>
      <c r="AA1831" s="44"/>
    </row>
    <row r="1832" spans="1:30" s="171" customFormat="1" ht="30" x14ac:dyDescent="0.25">
      <c r="A1832" s="39" t="s">
        <v>2640</v>
      </c>
      <c r="B1832" s="39" t="s">
        <v>2641</v>
      </c>
      <c r="C1832" s="39"/>
      <c r="D1832" s="39"/>
      <c r="E1832" s="40"/>
      <c r="F1832" s="40"/>
      <c r="G1832" s="40"/>
      <c r="H1832" s="216">
        <v>1.0733291816457666</v>
      </c>
      <c r="I1832" s="364"/>
      <c r="J1832" s="40"/>
      <c r="K1832" s="40">
        <v>1300</v>
      </c>
      <c r="L1832" s="40"/>
      <c r="M1832" s="40">
        <v>1395.3279361394966</v>
      </c>
      <c r="N1832" s="40">
        <v>2500</v>
      </c>
      <c r="O1832" s="40"/>
      <c r="P1832" s="40">
        <v>2683.3229541144165</v>
      </c>
      <c r="Q1832" s="39" t="s">
        <v>27</v>
      </c>
      <c r="R1832" s="39" t="s">
        <v>97</v>
      </c>
      <c r="S1832" s="39" t="s">
        <v>304</v>
      </c>
      <c r="T1832" s="39">
        <v>2009</v>
      </c>
      <c r="U1832" s="39">
        <v>2009</v>
      </c>
      <c r="V1832" s="39">
        <v>4</v>
      </c>
      <c r="W1832" s="39" t="s">
        <v>32</v>
      </c>
      <c r="X1832" s="39" t="s">
        <v>32</v>
      </c>
      <c r="Y1832" s="39"/>
      <c r="Z1832" s="42" t="s">
        <v>305</v>
      </c>
      <c r="AA1832" s="39"/>
      <c r="AB1832" s="43"/>
      <c r="AC1832" s="43"/>
      <c r="AD1832" s="43"/>
    </row>
    <row r="1833" spans="1:30" s="171" customFormat="1" ht="15" x14ac:dyDescent="0.25">
      <c r="A1833" s="39" t="s">
        <v>2640</v>
      </c>
      <c r="B1833" s="365" t="s">
        <v>2641</v>
      </c>
      <c r="C1833" s="365" t="s">
        <v>2642</v>
      </c>
      <c r="D1833" s="39"/>
      <c r="E1833" s="40">
        <v>675</v>
      </c>
      <c r="F1833" s="40"/>
      <c r="G1833" s="40"/>
      <c r="H1833" s="216">
        <v>1.0721304058925818</v>
      </c>
      <c r="I1833" s="364">
        <v>723.68802397749266</v>
      </c>
      <c r="J1833" s="40"/>
      <c r="K1833" s="40"/>
      <c r="L1833" s="40"/>
      <c r="M1833" s="40"/>
      <c r="N1833" s="40"/>
      <c r="O1833" s="40"/>
      <c r="P1833" s="40"/>
      <c r="Q1833" s="39" t="s">
        <v>27</v>
      </c>
      <c r="R1833" s="39" t="s">
        <v>28</v>
      </c>
      <c r="S1833" s="39" t="s">
        <v>50</v>
      </c>
      <c r="T1833" s="39">
        <v>2008</v>
      </c>
      <c r="U1833" s="39">
        <v>2008</v>
      </c>
      <c r="V1833" s="39" t="s">
        <v>51</v>
      </c>
      <c r="W1833" s="39" t="s">
        <v>32</v>
      </c>
      <c r="X1833" s="39" t="s">
        <v>32</v>
      </c>
      <c r="Y1833" s="39"/>
      <c r="Z1833" s="42" t="s">
        <v>52</v>
      </c>
      <c r="AA1833" s="39" t="s">
        <v>53</v>
      </c>
      <c r="AB1833" s="43"/>
      <c r="AC1833" s="43"/>
      <c r="AD1833" s="43"/>
    </row>
    <row r="1834" spans="1:30" s="171" customFormat="1" ht="30" x14ac:dyDescent="0.25">
      <c r="A1834" s="39" t="s">
        <v>2640</v>
      </c>
      <c r="B1834" s="365" t="s">
        <v>2641</v>
      </c>
      <c r="C1834" s="365" t="s">
        <v>2643</v>
      </c>
      <c r="D1834" s="39"/>
      <c r="E1834" s="40">
        <v>850</v>
      </c>
      <c r="F1834" s="40"/>
      <c r="G1834" s="40"/>
      <c r="H1834" s="216">
        <v>1.1415203211239338</v>
      </c>
      <c r="I1834" s="364"/>
      <c r="J1834" s="40"/>
      <c r="K1834" s="40"/>
      <c r="L1834" s="40"/>
      <c r="M1834" s="40"/>
      <c r="N1834" s="40"/>
      <c r="O1834" s="40"/>
      <c r="P1834" s="40"/>
      <c r="Q1834" s="39" t="s">
        <v>27</v>
      </c>
      <c r="R1834" s="39" t="s">
        <v>28</v>
      </c>
      <c r="S1834" s="39" t="s">
        <v>240</v>
      </c>
      <c r="T1834" s="39">
        <v>2006</v>
      </c>
      <c r="U1834" s="39">
        <v>2006</v>
      </c>
      <c r="V1834" s="39">
        <v>32</v>
      </c>
      <c r="W1834" s="39" t="s">
        <v>32</v>
      </c>
      <c r="X1834" s="39" t="s">
        <v>32</v>
      </c>
      <c r="Y1834" s="39"/>
      <c r="Z1834" s="42" t="s">
        <v>241</v>
      </c>
      <c r="AA1834" s="39" t="s">
        <v>32</v>
      </c>
      <c r="AB1834" s="43"/>
      <c r="AC1834" s="43"/>
      <c r="AD1834" s="43"/>
    </row>
    <row r="1835" spans="1:30" s="171" customFormat="1" ht="30" x14ac:dyDescent="0.25">
      <c r="A1835" s="39" t="s">
        <v>2640</v>
      </c>
      <c r="B1835" s="365" t="s">
        <v>2641</v>
      </c>
      <c r="C1835" s="365" t="s">
        <v>2004</v>
      </c>
      <c r="D1835" s="39"/>
      <c r="E1835" s="40">
        <v>2000</v>
      </c>
      <c r="F1835" s="40"/>
      <c r="G1835" s="40"/>
      <c r="H1835" s="216">
        <v>1.0292667257822254</v>
      </c>
      <c r="I1835" s="364">
        <v>2058.5334515644508</v>
      </c>
      <c r="J1835" s="40"/>
      <c r="K1835" s="40"/>
      <c r="L1835" s="40"/>
      <c r="M1835" s="40"/>
      <c r="N1835" s="40"/>
      <c r="O1835" s="40"/>
      <c r="P1835" s="40"/>
      <c r="Q1835" s="39" t="s">
        <v>27</v>
      </c>
      <c r="R1835" s="39" t="s">
        <v>71</v>
      </c>
      <c r="S1835" s="39" t="s">
        <v>93</v>
      </c>
      <c r="T1835" s="39">
        <v>2011</v>
      </c>
      <c r="U1835" s="39">
        <v>2011</v>
      </c>
      <c r="V1835" s="39" t="s">
        <v>989</v>
      </c>
      <c r="W1835" s="39" t="s">
        <v>32</v>
      </c>
      <c r="X1835" s="39">
        <v>13</v>
      </c>
      <c r="Y1835" s="39"/>
      <c r="Z1835" s="42" t="s">
        <v>94</v>
      </c>
      <c r="AA1835" s="39" t="s">
        <v>95</v>
      </c>
      <c r="AB1835" s="43"/>
      <c r="AC1835" s="43"/>
      <c r="AD1835" s="43"/>
    </row>
    <row r="1836" spans="1:30" s="171" customFormat="1" ht="15" x14ac:dyDescent="0.25">
      <c r="A1836" s="39" t="s">
        <v>2640</v>
      </c>
      <c r="B1836" s="39" t="s">
        <v>2641</v>
      </c>
      <c r="C1836" s="39"/>
      <c r="D1836" s="39"/>
      <c r="E1836" s="40">
        <v>600</v>
      </c>
      <c r="F1836" s="40"/>
      <c r="G1836" s="40"/>
      <c r="H1836" s="216">
        <v>1.118306895992371</v>
      </c>
      <c r="I1836" s="364">
        <v>670.98413759542257</v>
      </c>
      <c r="J1836" s="39"/>
      <c r="K1836" s="40" t="s">
        <v>963</v>
      </c>
      <c r="L1836" s="40"/>
      <c r="M1836" s="40"/>
      <c r="N1836" s="40" t="s">
        <v>963</v>
      </c>
      <c r="O1836" s="40"/>
      <c r="P1836" s="40"/>
      <c r="Q1836" s="39" t="s">
        <v>27</v>
      </c>
      <c r="R1836" s="39" t="s">
        <v>97</v>
      </c>
      <c r="S1836" s="39" t="s">
        <v>98</v>
      </c>
      <c r="T1836" s="39">
        <v>2007</v>
      </c>
      <c r="U1836" s="39">
        <v>2007</v>
      </c>
      <c r="V1836" s="39" t="s">
        <v>1257</v>
      </c>
      <c r="W1836" s="39" t="s">
        <v>32</v>
      </c>
      <c r="X1836" s="39" t="s">
        <v>32</v>
      </c>
      <c r="Y1836" s="39"/>
      <c r="Z1836" s="42" t="s">
        <v>99</v>
      </c>
      <c r="AA1836" s="39"/>
      <c r="AB1836" s="43"/>
      <c r="AC1836" s="43"/>
      <c r="AD1836" s="43"/>
    </row>
    <row r="1837" spans="1:30" s="171" customFormat="1" ht="30" x14ac:dyDescent="0.25">
      <c r="A1837" s="39" t="s">
        <v>2640</v>
      </c>
      <c r="B1837" s="39" t="s">
        <v>2641</v>
      </c>
      <c r="C1837" s="39"/>
      <c r="D1837" s="39"/>
      <c r="E1837" s="40">
        <v>1800</v>
      </c>
      <c r="F1837" s="40"/>
      <c r="G1837" s="40"/>
      <c r="H1837" s="216">
        <v>1.118306895992371</v>
      </c>
      <c r="I1837" s="364">
        <v>2012.9524127862678</v>
      </c>
      <c r="J1837" s="40"/>
      <c r="K1837" s="40"/>
      <c r="L1837" s="40"/>
      <c r="M1837" s="40"/>
      <c r="N1837" s="40"/>
      <c r="O1837" s="40"/>
      <c r="P1837" s="40"/>
      <c r="Q1837" s="39" t="s">
        <v>27</v>
      </c>
      <c r="R1837" s="39" t="s">
        <v>83</v>
      </c>
      <c r="S1837" s="39" t="s">
        <v>100</v>
      </c>
      <c r="T1837" s="39">
        <v>2007</v>
      </c>
      <c r="U1837" s="39">
        <v>2007</v>
      </c>
      <c r="V1837" s="39">
        <v>14</v>
      </c>
      <c r="W1837" s="39" t="s">
        <v>32</v>
      </c>
      <c r="X1837" s="39">
        <v>10</v>
      </c>
      <c r="Y1837" s="39"/>
      <c r="Z1837" s="42" t="s">
        <v>101</v>
      </c>
      <c r="AA1837" s="39" t="s">
        <v>32</v>
      </c>
      <c r="AB1837" s="43"/>
      <c r="AC1837" s="43"/>
      <c r="AD1837" s="43"/>
    </row>
    <row r="1838" spans="1:30" s="171" customFormat="1" ht="45" x14ac:dyDescent="0.25">
      <c r="A1838" s="39" t="s">
        <v>2640</v>
      </c>
      <c r="B1838" s="39" t="s">
        <v>2641</v>
      </c>
      <c r="C1838" s="39"/>
      <c r="D1838" s="39"/>
      <c r="E1838" s="40">
        <v>2000</v>
      </c>
      <c r="F1838" s="40"/>
      <c r="G1838" s="40"/>
      <c r="H1838" s="216">
        <v>1.0733291816457666</v>
      </c>
      <c r="I1838" s="364">
        <v>2146.6583632915331</v>
      </c>
      <c r="J1838" s="39"/>
      <c r="K1838" s="39"/>
      <c r="L1838" s="39"/>
      <c r="M1838" s="39"/>
      <c r="N1838" s="39"/>
      <c r="O1838" s="39"/>
      <c r="P1838" s="39"/>
      <c r="Q1838" s="39" t="s">
        <v>27</v>
      </c>
      <c r="R1838" s="39" t="s">
        <v>44</v>
      </c>
      <c r="S1838" s="39" t="s">
        <v>103</v>
      </c>
      <c r="T1838" s="39">
        <v>2009</v>
      </c>
      <c r="U1838" s="39">
        <v>2009</v>
      </c>
      <c r="V1838" s="39" t="s">
        <v>114</v>
      </c>
      <c r="W1838" s="39" t="s">
        <v>32</v>
      </c>
      <c r="X1838" s="39" t="s">
        <v>32</v>
      </c>
      <c r="Y1838" s="39"/>
      <c r="Z1838" s="42" t="s">
        <v>104</v>
      </c>
      <c r="AA1838" s="39"/>
      <c r="AB1838" s="43"/>
      <c r="AC1838" s="43"/>
      <c r="AD1838" s="43"/>
    </row>
    <row r="1839" spans="1:30" s="171" customFormat="1" ht="15" x14ac:dyDescent="0.25">
      <c r="A1839" s="39" t="s">
        <v>2640</v>
      </c>
      <c r="B1839" s="39" t="s">
        <v>2641</v>
      </c>
      <c r="C1839" s="39" t="s">
        <v>2644</v>
      </c>
      <c r="D1839" s="63"/>
      <c r="E1839" s="277">
        <v>2175.16</v>
      </c>
      <c r="F1839" s="277"/>
      <c r="G1839" s="277"/>
      <c r="H1839" s="216">
        <v>1.0461491063094051</v>
      </c>
      <c r="I1839" s="364">
        <v>2275.5416900799655</v>
      </c>
      <c r="J1839" s="277"/>
      <c r="K1839" s="277">
        <v>1500</v>
      </c>
      <c r="L1839" s="277"/>
      <c r="M1839" s="40">
        <v>1569.2236594641076</v>
      </c>
      <c r="N1839" s="277">
        <v>3711.99</v>
      </c>
      <c r="O1839" s="277"/>
      <c r="P1839" s="40">
        <v>3883.2950211294483</v>
      </c>
      <c r="Q1839" s="63" t="s">
        <v>431</v>
      </c>
      <c r="R1839" s="66" t="s">
        <v>65</v>
      </c>
      <c r="S1839" s="63" t="s">
        <v>66</v>
      </c>
      <c r="T1839" s="63" t="s">
        <v>67</v>
      </c>
      <c r="U1839" s="63">
        <v>2010</v>
      </c>
      <c r="V1839" s="63"/>
      <c r="W1839" s="63"/>
      <c r="X1839" s="39">
        <v>14</v>
      </c>
      <c r="Y1839" s="67" t="s">
        <v>70</v>
      </c>
      <c r="Z1839" s="42" t="s">
        <v>69</v>
      </c>
      <c r="AA1839" s="67"/>
      <c r="AB1839" s="43"/>
      <c r="AC1839" s="43"/>
      <c r="AD1839" s="43"/>
    </row>
    <row r="1840" spans="1:30" s="171" customFormat="1" ht="15" x14ac:dyDescent="0.25">
      <c r="A1840" s="39" t="s">
        <v>2640</v>
      </c>
      <c r="B1840" s="39" t="s">
        <v>2641</v>
      </c>
      <c r="C1840" s="39" t="s">
        <v>2645</v>
      </c>
      <c r="D1840" s="168"/>
      <c r="E1840" s="169">
        <v>856</v>
      </c>
      <c r="F1840" s="169"/>
      <c r="G1840" s="169"/>
      <c r="H1840" s="216">
        <v>1.0461491063094051</v>
      </c>
      <c r="I1840" s="364">
        <v>895.50363500085075</v>
      </c>
      <c r="J1840" s="169"/>
      <c r="K1840" s="169">
        <v>409</v>
      </c>
      <c r="L1840" s="169"/>
      <c r="M1840" s="40">
        <v>427.87498448054669</v>
      </c>
      <c r="N1840" s="169">
        <v>1750</v>
      </c>
      <c r="O1840" s="169"/>
      <c r="P1840" s="40">
        <v>1830.7609360414588</v>
      </c>
      <c r="Q1840" s="168" t="s">
        <v>431</v>
      </c>
      <c r="R1840" s="65" t="s">
        <v>74</v>
      </c>
      <c r="S1840" s="63" t="s">
        <v>66</v>
      </c>
      <c r="T1840" s="63" t="s">
        <v>67</v>
      </c>
      <c r="U1840" s="63">
        <v>2010</v>
      </c>
      <c r="V1840" s="168"/>
      <c r="W1840" s="168"/>
      <c r="X1840" s="168" t="s">
        <v>2646</v>
      </c>
      <c r="Y1840" s="170" t="s">
        <v>525</v>
      </c>
      <c r="Z1840" s="42" t="s">
        <v>69</v>
      </c>
      <c r="AA1840" s="170"/>
      <c r="AB1840" s="43"/>
      <c r="AC1840" s="43"/>
      <c r="AD1840" s="43"/>
    </row>
    <row r="1841" spans="1:30" s="171" customFormat="1" ht="15" x14ac:dyDescent="0.25">
      <c r="A1841" s="39" t="s">
        <v>2640</v>
      </c>
      <c r="B1841" s="365" t="s">
        <v>2641</v>
      </c>
      <c r="C1841" s="39" t="s">
        <v>2647</v>
      </c>
      <c r="D1841" s="63"/>
      <c r="E1841" s="277">
        <v>1886.18</v>
      </c>
      <c r="F1841" s="277"/>
      <c r="G1841" s="277"/>
      <c r="H1841" s="216">
        <v>1.0461491063094051</v>
      </c>
      <c r="I1841" s="364">
        <v>1973.2255213386736</v>
      </c>
      <c r="J1841" s="277"/>
      <c r="K1841" s="277">
        <v>500</v>
      </c>
      <c r="L1841" s="277"/>
      <c r="M1841" s="40">
        <v>523.07455315470247</v>
      </c>
      <c r="N1841" s="277">
        <v>5000</v>
      </c>
      <c r="O1841" s="277"/>
      <c r="P1841" s="40">
        <v>5230.7455315470252</v>
      </c>
      <c r="Q1841" s="63" t="s">
        <v>1639</v>
      </c>
      <c r="R1841" s="65" t="s">
        <v>36</v>
      </c>
      <c r="S1841" s="63" t="s">
        <v>66</v>
      </c>
      <c r="T1841" s="63" t="s">
        <v>67</v>
      </c>
      <c r="U1841" s="63">
        <v>2010</v>
      </c>
      <c r="V1841" s="63"/>
      <c r="W1841" s="63"/>
      <c r="X1841" s="39"/>
      <c r="Y1841" s="67" t="s">
        <v>527</v>
      </c>
      <c r="Z1841" s="42" t="s">
        <v>69</v>
      </c>
      <c r="AA1841" s="67"/>
      <c r="AB1841" s="43"/>
      <c r="AC1841" s="43"/>
      <c r="AD1841" s="43"/>
    </row>
    <row r="1842" spans="1:30" s="171" customFormat="1" ht="15" x14ac:dyDescent="0.25">
      <c r="A1842" s="39" t="s">
        <v>2640</v>
      </c>
      <c r="B1842" s="365" t="s">
        <v>2641</v>
      </c>
      <c r="C1842" s="39" t="s">
        <v>2648</v>
      </c>
      <c r="D1842" s="63"/>
      <c r="E1842" s="277">
        <v>1692.47</v>
      </c>
      <c r="F1842" s="277"/>
      <c r="G1842" s="277"/>
      <c r="H1842" s="216">
        <v>1.0461491063094051</v>
      </c>
      <c r="I1842" s="364">
        <v>1770.5759779554787</v>
      </c>
      <c r="J1842" s="277"/>
      <c r="K1842" s="277">
        <v>1300</v>
      </c>
      <c r="L1842" s="277"/>
      <c r="M1842" s="40">
        <v>1359.9938382022265</v>
      </c>
      <c r="N1842" s="277">
        <v>2400</v>
      </c>
      <c r="O1842" s="277"/>
      <c r="P1842" s="40">
        <v>2510.7578551425722</v>
      </c>
      <c r="Q1842" s="63" t="s">
        <v>1639</v>
      </c>
      <c r="R1842" s="65" t="s">
        <v>36</v>
      </c>
      <c r="S1842" s="63" t="s">
        <v>66</v>
      </c>
      <c r="T1842" s="63" t="s">
        <v>67</v>
      </c>
      <c r="U1842" s="63">
        <v>2010</v>
      </c>
      <c r="V1842" s="63"/>
      <c r="W1842" s="63"/>
      <c r="X1842" s="39"/>
      <c r="Y1842" s="67" t="s">
        <v>68</v>
      </c>
      <c r="Z1842" s="42" t="s">
        <v>69</v>
      </c>
      <c r="AA1842" s="67"/>
      <c r="AB1842" s="43"/>
      <c r="AC1842" s="43"/>
      <c r="AD1842" s="43"/>
    </row>
    <row r="1843" spans="1:30" s="171" customFormat="1" ht="15" x14ac:dyDescent="0.25">
      <c r="A1843" s="39" t="s">
        <v>2640</v>
      </c>
      <c r="B1843" s="365" t="s">
        <v>2641</v>
      </c>
      <c r="C1843" s="39" t="s">
        <v>2649</v>
      </c>
      <c r="D1843" s="63"/>
      <c r="E1843" s="277">
        <v>1471.05</v>
      </c>
      <c r="F1843" s="277"/>
      <c r="G1843" s="277"/>
      <c r="H1843" s="216">
        <v>1.0461491063094051</v>
      </c>
      <c r="I1843" s="364">
        <v>1538.9376428364503</v>
      </c>
      <c r="J1843" s="277"/>
      <c r="K1843" s="277">
        <v>1189.4100000000001</v>
      </c>
      <c r="L1843" s="277"/>
      <c r="M1843" s="40">
        <v>1244.3002085354694</v>
      </c>
      <c r="N1843" s="277">
        <v>2300</v>
      </c>
      <c r="O1843" s="277"/>
      <c r="P1843" s="40">
        <v>2406.1429445116314</v>
      </c>
      <c r="Q1843" s="63" t="s">
        <v>1639</v>
      </c>
      <c r="R1843" s="65" t="s">
        <v>36</v>
      </c>
      <c r="S1843" s="63" t="s">
        <v>66</v>
      </c>
      <c r="T1843" s="63" t="s">
        <v>67</v>
      </c>
      <c r="U1843" s="63">
        <v>2010</v>
      </c>
      <c r="V1843" s="63"/>
      <c r="W1843" s="63"/>
      <c r="X1843" s="39"/>
      <c r="Y1843" s="67" t="s">
        <v>68</v>
      </c>
      <c r="Z1843" s="42" t="s">
        <v>69</v>
      </c>
      <c r="AA1843" s="67"/>
      <c r="AB1843" s="43"/>
      <c r="AC1843" s="43"/>
      <c r="AD1843" s="43"/>
    </row>
    <row r="1844" spans="1:30" s="171" customFormat="1" ht="15" x14ac:dyDescent="0.25">
      <c r="A1844" s="39" t="s">
        <v>2640</v>
      </c>
      <c r="B1844" s="39" t="s">
        <v>2648</v>
      </c>
      <c r="C1844" s="63"/>
      <c r="D1844" s="63"/>
      <c r="E1844" s="277">
        <v>833.33</v>
      </c>
      <c r="F1844" s="277"/>
      <c r="G1844" s="277"/>
      <c r="H1844" s="216">
        <v>1.0461491063094051</v>
      </c>
      <c r="I1844" s="364">
        <v>871.78743476081661</v>
      </c>
      <c r="J1844" s="277"/>
      <c r="K1844" s="277">
        <v>0</v>
      </c>
      <c r="L1844" s="277"/>
      <c r="M1844" s="40">
        <v>0</v>
      </c>
      <c r="N1844" s="277">
        <v>3000</v>
      </c>
      <c r="O1844" s="277"/>
      <c r="P1844" s="40">
        <v>3138.4473189282153</v>
      </c>
      <c r="Q1844" s="63" t="s">
        <v>431</v>
      </c>
      <c r="R1844" s="65" t="s">
        <v>44</v>
      </c>
      <c r="S1844" s="63" t="s">
        <v>66</v>
      </c>
      <c r="T1844" s="63" t="s">
        <v>67</v>
      </c>
      <c r="U1844" s="63">
        <v>2010</v>
      </c>
      <c r="V1844" s="63"/>
      <c r="W1844" s="63"/>
      <c r="X1844" s="39"/>
      <c r="Y1844" s="67" t="s">
        <v>155</v>
      </c>
      <c r="Z1844" s="42" t="s">
        <v>69</v>
      </c>
      <c r="AA1844" s="67"/>
      <c r="AB1844" s="43"/>
      <c r="AC1844" s="43"/>
      <c r="AD1844" s="43"/>
    </row>
    <row r="1845" spans="1:30" s="171" customFormat="1" ht="15" x14ac:dyDescent="0.25">
      <c r="A1845" s="39" t="s">
        <v>2640</v>
      </c>
      <c r="B1845" s="365" t="s">
        <v>2641</v>
      </c>
      <c r="C1845" s="39" t="s">
        <v>2650</v>
      </c>
      <c r="D1845" s="63"/>
      <c r="E1845" s="277">
        <v>1502.14</v>
      </c>
      <c r="F1845" s="277"/>
      <c r="G1845" s="277"/>
      <c r="H1845" s="216">
        <v>1.0461491063094051</v>
      </c>
      <c r="I1845" s="364">
        <v>1571.4624185516097</v>
      </c>
      <c r="J1845" s="277"/>
      <c r="K1845" s="277">
        <v>0</v>
      </c>
      <c r="L1845" s="277"/>
      <c r="M1845" s="40">
        <v>0</v>
      </c>
      <c r="N1845" s="277">
        <v>2800</v>
      </c>
      <c r="O1845" s="277"/>
      <c r="P1845" s="40">
        <v>2929.2174976663341</v>
      </c>
      <c r="Q1845" s="63" t="s">
        <v>431</v>
      </c>
      <c r="R1845" s="65" t="s">
        <v>44</v>
      </c>
      <c r="S1845" s="63" t="s">
        <v>66</v>
      </c>
      <c r="T1845" s="63" t="s">
        <v>67</v>
      </c>
      <c r="U1845" s="63">
        <v>2010</v>
      </c>
      <c r="V1845" s="63"/>
      <c r="W1845" s="63"/>
      <c r="X1845" s="39"/>
      <c r="Y1845" s="67" t="s">
        <v>255</v>
      </c>
      <c r="Z1845" s="42" t="s">
        <v>69</v>
      </c>
      <c r="AA1845" s="67"/>
      <c r="AB1845" s="43"/>
      <c r="AC1845" s="43"/>
      <c r="AD1845" s="43"/>
    </row>
    <row r="1846" spans="1:30" s="171" customFormat="1" ht="15" x14ac:dyDescent="0.25">
      <c r="A1846" s="39" t="s">
        <v>2640</v>
      </c>
      <c r="B1846" s="365" t="s">
        <v>2641</v>
      </c>
      <c r="C1846" s="365" t="s">
        <v>2647</v>
      </c>
      <c r="D1846" s="63"/>
      <c r="E1846" s="277">
        <v>1086.47</v>
      </c>
      <c r="F1846" s="277"/>
      <c r="G1846" s="277"/>
      <c r="H1846" s="216">
        <v>1.0461491063094051</v>
      </c>
      <c r="I1846" s="364">
        <v>1136.6096195319794</v>
      </c>
      <c r="J1846" s="277"/>
      <c r="K1846" s="277">
        <v>213.57</v>
      </c>
      <c r="L1846" s="277"/>
      <c r="M1846" s="40">
        <v>223.42606463449962</v>
      </c>
      <c r="N1846" s="277">
        <v>2150</v>
      </c>
      <c r="O1846" s="277"/>
      <c r="P1846" s="40">
        <v>2249.2205785652209</v>
      </c>
      <c r="Q1846" s="63" t="s">
        <v>431</v>
      </c>
      <c r="R1846" s="65" t="s">
        <v>196</v>
      </c>
      <c r="S1846" s="63" t="s">
        <v>66</v>
      </c>
      <c r="T1846" s="63" t="s">
        <v>67</v>
      </c>
      <c r="U1846" s="63">
        <v>2010</v>
      </c>
      <c r="V1846" s="63"/>
      <c r="W1846" s="63"/>
      <c r="X1846" s="39"/>
      <c r="Y1846" s="67" t="s">
        <v>70</v>
      </c>
      <c r="Z1846" s="42" t="s">
        <v>69</v>
      </c>
      <c r="AA1846" s="67"/>
      <c r="AB1846" s="43"/>
      <c r="AC1846" s="43"/>
      <c r="AD1846" s="43"/>
    </row>
    <row r="1847" spans="1:30" s="171" customFormat="1" ht="15" x14ac:dyDescent="0.25">
      <c r="A1847" s="39" t="s">
        <v>2640</v>
      </c>
      <c r="B1847" s="365" t="s">
        <v>2648</v>
      </c>
      <c r="C1847" s="39" t="s">
        <v>2651</v>
      </c>
      <c r="D1847" s="168"/>
      <c r="E1847" s="169">
        <v>1413.67</v>
      </c>
      <c r="F1847" s="169"/>
      <c r="G1847" s="169"/>
      <c r="H1847" s="216">
        <v>1.0461491063094051</v>
      </c>
      <c r="I1847" s="364">
        <v>1478.9096071164167</v>
      </c>
      <c r="J1847" s="169"/>
      <c r="K1847" s="169">
        <v>300</v>
      </c>
      <c r="L1847" s="169"/>
      <c r="M1847" s="40">
        <v>313.84473189282153</v>
      </c>
      <c r="N1847" s="169">
        <v>5500</v>
      </c>
      <c r="O1847" s="169"/>
      <c r="P1847" s="40">
        <v>5753.8200847017279</v>
      </c>
      <c r="Q1847" s="63" t="s">
        <v>431</v>
      </c>
      <c r="R1847" s="191" t="s">
        <v>84</v>
      </c>
      <c r="S1847" s="63" t="s">
        <v>66</v>
      </c>
      <c r="T1847" s="63" t="s">
        <v>67</v>
      </c>
      <c r="U1847" s="63">
        <v>2010</v>
      </c>
      <c r="V1847" s="168"/>
      <c r="W1847" s="168"/>
      <c r="X1847" s="168" t="s">
        <v>2488</v>
      </c>
      <c r="Y1847" s="170" t="s">
        <v>628</v>
      </c>
      <c r="Z1847" s="42" t="s">
        <v>69</v>
      </c>
      <c r="AA1847" s="170"/>
      <c r="AB1847" s="241"/>
    </row>
    <row r="1848" spans="1:30" s="171" customFormat="1" ht="15" x14ac:dyDescent="0.25">
      <c r="A1848" s="39" t="s">
        <v>2640</v>
      </c>
      <c r="B1848" s="365" t="s">
        <v>2641</v>
      </c>
      <c r="C1848" s="39" t="s">
        <v>2652</v>
      </c>
      <c r="D1848" s="63"/>
      <c r="E1848" s="277">
        <v>1675</v>
      </c>
      <c r="F1848" s="277"/>
      <c r="G1848" s="277"/>
      <c r="H1848" s="216">
        <v>1.0461491063094051</v>
      </c>
      <c r="I1848" s="364">
        <v>1752.2997530682535</v>
      </c>
      <c r="J1848" s="277"/>
      <c r="K1848" s="277">
        <v>450</v>
      </c>
      <c r="L1848" s="277"/>
      <c r="M1848" s="40">
        <v>470.76709783923229</v>
      </c>
      <c r="N1848" s="277">
        <v>3500</v>
      </c>
      <c r="O1848" s="277"/>
      <c r="P1848" s="40">
        <v>3661.5218720829175</v>
      </c>
      <c r="Q1848" s="63" t="s">
        <v>1639</v>
      </c>
      <c r="R1848" s="191" t="s">
        <v>291</v>
      </c>
      <c r="S1848" s="63" t="s">
        <v>66</v>
      </c>
      <c r="T1848" s="63" t="s">
        <v>67</v>
      </c>
      <c r="U1848" s="63">
        <v>2010</v>
      </c>
      <c r="V1848" s="63"/>
      <c r="W1848" s="63"/>
      <c r="X1848" s="39"/>
      <c r="Y1848" s="67" t="s">
        <v>78</v>
      </c>
      <c r="Z1848" s="42" t="s">
        <v>69</v>
      </c>
      <c r="AA1848" s="67"/>
      <c r="AB1848" s="241"/>
    </row>
    <row r="1849" spans="1:30" s="171" customFormat="1" ht="15" x14ac:dyDescent="0.25">
      <c r="A1849" s="366" t="s">
        <v>2640</v>
      </c>
      <c r="B1849" s="366" t="s">
        <v>2641</v>
      </c>
      <c r="C1849" s="366" t="s">
        <v>2653</v>
      </c>
      <c r="D1849" s="367"/>
      <c r="E1849" s="368">
        <v>1814.28</v>
      </c>
      <c r="F1849" s="368"/>
      <c r="G1849" s="368"/>
      <c r="H1849" s="216">
        <v>1.0461491063094051</v>
      </c>
      <c r="I1849" s="364">
        <v>1898.0074005950273</v>
      </c>
      <c r="J1849" s="368"/>
      <c r="K1849" s="368">
        <v>1072.2</v>
      </c>
      <c r="L1849" s="368"/>
      <c r="M1849" s="40">
        <v>1121.6810717849442</v>
      </c>
      <c r="N1849" s="368">
        <v>2200</v>
      </c>
      <c r="O1849" s="368"/>
      <c r="P1849" s="40">
        <v>2301.5280338806911</v>
      </c>
      <c r="Q1849" s="369" t="s">
        <v>40</v>
      </c>
      <c r="R1849" s="370" t="s">
        <v>88</v>
      </c>
      <c r="S1849" s="367" t="s">
        <v>66</v>
      </c>
      <c r="T1849" s="367" t="s">
        <v>67</v>
      </c>
      <c r="U1849" s="63">
        <v>2010</v>
      </c>
      <c r="V1849" s="367"/>
      <c r="W1849" s="367"/>
      <c r="X1849" s="369"/>
      <c r="Y1849" s="369"/>
      <c r="Z1849" s="42" t="s">
        <v>69</v>
      </c>
      <c r="AA1849" s="369"/>
      <c r="AB1849" s="241"/>
    </row>
    <row r="1850" spans="1:30" s="171" customFormat="1" ht="15" x14ac:dyDescent="0.25">
      <c r="A1850" s="39" t="s">
        <v>2640</v>
      </c>
      <c r="B1850" s="365" t="s">
        <v>2654</v>
      </c>
      <c r="C1850" s="39" t="s">
        <v>2655</v>
      </c>
      <c r="D1850" s="63"/>
      <c r="E1850" s="277">
        <v>870.89</v>
      </c>
      <c r="F1850" s="277"/>
      <c r="G1850" s="277"/>
      <c r="H1850" s="216">
        <v>1.0461491063094051</v>
      </c>
      <c r="I1850" s="364">
        <v>911.08079519379771</v>
      </c>
      <c r="J1850" s="277"/>
      <c r="K1850" s="277">
        <v>75</v>
      </c>
      <c r="L1850" s="277"/>
      <c r="M1850" s="40">
        <v>78.461182973205382</v>
      </c>
      <c r="N1850" s="277">
        <v>3000</v>
      </c>
      <c r="O1850" s="277"/>
      <c r="P1850" s="40">
        <v>3138.4473189282153</v>
      </c>
      <c r="Q1850" s="63" t="s">
        <v>1639</v>
      </c>
      <c r="R1850" s="65" t="s">
        <v>36</v>
      </c>
      <c r="S1850" s="63" t="s">
        <v>66</v>
      </c>
      <c r="T1850" s="63" t="s">
        <v>67</v>
      </c>
      <c r="U1850" s="63">
        <v>2010</v>
      </c>
      <c r="V1850" s="63"/>
      <c r="W1850" s="63"/>
      <c r="X1850" s="39"/>
      <c r="Y1850" s="67" t="s">
        <v>588</v>
      </c>
      <c r="Z1850" s="42" t="s">
        <v>69</v>
      </c>
      <c r="AA1850" s="67"/>
      <c r="AB1850" s="241"/>
    </row>
    <row r="1851" spans="1:30" s="171" customFormat="1" ht="15" x14ac:dyDescent="0.25">
      <c r="A1851" s="191" t="s">
        <v>2640</v>
      </c>
      <c r="B1851" s="191" t="s">
        <v>2656</v>
      </c>
      <c r="C1851" s="257"/>
      <c r="D1851" s="257"/>
      <c r="E1851" s="281">
        <v>1584.37</v>
      </c>
      <c r="F1851" s="281"/>
      <c r="G1851" s="281"/>
      <c r="H1851" s="216">
        <v>1.0461491063094051</v>
      </c>
      <c r="I1851" s="364">
        <v>1657.487259563432</v>
      </c>
      <c r="J1851" s="281"/>
      <c r="K1851" s="281">
        <v>850</v>
      </c>
      <c r="L1851" s="281"/>
      <c r="M1851" s="40">
        <v>889.22674036299429</v>
      </c>
      <c r="N1851" s="281">
        <v>2471.86</v>
      </c>
      <c r="O1851" s="281"/>
      <c r="P1851" s="40">
        <v>2585.9341299219659</v>
      </c>
      <c r="Q1851" s="257" t="s">
        <v>431</v>
      </c>
      <c r="R1851" s="65" t="s">
        <v>71</v>
      </c>
      <c r="S1851" s="63" t="s">
        <v>66</v>
      </c>
      <c r="T1851" s="63" t="s">
        <v>67</v>
      </c>
      <c r="U1851" s="63">
        <v>2010</v>
      </c>
      <c r="V1851" s="257"/>
      <c r="W1851" s="257"/>
      <c r="X1851" s="257" t="s">
        <v>2657</v>
      </c>
      <c r="Y1851" s="259" t="s">
        <v>73</v>
      </c>
      <c r="Z1851" s="42" t="s">
        <v>69</v>
      </c>
      <c r="AA1851" s="259"/>
      <c r="AB1851" s="241"/>
    </row>
    <row r="1852" spans="1:30" s="171" customFormat="1" ht="30" x14ac:dyDescent="0.25">
      <c r="A1852" s="39" t="s">
        <v>2640</v>
      </c>
      <c r="B1852" s="39" t="s">
        <v>2658</v>
      </c>
      <c r="C1852" s="39"/>
      <c r="D1852" s="39"/>
      <c r="E1852" s="40">
        <v>7200</v>
      </c>
      <c r="F1852" s="40"/>
      <c r="G1852" s="40"/>
      <c r="H1852" s="216">
        <v>1.118306895992371</v>
      </c>
      <c r="I1852" s="364">
        <v>8051.8096511450713</v>
      </c>
      <c r="J1852" s="40"/>
      <c r="K1852" s="40"/>
      <c r="L1852" s="40"/>
      <c r="M1852" s="40"/>
      <c r="N1852" s="40"/>
      <c r="O1852" s="40"/>
      <c r="P1852" s="40"/>
      <c r="Q1852" s="39" t="s">
        <v>27</v>
      </c>
      <c r="R1852" s="39" t="s">
        <v>83</v>
      </c>
      <c r="S1852" s="39" t="s">
        <v>100</v>
      </c>
      <c r="T1852" s="39">
        <v>2007</v>
      </c>
      <c r="U1852" s="39">
        <v>2007</v>
      </c>
      <c r="V1852" s="39">
        <v>14</v>
      </c>
      <c r="W1852" s="39" t="s">
        <v>32</v>
      </c>
      <c r="X1852" s="39">
        <v>17</v>
      </c>
      <c r="Y1852" s="39"/>
      <c r="Z1852" s="42" t="s">
        <v>101</v>
      </c>
      <c r="AA1852" s="39" t="s">
        <v>32</v>
      </c>
      <c r="AB1852" s="241"/>
    </row>
    <row r="1853" spans="1:30" s="171" customFormat="1" ht="30" x14ac:dyDescent="0.25">
      <c r="A1853" s="39" t="s">
        <v>2640</v>
      </c>
      <c r="B1853" s="39" t="s">
        <v>2658</v>
      </c>
      <c r="C1853" s="39"/>
      <c r="D1853" s="39"/>
      <c r="E1853" s="40"/>
      <c r="F1853" s="40"/>
      <c r="G1853" s="40"/>
      <c r="H1853" s="216">
        <v>1.0721304058925818</v>
      </c>
      <c r="I1853" s="364"/>
      <c r="J1853" s="39"/>
      <c r="K1853" s="40">
        <v>5340</v>
      </c>
      <c r="L1853" s="40"/>
      <c r="M1853" s="40">
        <v>5725.1763674663871</v>
      </c>
      <c r="N1853" s="40">
        <v>10800</v>
      </c>
      <c r="O1853" s="40"/>
      <c r="P1853" s="40">
        <v>11579.008383639883</v>
      </c>
      <c r="Q1853" s="39" t="s">
        <v>27</v>
      </c>
      <c r="R1853" s="39" t="s">
        <v>28</v>
      </c>
      <c r="S1853" s="39" t="s">
        <v>29</v>
      </c>
      <c r="T1853" s="39" t="s">
        <v>30</v>
      </c>
      <c r="U1853" s="39">
        <v>2008</v>
      </c>
      <c r="V1853" s="39" t="s">
        <v>2659</v>
      </c>
      <c r="W1853" s="39" t="s">
        <v>32</v>
      </c>
      <c r="X1853" s="39" t="s">
        <v>32</v>
      </c>
      <c r="Y1853" s="39"/>
      <c r="Z1853" s="42" t="s">
        <v>33</v>
      </c>
      <c r="AA1853" s="39" t="s">
        <v>34</v>
      </c>
      <c r="AB1853" s="241"/>
    </row>
    <row r="1854" spans="1:30" s="171" customFormat="1" ht="15" x14ac:dyDescent="0.25">
      <c r="A1854" s="39" t="s">
        <v>2640</v>
      </c>
      <c r="B1854" s="365" t="s">
        <v>2658</v>
      </c>
      <c r="C1854" s="371" t="s">
        <v>2660</v>
      </c>
      <c r="D1854" s="63"/>
      <c r="E1854" s="277">
        <v>133038.94</v>
      </c>
      <c r="F1854" s="277"/>
      <c r="G1854" s="277"/>
      <c r="H1854" s="216">
        <v>1.0461491063094051</v>
      </c>
      <c r="I1854" s="364">
        <v>139178.56818535057</v>
      </c>
      <c r="J1854" s="277"/>
      <c r="K1854" s="277">
        <v>51848.62</v>
      </c>
      <c r="L1854" s="277"/>
      <c r="M1854" s="40">
        <v>54241.387476375945</v>
      </c>
      <c r="N1854" s="277">
        <v>243132.06</v>
      </c>
      <c r="O1854" s="277"/>
      <c r="P1854" s="40">
        <v>254352.38728416464</v>
      </c>
      <c r="Q1854" s="63" t="s">
        <v>1132</v>
      </c>
      <c r="R1854" s="65" t="s">
        <v>77</v>
      </c>
      <c r="S1854" s="63" t="s">
        <v>66</v>
      </c>
      <c r="T1854" s="63" t="s">
        <v>67</v>
      </c>
      <c r="U1854" s="63">
        <v>2010</v>
      </c>
      <c r="V1854" s="63"/>
      <c r="W1854" s="63"/>
      <c r="X1854" s="39"/>
      <c r="Y1854" s="67" t="s">
        <v>263</v>
      </c>
      <c r="Z1854" s="42" t="s">
        <v>69</v>
      </c>
      <c r="AA1854" s="67"/>
      <c r="AB1854" s="241"/>
    </row>
    <row r="1855" spans="1:30" s="171" customFormat="1" ht="15" x14ac:dyDescent="0.25">
      <c r="A1855" s="39" t="s">
        <v>2640</v>
      </c>
      <c r="B1855" s="365" t="s">
        <v>2658</v>
      </c>
      <c r="C1855" s="39" t="s">
        <v>2661</v>
      </c>
      <c r="D1855" s="63"/>
      <c r="E1855" s="277">
        <v>166803.51999999999</v>
      </c>
      <c r="F1855" s="277"/>
      <c r="G1855" s="277"/>
      <c r="H1855" s="216">
        <v>1.0461491063094051</v>
      </c>
      <c r="I1855" s="364">
        <v>174501.35337726297</v>
      </c>
      <c r="J1855" s="277"/>
      <c r="K1855" s="277">
        <v>135000</v>
      </c>
      <c r="L1855" s="277"/>
      <c r="M1855" s="40">
        <v>141230.12935176969</v>
      </c>
      <c r="N1855" s="277">
        <v>196158.17</v>
      </c>
      <c r="O1855" s="277"/>
      <c r="P1855" s="40">
        <v>205210.69424078838</v>
      </c>
      <c r="Q1855" s="63" t="s">
        <v>1132</v>
      </c>
      <c r="R1855" s="65" t="s">
        <v>77</v>
      </c>
      <c r="S1855" s="63" t="s">
        <v>66</v>
      </c>
      <c r="T1855" s="63" t="s">
        <v>67</v>
      </c>
      <c r="U1855" s="63">
        <v>2010</v>
      </c>
      <c r="V1855" s="63"/>
      <c r="W1855" s="63"/>
      <c r="X1855" s="39"/>
      <c r="Y1855" s="67" t="s">
        <v>263</v>
      </c>
      <c r="Z1855" s="42" t="s">
        <v>69</v>
      </c>
      <c r="AA1855" s="67"/>
      <c r="AB1855" s="241"/>
    </row>
    <row r="1856" spans="1:30" s="171" customFormat="1" ht="15" x14ac:dyDescent="0.25">
      <c r="A1856" s="39" t="s">
        <v>2640</v>
      </c>
      <c r="B1856" s="39" t="s">
        <v>2662</v>
      </c>
      <c r="C1856" s="39" t="s">
        <v>2663</v>
      </c>
      <c r="D1856" s="63"/>
      <c r="E1856" s="277">
        <v>13701.6</v>
      </c>
      <c r="F1856" s="277"/>
      <c r="G1856" s="277"/>
      <c r="H1856" s="216">
        <v>1.0461491063094051</v>
      </c>
      <c r="I1856" s="364">
        <v>14333.916595008945</v>
      </c>
      <c r="J1856" s="277"/>
      <c r="K1856" s="277">
        <v>5000</v>
      </c>
      <c r="L1856" s="277"/>
      <c r="M1856" s="40">
        <v>5230.7455315470252</v>
      </c>
      <c r="N1856" s="277">
        <v>35000</v>
      </c>
      <c r="O1856" s="277"/>
      <c r="P1856" s="40">
        <v>36615.21872082918</v>
      </c>
      <c r="Q1856" s="63" t="s">
        <v>1639</v>
      </c>
      <c r="R1856" s="65" t="s">
        <v>36</v>
      </c>
      <c r="S1856" s="63" t="s">
        <v>66</v>
      </c>
      <c r="T1856" s="63" t="s">
        <v>67</v>
      </c>
      <c r="U1856" s="63">
        <v>2010</v>
      </c>
      <c r="V1856" s="63"/>
      <c r="W1856" s="63"/>
      <c r="X1856" s="39"/>
      <c r="Y1856" s="67" t="s">
        <v>387</v>
      </c>
      <c r="Z1856" s="42" t="s">
        <v>69</v>
      </c>
      <c r="AA1856" s="67"/>
      <c r="AB1856" s="241"/>
    </row>
    <row r="1857" spans="1:28" s="171" customFormat="1" ht="15" x14ac:dyDescent="0.25">
      <c r="A1857" s="39" t="s">
        <v>2640</v>
      </c>
      <c r="B1857" s="39" t="s">
        <v>2662</v>
      </c>
      <c r="C1857" s="63"/>
      <c r="D1857" s="63"/>
      <c r="E1857" s="277">
        <v>14516.67</v>
      </c>
      <c r="F1857" s="277"/>
      <c r="G1857" s="277"/>
      <c r="H1857" s="216">
        <v>1.0461491063094051</v>
      </c>
      <c r="I1857" s="364">
        <v>15186.601347088552</v>
      </c>
      <c r="J1857" s="277"/>
      <c r="K1857" s="277">
        <v>8300</v>
      </c>
      <c r="L1857" s="277"/>
      <c r="M1857" s="40">
        <v>8683.0375823680624</v>
      </c>
      <c r="N1857" s="277">
        <v>40000</v>
      </c>
      <c r="O1857" s="277"/>
      <c r="P1857" s="40">
        <v>41845.964252376201</v>
      </c>
      <c r="Q1857" s="63" t="s">
        <v>431</v>
      </c>
      <c r="R1857" s="65" t="s">
        <v>196</v>
      </c>
      <c r="S1857" s="63" t="s">
        <v>66</v>
      </c>
      <c r="T1857" s="63" t="s">
        <v>67</v>
      </c>
      <c r="U1857" s="63">
        <v>2010</v>
      </c>
      <c r="V1857" s="63"/>
      <c r="W1857" s="63"/>
      <c r="X1857" s="39"/>
      <c r="Y1857" s="67" t="s">
        <v>635</v>
      </c>
      <c r="Z1857" s="42" t="s">
        <v>69</v>
      </c>
      <c r="AA1857" s="67"/>
      <c r="AB1857" s="241"/>
    </row>
    <row r="1858" spans="1:28" s="171" customFormat="1" ht="15" x14ac:dyDescent="0.25">
      <c r="A1858" s="39" t="s">
        <v>2640</v>
      </c>
      <c r="B1858" s="39" t="s">
        <v>2662</v>
      </c>
      <c r="C1858" s="39" t="s">
        <v>2664</v>
      </c>
      <c r="D1858" s="63"/>
      <c r="E1858" s="277">
        <v>94258.75</v>
      </c>
      <c r="F1858" s="277"/>
      <c r="G1858" s="277"/>
      <c r="H1858" s="216">
        <v>1.0461491063094051</v>
      </c>
      <c r="I1858" s="364">
        <v>98608.707074341641</v>
      </c>
      <c r="J1858" s="277"/>
      <c r="K1858" s="277">
        <v>1</v>
      </c>
      <c r="L1858" s="277"/>
      <c r="M1858" s="40">
        <v>1.0461491063094051</v>
      </c>
      <c r="N1858" s="277">
        <v>742903.46</v>
      </c>
      <c r="O1858" s="277"/>
      <c r="P1858" s="40">
        <v>777187.79075316479</v>
      </c>
      <c r="Q1858" s="63" t="s">
        <v>1132</v>
      </c>
      <c r="R1858" s="191" t="s">
        <v>233</v>
      </c>
      <c r="S1858" s="63" t="s">
        <v>66</v>
      </c>
      <c r="T1858" s="63" t="s">
        <v>67</v>
      </c>
      <c r="U1858" s="63">
        <v>2010</v>
      </c>
      <c r="V1858" s="63"/>
      <c r="W1858" s="63"/>
      <c r="X1858" s="39"/>
      <c r="Y1858" s="67" t="s">
        <v>2665</v>
      </c>
      <c r="Z1858" s="42" t="s">
        <v>69</v>
      </c>
      <c r="AA1858" s="67"/>
      <c r="AB1858" s="241"/>
    </row>
    <row r="1859" spans="1:28" s="171" customFormat="1" ht="15" x14ac:dyDescent="0.25">
      <c r="A1859" s="39" t="s">
        <v>2640</v>
      </c>
      <c r="B1859" s="365" t="s">
        <v>2666</v>
      </c>
      <c r="C1859" s="39" t="s">
        <v>2667</v>
      </c>
      <c r="D1859" s="63"/>
      <c r="E1859" s="277">
        <v>3531.17</v>
      </c>
      <c r="F1859" s="277"/>
      <c r="G1859" s="277"/>
      <c r="H1859" s="216">
        <v>1.0461491063094051</v>
      </c>
      <c r="I1859" s="364">
        <v>3694.130339726582</v>
      </c>
      <c r="J1859" s="277"/>
      <c r="K1859" s="277">
        <v>687</v>
      </c>
      <c r="L1859" s="277"/>
      <c r="M1859" s="40">
        <v>718.70443603456124</v>
      </c>
      <c r="N1859" s="277">
        <v>10000</v>
      </c>
      <c r="O1859" s="277"/>
      <c r="P1859" s="40">
        <v>10461.49106309405</v>
      </c>
      <c r="Q1859" s="63" t="s">
        <v>1132</v>
      </c>
      <c r="R1859" s="65" t="s">
        <v>36</v>
      </c>
      <c r="S1859" s="63" t="s">
        <v>66</v>
      </c>
      <c r="T1859" s="63" t="s">
        <v>67</v>
      </c>
      <c r="U1859" s="63">
        <v>2010</v>
      </c>
      <c r="V1859" s="63"/>
      <c r="W1859" s="63"/>
      <c r="X1859" s="39"/>
      <c r="Y1859" s="67" t="s">
        <v>78</v>
      </c>
      <c r="Z1859" s="42" t="s">
        <v>69</v>
      </c>
      <c r="AA1859" s="67"/>
      <c r="AB1859" s="241"/>
    </row>
    <row r="1860" spans="1:28" s="171" customFormat="1" ht="15" x14ac:dyDescent="0.25">
      <c r="A1860" s="39" t="s">
        <v>2640</v>
      </c>
      <c r="B1860" s="39" t="s">
        <v>2668</v>
      </c>
      <c r="C1860" s="63" t="s">
        <v>2668</v>
      </c>
      <c r="D1860" s="63"/>
      <c r="E1860" s="277">
        <v>52966.67</v>
      </c>
      <c r="F1860" s="277"/>
      <c r="G1860" s="277"/>
      <c r="H1860" s="216">
        <v>1.0461491063094051</v>
      </c>
      <c r="I1860" s="364">
        <v>55411.034484685173</v>
      </c>
      <c r="J1860" s="277"/>
      <c r="K1860" s="277">
        <v>35000</v>
      </c>
      <c r="L1860" s="277"/>
      <c r="M1860" s="40">
        <v>36615.21872082918</v>
      </c>
      <c r="N1860" s="277">
        <v>68500</v>
      </c>
      <c r="O1860" s="277"/>
      <c r="P1860" s="40">
        <v>71661.213782194245</v>
      </c>
      <c r="Q1860" s="63" t="s">
        <v>1132</v>
      </c>
      <c r="R1860" s="191" t="s">
        <v>291</v>
      </c>
      <c r="S1860" s="63" t="s">
        <v>66</v>
      </c>
      <c r="T1860" s="63" t="s">
        <v>67</v>
      </c>
      <c r="U1860" s="63">
        <v>2010</v>
      </c>
      <c r="V1860" s="63"/>
      <c r="W1860" s="63"/>
      <c r="X1860" s="39"/>
      <c r="Y1860" s="67" t="s">
        <v>92</v>
      </c>
      <c r="Z1860" s="42" t="s">
        <v>69</v>
      </c>
      <c r="AA1860" s="67"/>
      <c r="AB1860" s="241"/>
    </row>
    <row r="1861" spans="1:28" s="171" customFormat="1" ht="15" x14ac:dyDescent="0.25">
      <c r="A1861" s="39" t="s">
        <v>2640</v>
      </c>
      <c r="B1861" s="365" t="s">
        <v>2669</v>
      </c>
      <c r="C1861" s="39" t="s">
        <v>2670</v>
      </c>
      <c r="D1861" s="63"/>
      <c r="E1861" s="277">
        <v>3041.3</v>
      </c>
      <c r="F1861" s="277">
        <f>AVERAGE(I1861:I1863)</f>
        <v>3498.2877398617734</v>
      </c>
      <c r="G1861" s="277"/>
      <c r="H1861" s="216">
        <v>1.0461491063094051</v>
      </c>
      <c r="I1861" s="364">
        <v>3181.6532770187937</v>
      </c>
      <c r="J1861" s="277"/>
      <c r="K1861" s="277">
        <v>1200</v>
      </c>
      <c r="L1861" s="277"/>
      <c r="M1861" s="40">
        <v>1255.3789275712861</v>
      </c>
      <c r="N1861" s="277">
        <v>4500</v>
      </c>
      <c r="O1861" s="277"/>
      <c r="P1861" s="40">
        <v>4707.6709783923225</v>
      </c>
      <c r="Q1861" s="63" t="s">
        <v>1639</v>
      </c>
      <c r="R1861" s="65" t="s">
        <v>36</v>
      </c>
      <c r="S1861" s="63" t="s">
        <v>66</v>
      </c>
      <c r="T1861" s="63" t="s">
        <v>67</v>
      </c>
      <c r="U1861" s="63">
        <v>2010</v>
      </c>
      <c r="V1861" s="63"/>
      <c r="W1861" s="63"/>
      <c r="X1861" s="39"/>
      <c r="Y1861" s="67" t="s">
        <v>78</v>
      </c>
      <c r="Z1861" s="42" t="s">
        <v>69</v>
      </c>
      <c r="AA1861" s="67"/>
      <c r="AB1861" s="241"/>
    </row>
    <row r="1862" spans="1:28" s="171" customFormat="1" ht="15" x14ac:dyDescent="0.25">
      <c r="A1862" s="39" t="s">
        <v>2640</v>
      </c>
      <c r="B1862" s="365" t="s">
        <v>2669</v>
      </c>
      <c r="C1862" s="39" t="s">
        <v>2671</v>
      </c>
      <c r="D1862" s="63"/>
      <c r="E1862" s="277">
        <v>2140.6</v>
      </c>
      <c r="F1862" s="277"/>
      <c r="G1862" s="277"/>
      <c r="H1862" s="216">
        <v>1.0461491063094051</v>
      </c>
      <c r="I1862" s="364">
        <v>2239.3867769659123</v>
      </c>
      <c r="J1862" s="277"/>
      <c r="K1862" s="277">
        <v>1250</v>
      </c>
      <c r="L1862" s="277"/>
      <c r="M1862" s="40">
        <v>1307.6863828867563</v>
      </c>
      <c r="N1862" s="277">
        <v>3000</v>
      </c>
      <c r="O1862" s="277"/>
      <c r="P1862" s="40">
        <v>3138.4473189282153</v>
      </c>
      <c r="Q1862" s="63" t="s">
        <v>1639</v>
      </c>
      <c r="R1862" s="65" t="s">
        <v>36</v>
      </c>
      <c r="S1862" s="63" t="s">
        <v>66</v>
      </c>
      <c r="T1862" s="63" t="s">
        <v>67</v>
      </c>
      <c r="U1862" s="63">
        <v>2010</v>
      </c>
      <c r="V1862" s="63"/>
      <c r="W1862" s="63"/>
      <c r="X1862" s="39"/>
      <c r="Y1862" s="67" t="s">
        <v>78</v>
      </c>
      <c r="Z1862" s="42" t="s">
        <v>69</v>
      </c>
      <c r="AA1862" s="67"/>
      <c r="AB1862" s="241"/>
    </row>
    <row r="1863" spans="1:28" s="171" customFormat="1" ht="15" x14ac:dyDescent="0.25">
      <c r="A1863" s="39" t="s">
        <v>2640</v>
      </c>
      <c r="B1863" s="39" t="s">
        <v>2669</v>
      </c>
      <c r="C1863" s="63"/>
      <c r="D1863" s="63"/>
      <c r="E1863" s="277">
        <v>4850</v>
      </c>
      <c r="F1863" s="277"/>
      <c r="G1863" s="277"/>
      <c r="H1863" s="216">
        <v>1.0461491063094051</v>
      </c>
      <c r="I1863" s="364">
        <v>5073.8231656006146</v>
      </c>
      <c r="J1863" s="277"/>
      <c r="K1863" s="277">
        <v>1200</v>
      </c>
      <c r="L1863" s="277"/>
      <c r="M1863" s="40">
        <v>1255.3789275712861</v>
      </c>
      <c r="N1863" s="277">
        <v>8500</v>
      </c>
      <c r="O1863" s="277"/>
      <c r="P1863" s="40">
        <v>8892.2674036299431</v>
      </c>
      <c r="Q1863" s="63" t="s">
        <v>431</v>
      </c>
      <c r="R1863" s="65" t="s">
        <v>196</v>
      </c>
      <c r="S1863" s="63" t="s">
        <v>66</v>
      </c>
      <c r="T1863" s="63" t="s">
        <v>67</v>
      </c>
      <c r="U1863" s="63">
        <v>2010</v>
      </c>
      <c r="V1863" s="63"/>
      <c r="W1863" s="63"/>
      <c r="X1863" s="39"/>
      <c r="Y1863" s="67" t="s">
        <v>89</v>
      </c>
      <c r="Z1863" s="42" t="s">
        <v>69</v>
      </c>
      <c r="AA1863" s="67"/>
      <c r="AB1863" s="241"/>
    </row>
    <row r="1864" spans="1:28" s="171" customFormat="1" ht="15" x14ac:dyDescent="0.25">
      <c r="A1864" s="39" t="s">
        <v>2640</v>
      </c>
      <c r="B1864" s="365" t="s">
        <v>2672</v>
      </c>
      <c r="C1864" s="39" t="s">
        <v>2672</v>
      </c>
      <c r="D1864" s="39"/>
      <c r="E1864" s="40">
        <v>11000</v>
      </c>
      <c r="F1864" s="40"/>
      <c r="G1864" s="40"/>
      <c r="H1864" s="216">
        <v>1.0721304058925818</v>
      </c>
      <c r="I1864" s="364">
        <v>11793.4344648184</v>
      </c>
      <c r="J1864" s="40"/>
      <c r="K1864" s="40"/>
      <c r="L1864" s="40"/>
      <c r="M1864" s="40">
        <f>MEDIAN(M1861:M1863)</f>
        <v>1255.3789275712861</v>
      </c>
      <c r="N1864" s="40"/>
      <c r="O1864" s="40"/>
      <c r="P1864" s="40">
        <f>MEDIAN(P1861:P1863)</f>
        <v>4707.6709783923225</v>
      </c>
      <c r="Q1864" s="39" t="s">
        <v>27</v>
      </c>
      <c r="R1864" s="39" t="s">
        <v>28</v>
      </c>
      <c r="S1864" s="39" t="s">
        <v>50</v>
      </c>
      <c r="T1864" s="39">
        <v>2008</v>
      </c>
      <c r="U1864" s="39">
        <v>2008</v>
      </c>
      <c r="V1864" s="39" t="s">
        <v>51</v>
      </c>
      <c r="W1864" s="39" t="s">
        <v>32</v>
      </c>
      <c r="X1864" s="39" t="s">
        <v>32</v>
      </c>
      <c r="Y1864" s="39"/>
      <c r="Z1864" s="42" t="s">
        <v>52</v>
      </c>
      <c r="AA1864" s="39" t="s">
        <v>53</v>
      </c>
      <c r="AB1864" s="241"/>
    </row>
    <row r="1865" spans="1:28" s="171" customFormat="1" ht="45" x14ac:dyDescent="0.25">
      <c r="A1865" s="39" t="s">
        <v>2640</v>
      </c>
      <c r="B1865" s="39" t="s">
        <v>2672</v>
      </c>
      <c r="C1865" s="39"/>
      <c r="D1865" s="39"/>
      <c r="E1865" s="40">
        <v>20000</v>
      </c>
      <c r="F1865" s="40"/>
      <c r="G1865" s="40"/>
      <c r="H1865" s="216"/>
      <c r="I1865" s="364"/>
      <c r="J1865" s="40"/>
      <c r="K1865" s="40"/>
      <c r="L1865" s="40"/>
      <c r="M1865" s="40"/>
      <c r="N1865" s="40"/>
      <c r="O1865" s="40"/>
      <c r="P1865" s="40"/>
      <c r="Q1865" s="39" t="s">
        <v>27</v>
      </c>
      <c r="R1865" s="39" t="s">
        <v>233</v>
      </c>
      <c r="S1865" s="39" t="s">
        <v>1143</v>
      </c>
      <c r="T1865" s="39">
        <v>2012</v>
      </c>
      <c r="U1865" s="39">
        <v>2012</v>
      </c>
      <c r="V1865" s="39">
        <v>35</v>
      </c>
      <c r="W1865" s="39" t="s">
        <v>32</v>
      </c>
      <c r="X1865" s="39">
        <v>1</v>
      </c>
      <c r="Y1865" s="39"/>
      <c r="Z1865" s="42" t="s">
        <v>1144</v>
      </c>
      <c r="AA1865" s="39" t="s">
        <v>32</v>
      </c>
      <c r="AB1865" s="241"/>
    </row>
    <row r="1866" spans="1:28" s="171" customFormat="1" ht="15" x14ac:dyDescent="0.25">
      <c r="A1866" s="39" t="s">
        <v>2640</v>
      </c>
      <c r="B1866" s="365" t="s">
        <v>2673</v>
      </c>
      <c r="C1866" s="365" t="s">
        <v>2674</v>
      </c>
      <c r="D1866" s="39"/>
      <c r="E1866" s="40">
        <v>6000</v>
      </c>
      <c r="F1866" s="40"/>
      <c r="G1866" s="40"/>
      <c r="H1866" s="216">
        <v>1.0721304058925818</v>
      </c>
      <c r="I1866" s="364">
        <v>6432.7824353554906</v>
      </c>
      <c r="J1866" s="40"/>
      <c r="K1866" s="40"/>
      <c r="L1866" s="40"/>
      <c r="M1866" s="40"/>
      <c r="N1866" s="40"/>
      <c r="O1866" s="40"/>
      <c r="P1866" s="40"/>
      <c r="Q1866" s="39" t="s">
        <v>27</v>
      </c>
      <c r="R1866" s="39" t="s">
        <v>28</v>
      </c>
      <c r="S1866" s="39" t="s">
        <v>50</v>
      </c>
      <c r="T1866" s="39">
        <v>2008</v>
      </c>
      <c r="U1866" s="39">
        <v>2008</v>
      </c>
      <c r="V1866" s="39" t="s">
        <v>51</v>
      </c>
      <c r="W1866" s="39" t="s">
        <v>32</v>
      </c>
      <c r="X1866" s="39" t="s">
        <v>32</v>
      </c>
      <c r="Y1866" s="39"/>
      <c r="Z1866" s="42" t="s">
        <v>52</v>
      </c>
      <c r="AA1866" s="39" t="s">
        <v>53</v>
      </c>
      <c r="AB1866" s="241"/>
    </row>
    <row r="1867" spans="1:28" s="171" customFormat="1" ht="15" x14ac:dyDescent="0.25">
      <c r="A1867" s="39" t="s">
        <v>2640</v>
      </c>
      <c r="B1867" s="39" t="s">
        <v>2675</v>
      </c>
      <c r="C1867" s="63"/>
      <c r="D1867" s="63"/>
      <c r="E1867" s="277">
        <v>2000</v>
      </c>
      <c r="F1867" s="277"/>
      <c r="G1867" s="277"/>
      <c r="H1867" s="216">
        <v>1.0461491063094051</v>
      </c>
      <c r="I1867" s="364">
        <v>2092.2982126188099</v>
      </c>
      <c r="J1867" s="277"/>
      <c r="K1867" s="277">
        <v>500</v>
      </c>
      <c r="L1867" s="277"/>
      <c r="M1867" s="40">
        <v>523.07455315470247</v>
      </c>
      <c r="N1867" s="277">
        <v>4000</v>
      </c>
      <c r="O1867" s="277"/>
      <c r="P1867" s="40">
        <v>4184.5964252376198</v>
      </c>
      <c r="Q1867" s="63" t="s">
        <v>1639</v>
      </c>
      <c r="R1867" s="65" t="s">
        <v>36</v>
      </c>
      <c r="S1867" s="63" t="s">
        <v>66</v>
      </c>
      <c r="T1867" s="63" t="s">
        <v>67</v>
      </c>
      <c r="U1867" s="63">
        <v>2010</v>
      </c>
      <c r="V1867" s="63"/>
      <c r="W1867" s="63"/>
      <c r="X1867" s="39"/>
      <c r="Y1867" s="67" t="s">
        <v>78</v>
      </c>
      <c r="Z1867" s="42" t="s">
        <v>69</v>
      </c>
      <c r="AA1867" s="67"/>
      <c r="AB1867" s="241"/>
    </row>
    <row r="1868" spans="1:28" s="171" customFormat="1" ht="15" x14ac:dyDescent="0.25">
      <c r="A1868" s="39" t="s">
        <v>2640</v>
      </c>
      <c r="B1868" s="39" t="s">
        <v>2675</v>
      </c>
      <c r="C1868" s="168"/>
      <c r="D1868" s="168"/>
      <c r="E1868" s="169">
        <v>1367.76</v>
      </c>
      <c r="F1868" s="169">
        <f>AVERAGE(E1867:E1868)</f>
        <v>1683.88</v>
      </c>
      <c r="G1868" s="169"/>
      <c r="H1868" s="216">
        <v>1.0461491063094051</v>
      </c>
      <c r="I1868" s="364">
        <v>1430.8809016457519</v>
      </c>
      <c r="J1868" s="169"/>
      <c r="K1868" s="169">
        <v>1215</v>
      </c>
      <c r="L1868" s="169"/>
      <c r="M1868" s="40">
        <v>1271.071164165927</v>
      </c>
      <c r="N1868" s="169">
        <v>1657.87</v>
      </c>
      <c r="O1868" s="169"/>
      <c r="P1868" s="40">
        <v>1734.3792188771733</v>
      </c>
      <c r="Q1868" s="63" t="s">
        <v>431</v>
      </c>
      <c r="R1868" s="191" t="s">
        <v>84</v>
      </c>
      <c r="S1868" s="63" t="s">
        <v>66</v>
      </c>
      <c r="T1868" s="63" t="s">
        <v>67</v>
      </c>
      <c r="U1868" s="63">
        <v>2010</v>
      </c>
      <c r="V1868" s="168"/>
      <c r="W1868" s="168"/>
      <c r="X1868" s="168" t="s">
        <v>1690</v>
      </c>
      <c r="Y1868" s="170" t="s">
        <v>505</v>
      </c>
      <c r="Z1868" s="42" t="s">
        <v>69</v>
      </c>
      <c r="AA1868" s="170"/>
      <c r="AB1868" s="241"/>
    </row>
    <row r="1869" spans="1:28" s="171" customFormat="1" ht="15" x14ac:dyDescent="0.25">
      <c r="A1869" s="191" t="s">
        <v>2640</v>
      </c>
      <c r="B1869" s="191" t="s">
        <v>2676</v>
      </c>
      <c r="C1869" s="257"/>
      <c r="D1869" s="257"/>
      <c r="E1869" s="281">
        <v>32635</v>
      </c>
      <c r="F1869" s="281"/>
      <c r="G1869" s="281"/>
      <c r="H1869" s="216">
        <v>1.0461491063094051</v>
      </c>
      <c r="I1869" s="364">
        <v>34141.076084407432</v>
      </c>
      <c r="J1869" s="281"/>
      <c r="K1869" s="281">
        <v>28000</v>
      </c>
      <c r="L1869" s="281"/>
      <c r="M1869" s="40">
        <v>29292.17497666334</v>
      </c>
      <c r="N1869" s="281">
        <v>40000</v>
      </c>
      <c r="O1869" s="281"/>
      <c r="P1869" s="40">
        <v>41845.964252376201</v>
      </c>
      <c r="Q1869" s="257" t="s">
        <v>431</v>
      </c>
      <c r="R1869" s="65" t="s">
        <v>71</v>
      </c>
      <c r="S1869" s="63" t="s">
        <v>66</v>
      </c>
      <c r="T1869" s="63" t="s">
        <v>67</v>
      </c>
      <c r="U1869" s="63">
        <v>2010</v>
      </c>
      <c r="V1869" s="257"/>
      <c r="W1869" s="257"/>
      <c r="X1869" s="257" t="s">
        <v>1146</v>
      </c>
      <c r="Y1869" s="259" t="s">
        <v>502</v>
      </c>
      <c r="Z1869" s="42" t="s">
        <v>69</v>
      </c>
      <c r="AA1869" s="259"/>
      <c r="AB1869" s="241"/>
    </row>
    <row r="1870" spans="1:28" s="171" customFormat="1" ht="45" x14ac:dyDescent="0.25">
      <c r="A1870" s="39" t="s">
        <v>2640</v>
      </c>
      <c r="B1870" s="365" t="s">
        <v>2677</v>
      </c>
      <c r="C1870" s="39"/>
      <c r="D1870" s="39"/>
      <c r="E1870" s="40">
        <v>24000</v>
      </c>
      <c r="F1870" s="40"/>
      <c r="G1870" s="40"/>
      <c r="H1870" s="216">
        <v>1.0733291816457666</v>
      </c>
      <c r="I1870" s="364">
        <v>25759.900359498399</v>
      </c>
      <c r="J1870" s="40"/>
      <c r="K1870" s="40"/>
      <c r="L1870" s="40"/>
      <c r="M1870" s="40"/>
      <c r="N1870" s="40"/>
      <c r="O1870" s="40"/>
      <c r="P1870" s="40"/>
      <c r="Q1870" s="39" t="s">
        <v>27</v>
      </c>
      <c r="R1870" s="39" t="s">
        <v>44</v>
      </c>
      <c r="S1870" s="39" t="s">
        <v>103</v>
      </c>
      <c r="T1870" s="39">
        <v>2009</v>
      </c>
      <c r="U1870" s="39">
        <v>2009</v>
      </c>
      <c r="V1870" s="39" t="s">
        <v>114</v>
      </c>
      <c r="W1870" s="39" t="s">
        <v>32</v>
      </c>
      <c r="X1870" s="39" t="s">
        <v>32</v>
      </c>
      <c r="Y1870" s="39"/>
      <c r="Z1870" s="138" t="s">
        <v>104</v>
      </c>
      <c r="AA1870" s="39"/>
      <c r="AB1870" s="241"/>
    </row>
    <row r="1871" spans="1:28" s="171" customFormat="1" ht="30" x14ac:dyDescent="0.25">
      <c r="A1871" s="39" t="s">
        <v>2640</v>
      </c>
      <c r="B1871" s="39" t="s">
        <v>2678</v>
      </c>
      <c r="C1871" s="39"/>
      <c r="D1871" s="39"/>
      <c r="E1871" s="40"/>
      <c r="F1871" s="40"/>
      <c r="G1871" s="40"/>
      <c r="H1871" s="216">
        <v>1.0733291816457666</v>
      </c>
      <c r="I1871" s="364"/>
      <c r="J1871" s="40"/>
      <c r="K1871" s="40">
        <v>50</v>
      </c>
      <c r="L1871" s="40"/>
      <c r="M1871" s="40">
        <v>53.666459082288334</v>
      </c>
      <c r="N1871" s="40">
        <v>75</v>
      </c>
      <c r="O1871" s="40"/>
      <c r="P1871" s="40">
        <v>80.49968862343249</v>
      </c>
      <c r="Q1871" s="39" t="s">
        <v>27</v>
      </c>
      <c r="R1871" s="39" t="s">
        <v>97</v>
      </c>
      <c r="S1871" s="39" t="s">
        <v>304</v>
      </c>
      <c r="T1871" s="39">
        <v>2009</v>
      </c>
      <c r="U1871" s="39">
        <v>2009</v>
      </c>
      <c r="V1871" s="39">
        <v>4</v>
      </c>
      <c r="W1871" s="39" t="s">
        <v>32</v>
      </c>
      <c r="X1871" s="39" t="s">
        <v>32</v>
      </c>
      <c r="Y1871" s="39"/>
      <c r="Z1871" s="42" t="s">
        <v>305</v>
      </c>
      <c r="AA1871" s="39"/>
      <c r="AB1871" s="241"/>
    </row>
    <row r="1872" spans="1:28" s="171" customFormat="1" ht="30" x14ac:dyDescent="0.25">
      <c r="A1872" s="39" t="s">
        <v>2640</v>
      </c>
      <c r="B1872" s="39" t="s">
        <v>2679</v>
      </c>
      <c r="C1872" s="39"/>
      <c r="D1872" s="39"/>
      <c r="E1872" s="40"/>
      <c r="F1872" s="40"/>
      <c r="G1872" s="40"/>
      <c r="H1872" s="216">
        <v>1.0733291816457666</v>
      </c>
      <c r="I1872" s="364"/>
      <c r="J1872" s="40"/>
      <c r="K1872" s="40">
        <v>350</v>
      </c>
      <c r="L1872" s="40"/>
      <c r="M1872" s="40">
        <v>375.66521357601835</v>
      </c>
      <c r="N1872" s="40">
        <v>500</v>
      </c>
      <c r="O1872" s="40"/>
      <c r="P1872" s="40">
        <v>536.66459082288327</v>
      </c>
      <c r="Q1872" s="39" t="s">
        <v>27</v>
      </c>
      <c r="R1872" s="39" t="s">
        <v>97</v>
      </c>
      <c r="S1872" s="39" t="s">
        <v>304</v>
      </c>
      <c r="T1872" s="39">
        <v>2009</v>
      </c>
      <c r="U1872" s="39">
        <v>2009</v>
      </c>
      <c r="V1872" s="39">
        <v>4</v>
      </c>
      <c r="W1872" s="39" t="s">
        <v>32</v>
      </c>
      <c r="X1872" s="39" t="s">
        <v>32</v>
      </c>
      <c r="Y1872" s="39"/>
      <c r="Z1872" s="138" t="s">
        <v>305</v>
      </c>
      <c r="AA1872" s="39"/>
      <c r="AB1872" s="241"/>
    </row>
    <row r="1873" spans="1:28" s="171" customFormat="1" ht="15" x14ac:dyDescent="0.25">
      <c r="A1873" s="39" t="s">
        <v>2640</v>
      </c>
      <c r="B1873" s="365" t="s">
        <v>2679</v>
      </c>
      <c r="C1873" s="39" t="s">
        <v>2680</v>
      </c>
      <c r="D1873" s="39"/>
      <c r="E1873" s="40">
        <v>280</v>
      </c>
      <c r="F1873" s="40"/>
      <c r="G1873" s="40"/>
      <c r="H1873" s="216">
        <v>1.0721304058925818</v>
      </c>
      <c r="I1873" s="364">
        <v>300.19651364992291</v>
      </c>
      <c r="J1873" s="40"/>
      <c r="K1873" s="40"/>
      <c r="L1873" s="40"/>
      <c r="M1873" s="40"/>
      <c r="N1873" s="40"/>
      <c r="O1873" s="40"/>
      <c r="P1873" s="40"/>
      <c r="Q1873" s="39" t="s">
        <v>27</v>
      </c>
      <c r="R1873" s="39" t="s">
        <v>28</v>
      </c>
      <c r="S1873" s="39" t="s">
        <v>50</v>
      </c>
      <c r="T1873" s="39">
        <v>2008</v>
      </c>
      <c r="U1873" s="39">
        <v>2008</v>
      </c>
      <c r="V1873" s="39" t="s">
        <v>51</v>
      </c>
      <c r="W1873" s="39" t="s">
        <v>32</v>
      </c>
      <c r="X1873" s="39" t="s">
        <v>32</v>
      </c>
      <c r="Y1873" s="39"/>
      <c r="Z1873" s="42" t="s">
        <v>52</v>
      </c>
      <c r="AA1873" s="39" t="s">
        <v>53</v>
      </c>
      <c r="AB1873" s="241"/>
    </row>
    <row r="1874" spans="1:28" s="171" customFormat="1" ht="30" x14ac:dyDescent="0.25">
      <c r="A1874" s="39" t="s">
        <v>2640</v>
      </c>
      <c r="B1874" s="39" t="s">
        <v>2681</v>
      </c>
      <c r="C1874" s="39"/>
      <c r="D1874" s="39"/>
      <c r="E1874" s="40">
        <v>600</v>
      </c>
      <c r="F1874" s="40"/>
      <c r="G1874" s="40"/>
      <c r="H1874" s="216">
        <v>1.118306895992371</v>
      </c>
      <c r="I1874" s="364">
        <v>670.98413759542257</v>
      </c>
      <c r="J1874" s="40"/>
      <c r="K1874" s="40"/>
      <c r="L1874" s="40"/>
      <c r="M1874" s="40"/>
      <c r="N1874" s="40"/>
      <c r="O1874" s="40"/>
      <c r="P1874" s="40"/>
      <c r="Q1874" s="39" t="s">
        <v>27</v>
      </c>
      <c r="R1874" s="39" t="s">
        <v>83</v>
      </c>
      <c r="S1874" s="39" t="s">
        <v>100</v>
      </c>
      <c r="T1874" s="39">
        <v>2007</v>
      </c>
      <c r="U1874" s="39">
        <v>2007</v>
      </c>
      <c r="V1874" s="39">
        <v>14</v>
      </c>
      <c r="W1874" s="39" t="s">
        <v>32</v>
      </c>
      <c r="X1874" s="39">
        <v>674</v>
      </c>
      <c r="Y1874" s="39"/>
      <c r="Z1874" s="42" t="s">
        <v>101</v>
      </c>
      <c r="AA1874" s="39" t="s">
        <v>32</v>
      </c>
      <c r="AB1874" s="241"/>
    </row>
    <row r="1875" spans="1:28" s="171" customFormat="1" ht="30" x14ac:dyDescent="0.25">
      <c r="A1875" s="39" t="s">
        <v>2640</v>
      </c>
      <c r="B1875" s="365" t="s">
        <v>2679</v>
      </c>
      <c r="C1875" s="39" t="s">
        <v>2682</v>
      </c>
      <c r="D1875" s="39"/>
      <c r="E1875" s="40">
        <v>540</v>
      </c>
      <c r="F1875" s="40"/>
      <c r="G1875" s="40"/>
      <c r="H1875" s="216">
        <v>1.0292667257822254</v>
      </c>
      <c r="I1875" s="364">
        <v>555.80403192240169</v>
      </c>
      <c r="J1875" s="40"/>
      <c r="K1875" s="40"/>
      <c r="L1875" s="40"/>
      <c r="M1875" s="40"/>
      <c r="N1875" s="40"/>
      <c r="O1875" s="40"/>
      <c r="P1875" s="40"/>
      <c r="Q1875" s="39" t="s">
        <v>27</v>
      </c>
      <c r="R1875" s="39" t="s">
        <v>71</v>
      </c>
      <c r="S1875" s="39" t="s">
        <v>93</v>
      </c>
      <c r="T1875" s="39">
        <v>2011</v>
      </c>
      <c r="U1875" s="39">
        <v>2011</v>
      </c>
      <c r="V1875" s="39" t="s">
        <v>989</v>
      </c>
      <c r="W1875" s="39" t="s">
        <v>32</v>
      </c>
      <c r="X1875" s="39">
        <v>172</v>
      </c>
      <c r="Y1875" s="39"/>
      <c r="Z1875" s="42" t="s">
        <v>94</v>
      </c>
      <c r="AA1875" s="39" t="s">
        <v>95</v>
      </c>
      <c r="AB1875" s="241"/>
    </row>
    <row r="1876" spans="1:28" s="171" customFormat="1" ht="15" x14ac:dyDescent="0.25">
      <c r="A1876" s="39" t="s">
        <v>2640</v>
      </c>
      <c r="B1876" s="365" t="s">
        <v>2679</v>
      </c>
      <c r="C1876" s="39"/>
      <c r="D1876" s="39"/>
      <c r="E1876" s="40">
        <v>200</v>
      </c>
      <c r="F1876" s="40"/>
      <c r="G1876" s="40"/>
      <c r="H1876" s="216">
        <v>1.118306895992371</v>
      </c>
      <c r="I1876" s="364">
        <v>223.66137919847421</v>
      </c>
      <c r="J1876" s="39"/>
      <c r="K1876" s="40" t="s">
        <v>963</v>
      </c>
      <c r="L1876" s="40"/>
      <c r="M1876" s="40"/>
      <c r="N1876" s="40" t="s">
        <v>963</v>
      </c>
      <c r="O1876" s="40"/>
      <c r="P1876" s="40"/>
      <c r="Q1876" s="39" t="s">
        <v>2683</v>
      </c>
      <c r="R1876" s="39" t="s">
        <v>97</v>
      </c>
      <c r="S1876" s="39" t="s">
        <v>98</v>
      </c>
      <c r="T1876" s="39">
        <v>2007</v>
      </c>
      <c r="U1876" s="39">
        <v>2007</v>
      </c>
      <c r="V1876" s="39" t="s">
        <v>1257</v>
      </c>
      <c r="W1876" s="39" t="s">
        <v>32</v>
      </c>
      <c r="X1876" s="39" t="s">
        <v>32</v>
      </c>
      <c r="Y1876" s="39"/>
      <c r="Z1876" s="42" t="s">
        <v>99</v>
      </c>
      <c r="AA1876" s="39"/>
      <c r="AB1876" s="241"/>
    </row>
    <row r="1877" spans="1:28" s="171" customFormat="1" ht="30" x14ac:dyDescent="0.25">
      <c r="A1877" s="39" t="s">
        <v>2640</v>
      </c>
      <c r="B1877" s="39" t="s">
        <v>2679</v>
      </c>
      <c r="C1877" s="39"/>
      <c r="D1877" s="39"/>
      <c r="E1877" s="40"/>
      <c r="F1877" s="40"/>
      <c r="G1877" s="40"/>
      <c r="H1877" s="216">
        <v>1.0721304058925818</v>
      </c>
      <c r="I1877" s="364"/>
      <c r="J1877" s="39"/>
      <c r="K1877" s="40">
        <v>50</v>
      </c>
      <c r="L1877" s="40"/>
      <c r="M1877" s="40">
        <v>53.606520294629092</v>
      </c>
      <c r="N1877" s="40">
        <v>880</v>
      </c>
      <c r="O1877" s="40"/>
      <c r="P1877" s="40">
        <v>943.47475718547196</v>
      </c>
      <c r="Q1877" s="39" t="s">
        <v>27</v>
      </c>
      <c r="R1877" s="39" t="s">
        <v>28</v>
      </c>
      <c r="S1877" s="39" t="s">
        <v>29</v>
      </c>
      <c r="T1877" s="39" t="s">
        <v>30</v>
      </c>
      <c r="U1877" s="39">
        <v>2008</v>
      </c>
      <c r="V1877" s="39" t="s">
        <v>2659</v>
      </c>
      <c r="W1877" s="39" t="s">
        <v>32</v>
      </c>
      <c r="X1877" s="39" t="s">
        <v>32</v>
      </c>
      <c r="Y1877" s="39"/>
      <c r="Z1877" s="42" t="s">
        <v>33</v>
      </c>
      <c r="AA1877" s="39" t="s">
        <v>34</v>
      </c>
      <c r="AB1877" s="241"/>
    </row>
    <row r="1878" spans="1:28" s="171" customFormat="1" ht="30" x14ac:dyDescent="0.25">
      <c r="A1878" s="39" t="s">
        <v>2640</v>
      </c>
      <c r="B1878" s="39" t="s">
        <v>2679</v>
      </c>
      <c r="C1878" s="365" t="s">
        <v>2684</v>
      </c>
      <c r="D1878" s="39"/>
      <c r="E1878" s="40">
        <v>250</v>
      </c>
      <c r="F1878" s="40"/>
      <c r="G1878" s="40"/>
      <c r="H1878" s="216">
        <v>1.1415203211239338</v>
      </c>
      <c r="I1878" s="364"/>
      <c r="J1878" s="40"/>
      <c r="K1878" s="40"/>
      <c r="L1878" s="40"/>
      <c r="M1878" s="40"/>
      <c r="N1878" s="40"/>
      <c r="O1878" s="40"/>
      <c r="P1878" s="40"/>
      <c r="Q1878" s="39" t="s">
        <v>27</v>
      </c>
      <c r="R1878" s="39" t="s">
        <v>28</v>
      </c>
      <c r="S1878" s="39" t="s">
        <v>240</v>
      </c>
      <c r="T1878" s="39">
        <v>2006</v>
      </c>
      <c r="U1878" s="39">
        <v>2006</v>
      </c>
      <c r="V1878" s="39">
        <v>32</v>
      </c>
      <c r="W1878" s="39" t="s">
        <v>32</v>
      </c>
      <c r="X1878" s="39" t="s">
        <v>32</v>
      </c>
      <c r="Y1878" s="39"/>
      <c r="Z1878" s="138" t="s">
        <v>241</v>
      </c>
      <c r="AA1878" s="39" t="s">
        <v>32</v>
      </c>
      <c r="AB1878" s="241"/>
    </row>
    <row r="1879" spans="1:28" s="171" customFormat="1" ht="15" x14ac:dyDescent="0.25">
      <c r="A1879" s="39" t="s">
        <v>2640</v>
      </c>
      <c r="B1879" s="365" t="s">
        <v>2685</v>
      </c>
      <c r="C1879" s="39" t="s">
        <v>2686</v>
      </c>
      <c r="D1879" s="63"/>
      <c r="E1879" s="277">
        <v>304.44</v>
      </c>
      <c r="F1879" s="277"/>
      <c r="G1879" s="277"/>
      <c r="H1879" s="216">
        <v>1.0461491063094051</v>
      </c>
      <c r="I1879" s="364">
        <v>318.48963392483529</v>
      </c>
      <c r="J1879" s="277"/>
      <c r="K1879" s="277">
        <v>125</v>
      </c>
      <c r="L1879" s="277"/>
      <c r="M1879" s="40">
        <v>130.76863828867562</v>
      </c>
      <c r="N1879" s="277">
        <v>500</v>
      </c>
      <c r="O1879" s="277"/>
      <c r="P1879" s="40">
        <v>523.07455315470247</v>
      </c>
      <c r="Q1879" s="63" t="s">
        <v>1639</v>
      </c>
      <c r="R1879" s="65" t="s">
        <v>36</v>
      </c>
      <c r="S1879" s="63" t="s">
        <v>66</v>
      </c>
      <c r="T1879" s="63" t="s">
        <v>67</v>
      </c>
      <c r="U1879" s="63">
        <v>2010</v>
      </c>
      <c r="V1879" s="63"/>
      <c r="W1879" s="63"/>
      <c r="X1879" s="39"/>
      <c r="Y1879" s="67" t="s">
        <v>68</v>
      </c>
      <c r="Z1879" s="42" t="s">
        <v>69</v>
      </c>
      <c r="AA1879" s="67"/>
      <c r="AB1879" s="241"/>
    </row>
    <row r="1880" spans="1:28" s="171" customFormat="1" ht="45" x14ac:dyDescent="0.25">
      <c r="A1880" s="39" t="s">
        <v>2640</v>
      </c>
      <c r="B1880" s="365" t="s">
        <v>2687</v>
      </c>
      <c r="C1880" s="39"/>
      <c r="D1880" s="39"/>
      <c r="E1880" s="40">
        <v>1200</v>
      </c>
      <c r="F1880" s="40"/>
      <c r="G1880" s="40"/>
      <c r="H1880" s="216">
        <v>1.0733291816457666</v>
      </c>
      <c r="I1880" s="364">
        <v>1287.9950179749198</v>
      </c>
      <c r="J1880" s="40"/>
      <c r="K1880" s="40"/>
      <c r="L1880" s="40"/>
      <c r="M1880" s="40"/>
      <c r="N1880" s="40"/>
      <c r="O1880" s="40"/>
      <c r="P1880" s="40"/>
      <c r="Q1880" s="39" t="s">
        <v>27</v>
      </c>
      <c r="R1880" s="39" t="s">
        <v>44</v>
      </c>
      <c r="S1880" s="39" t="s">
        <v>103</v>
      </c>
      <c r="T1880" s="39">
        <v>2009</v>
      </c>
      <c r="U1880" s="39">
        <v>2009</v>
      </c>
      <c r="V1880" s="39" t="s">
        <v>114</v>
      </c>
      <c r="W1880" s="39" t="s">
        <v>32</v>
      </c>
      <c r="X1880" s="39" t="s">
        <v>32</v>
      </c>
      <c r="Y1880" s="39"/>
      <c r="Z1880" s="42" t="s">
        <v>104</v>
      </c>
      <c r="AA1880" s="39"/>
      <c r="AB1880" s="241"/>
    </row>
    <row r="1881" spans="1:28" s="171" customFormat="1" ht="30" x14ac:dyDescent="0.25">
      <c r="A1881" s="39" t="s">
        <v>2640</v>
      </c>
      <c r="B1881" s="365" t="s">
        <v>2687</v>
      </c>
      <c r="C1881" s="39"/>
      <c r="D1881" s="39"/>
      <c r="E1881" s="40"/>
      <c r="F1881" s="40"/>
      <c r="G1881" s="40"/>
      <c r="H1881" s="216">
        <v>1.0733291816457666</v>
      </c>
      <c r="I1881" s="364"/>
      <c r="J1881" s="40"/>
      <c r="K1881" s="40">
        <v>2000</v>
      </c>
      <c r="L1881" s="40"/>
      <c r="M1881" s="40">
        <v>2146.6583632915331</v>
      </c>
      <c r="N1881" s="40">
        <v>3000</v>
      </c>
      <c r="O1881" s="40"/>
      <c r="P1881" s="40">
        <v>3219.9875449372998</v>
      </c>
      <c r="Q1881" s="39" t="s">
        <v>27</v>
      </c>
      <c r="R1881" s="39" t="s">
        <v>97</v>
      </c>
      <c r="S1881" s="39" t="s">
        <v>304</v>
      </c>
      <c r="T1881" s="39">
        <v>2009</v>
      </c>
      <c r="U1881" s="39">
        <v>2009</v>
      </c>
      <c r="V1881" s="39">
        <v>4</v>
      </c>
      <c r="W1881" s="39" t="s">
        <v>32</v>
      </c>
      <c r="X1881" s="39" t="s">
        <v>32</v>
      </c>
      <c r="Y1881" s="39"/>
      <c r="Z1881" s="42" t="s">
        <v>305</v>
      </c>
      <c r="AA1881" s="39"/>
      <c r="AB1881" s="241"/>
    </row>
    <row r="1882" spans="1:28" s="171" customFormat="1" ht="15" x14ac:dyDescent="0.25">
      <c r="A1882" s="39" t="s">
        <v>2640</v>
      </c>
      <c r="B1882" s="365" t="s">
        <v>2687</v>
      </c>
      <c r="C1882" s="365" t="s">
        <v>2688</v>
      </c>
      <c r="D1882" s="39"/>
      <c r="E1882" s="46">
        <v>2050</v>
      </c>
      <c r="F1882" s="46">
        <f>E1882/2</f>
        <v>1025</v>
      </c>
      <c r="G1882" s="46"/>
      <c r="H1882" s="216">
        <v>1.0721304058925818</v>
      </c>
      <c r="I1882" s="364">
        <f>H1882*F1882</f>
        <v>1098.9336660398963</v>
      </c>
      <c r="J1882" s="40"/>
      <c r="K1882" s="40"/>
      <c r="L1882" s="40"/>
      <c r="M1882" s="40"/>
      <c r="N1882" s="40"/>
      <c r="O1882" s="40"/>
      <c r="P1882" s="40"/>
      <c r="Q1882" s="39" t="s">
        <v>49</v>
      </c>
      <c r="R1882" s="39" t="s">
        <v>28</v>
      </c>
      <c r="S1882" s="39" t="s">
        <v>50</v>
      </c>
      <c r="T1882" s="39">
        <v>2008</v>
      </c>
      <c r="U1882" s="39">
        <v>2008</v>
      </c>
      <c r="V1882" s="39" t="s">
        <v>51</v>
      </c>
      <c r="W1882" s="39" t="s">
        <v>32</v>
      </c>
      <c r="X1882" s="39" t="s">
        <v>32</v>
      </c>
      <c r="Y1882" s="39"/>
      <c r="Z1882" s="42" t="s">
        <v>52</v>
      </c>
      <c r="AA1882" s="39" t="s">
        <v>53</v>
      </c>
      <c r="AB1882" s="241"/>
    </row>
    <row r="1883" spans="1:28" s="171" customFormat="1" ht="30" x14ac:dyDescent="0.25">
      <c r="A1883" s="39" t="s">
        <v>2640</v>
      </c>
      <c r="B1883" s="365" t="s">
        <v>2687</v>
      </c>
      <c r="C1883" s="39"/>
      <c r="D1883" s="39"/>
      <c r="E1883" s="40">
        <v>700</v>
      </c>
      <c r="F1883" s="40"/>
      <c r="G1883" s="40"/>
      <c r="H1883" s="216">
        <v>1.1415203211239338</v>
      </c>
      <c r="I1883" s="364"/>
      <c r="J1883" s="40"/>
      <c r="K1883" s="40"/>
      <c r="L1883" s="40"/>
      <c r="M1883" s="40"/>
      <c r="N1883" s="40"/>
      <c r="O1883" s="40"/>
      <c r="P1883" s="40"/>
      <c r="Q1883" s="39" t="s">
        <v>27</v>
      </c>
      <c r="R1883" s="39" t="s">
        <v>28</v>
      </c>
      <c r="S1883" s="39" t="s">
        <v>240</v>
      </c>
      <c r="T1883" s="39">
        <v>2006</v>
      </c>
      <c r="U1883" s="39">
        <v>2006</v>
      </c>
      <c r="V1883" s="39">
        <v>32</v>
      </c>
      <c r="W1883" s="39" t="s">
        <v>32</v>
      </c>
      <c r="X1883" s="39" t="s">
        <v>32</v>
      </c>
      <c r="Y1883" s="39"/>
      <c r="Z1883" s="42" t="s">
        <v>241</v>
      </c>
      <c r="AA1883" s="39" t="s">
        <v>32</v>
      </c>
      <c r="AB1883" s="241"/>
    </row>
    <row r="1884" spans="1:28" s="171" customFormat="1" ht="30" x14ac:dyDescent="0.25">
      <c r="A1884" s="39" t="s">
        <v>2640</v>
      </c>
      <c r="B1884" s="365" t="s">
        <v>2687</v>
      </c>
      <c r="C1884" s="365" t="s">
        <v>2004</v>
      </c>
      <c r="D1884" s="39"/>
      <c r="E1884" s="40">
        <v>1800</v>
      </c>
      <c r="F1884" s="40"/>
      <c r="G1884" s="40"/>
      <c r="H1884" s="216">
        <v>1.0292667257822254</v>
      </c>
      <c r="I1884" s="364">
        <v>1852.6801064080057</v>
      </c>
      <c r="J1884" s="40"/>
      <c r="K1884" s="40"/>
      <c r="L1884" s="40"/>
      <c r="M1884" s="40"/>
      <c r="N1884" s="40"/>
      <c r="O1884" s="40"/>
      <c r="P1884" s="40"/>
      <c r="Q1884" s="39" t="s">
        <v>27</v>
      </c>
      <c r="R1884" s="39" t="s">
        <v>71</v>
      </c>
      <c r="S1884" s="39" t="s">
        <v>93</v>
      </c>
      <c r="T1884" s="39">
        <v>2011</v>
      </c>
      <c r="U1884" s="39">
        <v>2011</v>
      </c>
      <c r="V1884" s="39" t="s">
        <v>989</v>
      </c>
      <c r="W1884" s="39" t="s">
        <v>32</v>
      </c>
      <c r="X1884" s="39">
        <v>13</v>
      </c>
      <c r="Y1884" s="39"/>
      <c r="Z1884" s="42" t="s">
        <v>94</v>
      </c>
      <c r="AA1884" s="39" t="s">
        <v>95</v>
      </c>
      <c r="AB1884" s="241"/>
    </row>
    <row r="1885" spans="1:28" s="171" customFormat="1" ht="30" x14ac:dyDescent="0.25">
      <c r="A1885" s="39" t="s">
        <v>2640</v>
      </c>
      <c r="B1885" s="365" t="s">
        <v>2687</v>
      </c>
      <c r="C1885" s="39"/>
      <c r="D1885" s="39"/>
      <c r="E1885" s="40">
        <v>1800</v>
      </c>
      <c r="F1885" s="40"/>
      <c r="G1885" s="40"/>
      <c r="H1885" s="216">
        <v>1.118306895992371</v>
      </c>
      <c r="I1885" s="364">
        <v>2012.9524127862678</v>
      </c>
      <c r="J1885" s="40"/>
      <c r="K1885" s="40"/>
      <c r="L1885" s="40"/>
      <c r="M1885" s="40"/>
      <c r="N1885" s="40"/>
      <c r="O1885" s="40"/>
      <c r="P1885" s="40"/>
      <c r="Q1885" s="39" t="s">
        <v>27</v>
      </c>
      <c r="R1885" s="39" t="s">
        <v>83</v>
      </c>
      <c r="S1885" s="39" t="s">
        <v>100</v>
      </c>
      <c r="T1885" s="39">
        <v>2007</v>
      </c>
      <c r="U1885" s="39">
        <v>2007</v>
      </c>
      <c r="V1885" s="39">
        <v>14</v>
      </c>
      <c r="W1885" s="39" t="s">
        <v>32</v>
      </c>
      <c r="X1885" s="39">
        <v>10</v>
      </c>
      <c r="Y1885" s="39"/>
      <c r="Z1885" s="42" t="s">
        <v>101</v>
      </c>
      <c r="AA1885" s="39" t="s">
        <v>32</v>
      </c>
      <c r="AB1885" s="241"/>
    </row>
    <row r="1886" spans="1:28" s="171" customFormat="1" ht="15" x14ac:dyDescent="0.25">
      <c r="A1886" s="39" t="s">
        <v>2640</v>
      </c>
      <c r="B1886" s="365" t="s">
        <v>2687</v>
      </c>
      <c r="C1886" s="63" t="s">
        <v>2689</v>
      </c>
      <c r="D1886" s="63"/>
      <c r="E1886" s="277">
        <v>1667.95</v>
      </c>
      <c r="F1886" s="277"/>
      <c r="G1886" s="277"/>
      <c r="H1886" s="216">
        <v>1.0461491063094051</v>
      </c>
      <c r="I1886" s="364">
        <v>1744.9244018687723</v>
      </c>
      <c r="J1886" s="277"/>
      <c r="K1886" s="277">
        <v>1100</v>
      </c>
      <c r="L1886" s="277"/>
      <c r="M1886" s="40">
        <v>1150.7640169403455</v>
      </c>
      <c r="N1886" s="277">
        <v>2423.73</v>
      </c>
      <c r="O1886" s="277"/>
      <c r="P1886" s="40">
        <v>2535.5829734352942</v>
      </c>
      <c r="Q1886" s="63" t="s">
        <v>431</v>
      </c>
      <c r="R1886" s="66" t="s">
        <v>65</v>
      </c>
      <c r="S1886" s="63" t="s">
        <v>66</v>
      </c>
      <c r="T1886" s="63" t="s">
        <v>67</v>
      </c>
      <c r="U1886" s="63">
        <v>2010</v>
      </c>
      <c r="V1886" s="63"/>
      <c r="W1886" s="63"/>
      <c r="X1886" s="39">
        <v>7</v>
      </c>
      <c r="Y1886" s="67" t="s">
        <v>70</v>
      </c>
      <c r="Z1886" s="42" t="s">
        <v>69</v>
      </c>
      <c r="AA1886" s="67"/>
      <c r="AB1886" s="241"/>
    </row>
    <row r="1887" spans="1:28" s="171" customFormat="1" ht="15" x14ac:dyDescent="0.25">
      <c r="A1887" s="39" t="s">
        <v>2640</v>
      </c>
      <c r="B1887" s="365" t="s">
        <v>2687</v>
      </c>
      <c r="C1887" s="365" t="s">
        <v>2690</v>
      </c>
      <c r="D1887" s="168"/>
      <c r="E1887" s="169">
        <v>292</v>
      </c>
      <c r="F1887" s="169"/>
      <c r="G1887" s="169"/>
      <c r="H1887" s="216">
        <v>1.0461491063094051</v>
      </c>
      <c r="I1887" s="364">
        <v>305.47553904234627</v>
      </c>
      <c r="J1887" s="169"/>
      <c r="K1887" s="169">
        <v>292</v>
      </c>
      <c r="L1887" s="169"/>
      <c r="M1887" s="40">
        <v>305.47553904234627</v>
      </c>
      <c r="N1887" s="169">
        <v>292</v>
      </c>
      <c r="O1887" s="169"/>
      <c r="P1887" s="40">
        <v>305.47553904234627</v>
      </c>
      <c r="Q1887" s="168" t="s">
        <v>431</v>
      </c>
      <c r="R1887" s="65" t="s">
        <v>74</v>
      </c>
      <c r="S1887" s="63" t="s">
        <v>66</v>
      </c>
      <c r="T1887" s="63" t="s">
        <v>67</v>
      </c>
      <c r="U1887" s="63">
        <v>2010</v>
      </c>
      <c r="V1887" s="168"/>
      <c r="W1887" s="168"/>
      <c r="X1887" s="168" t="s">
        <v>2691</v>
      </c>
      <c r="Y1887" s="170" t="s">
        <v>76</v>
      </c>
      <c r="Z1887" s="42" t="s">
        <v>69</v>
      </c>
      <c r="AA1887" s="170"/>
      <c r="AB1887" s="241"/>
    </row>
    <row r="1888" spans="1:28" s="171" customFormat="1" ht="15" x14ac:dyDescent="0.25">
      <c r="A1888" s="39" t="s">
        <v>2640</v>
      </c>
      <c r="B1888" s="365" t="s">
        <v>2687</v>
      </c>
      <c r="C1888" s="39" t="s">
        <v>2692</v>
      </c>
      <c r="D1888" s="63"/>
      <c r="E1888" s="277">
        <v>1950.74</v>
      </c>
      <c r="F1888" s="277"/>
      <c r="G1888" s="277"/>
      <c r="H1888" s="216">
        <v>1.0461491063094051</v>
      </c>
      <c r="I1888" s="364">
        <v>2040.7649076420089</v>
      </c>
      <c r="J1888" s="277"/>
      <c r="K1888" s="277">
        <v>22</v>
      </c>
      <c r="L1888" s="277"/>
      <c r="M1888" s="40">
        <v>23.01528033880691</v>
      </c>
      <c r="N1888" s="277">
        <v>37519.17</v>
      </c>
      <c r="O1888" s="277"/>
      <c r="P1888" s="40">
        <v>39250.64616497064</v>
      </c>
      <c r="Q1888" s="63" t="s">
        <v>431</v>
      </c>
      <c r="R1888" s="65" t="s">
        <v>1362</v>
      </c>
      <c r="S1888" s="63" t="s">
        <v>66</v>
      </c>
      <c r="T1888" s="63" t="s">
        <v>67</v>
      </c>
      <c r="U1888" s="63">
        <v>2010</v>
      </c>
      <c r="V1888" s="63"/>
      <c r="W1888" s="63"/>
      <c r="X1888" s="39"/>
      <c r="Y1888" s="67" t="s">
        <v>482</v>
      </c>
      <c r="Z1888" s="42" t="s">
        <v>69</v>
      </c>
      <c r="AA1888" s="67"/>
      <c r="AB1888" s="241"/>
    </row>
    <row r="1889" spans="1:33" s="171" customFormat="1" ht="15" x14ac:dyDescent="0.25">
      <c r="A1889" s="39" t="s">
        <v>2640</v>
      </c>
      <c r="B1889" s="365" t="s">
        <v>2687</v>
      </c>
      <c r="C1889" s="39" t="s">
        <v>2693</v>
      </c>
      <c r="D1889" s="63"/>
      <c r="E1889" s="277">
        <v>1462.5</v>
      </c>
      <c r="F1889" s="277"/>
      <c r="G1889" s="277"/>
      <c r="H1889" s="216">
        <v>1.0461491063094051</v>
      </c>
      <c r="I1889" s="364">
        <v>1529.9930679775048</v>
      </c>
      <c r="J1889" s="277"/>
      <c r="K1889" s="277">
        <v>300</v>
      </c>
      <c r="L1889" s="277"/>
      <c r="M1889" s="40">
        <v>313.84473189282153</v>
      </c>
      <c r="N1889" s="277">
        <v>2000</v>
      </c>
      <c r="O1889" s="277"/>
      <c r="P1889" s="40">
        <v>2092.2982126188099</v>
      </c>
      <c r="Q1889" s="63" t="s">
        <v>1639</v>
      </c>
      <c r="R1889" s="65" t="s">
        <v>36</v>
      </c>
      <c r="S1889" s="63" t="s">
        <v>66</v>
      </c>
      <c r="T1889" s="63" t="s">
        <v>67</v>
      </c>
      <c r="U1889" s="63">
        <v>2010</v>
      </c>
      <c r="V1889" s="63"/>
      <c r="W1889" s="63"/>
      <c r="X1889" s="39"/>
      <c r="Y1889" s="67" t="s">
        <v>70</v>
      </c>
      <c r="Z1889" s="42" t="s">
        <v>69</v>
      </c>
      <c r="AA1889" s="67"/>
      <c r="AB1889" s="241"/>
    </row>
    <row r="1890" spans="1:33" s="171" customFormat="1" ht="15" x14ac:dyDescent="0.25">
      <c r="A1890" s="39" t="s">
        <v>2640</v>
      </c>
      <c r="B1890" s="365" t="s">
        <v>2687</v>
      </c>
      <c r="C1890" s="39" t="s">
        <v>2693</v>
      </c>
      <c r="D1890" s="63"/>
      <c r="E1890" s="277">
        <v>1275.6099999999999</v>
      </c>
      <c r="F1890" s="277"/>
      <c r="G1890" s="277"/>
      <c r="H1890" s="216">
        <v>1.0461491063094051</v>
      </c>
      <c r="I1890" s="364">
        <v>1334.4782614993401</v>
      </c>
      <c r="J1890" s="277"/>
      <c r="K1890" s="277">
        <v>1000</v>
      </c>
      <c r="L1890" s="277"/>
      <c r="M1890" s="40">
        <v>1046.1491063094049</v>
      </c>
      <c r="N1890" s="277">
        <v>1600</v>
      </c>
      <c r="O1890" s="277"/>
      <c r="P1890" s="40">
        <v>1673.838570095048</v>
      </c>
      <c r="Q1890" s="63" t="s">
        <v>1639</v>
      </c>
      <c r="R1890" s="65" t="s">
        <v>36</v>
      </c>
      <c r="S1890" s="63" t="s">
        <v>66</v>
      </c>
      <c r="T1890" s="63" t="s">
        <v>67</v>
      </c>
      <c r="U1890" s="63">
        <v>2010</v>
      </c>
      <c r="V1890" s="63"/>
      <c r="W1890" s="63"/>
      <c r="X1890" s="39"/>
      <c r="Y1890" s="67" t="s">
        <v>68</v>
      </c>
      <c r="Z1890" s="42" t="s">
        <v>69</v>
      </c>
      <c r="AA1890" s="67"/>
      <c r="AB1890" s="241"/>
    </row>
    <row r="1891" spans="1:33" s="171" customFormat="1" ht="15" x14ac:dyDescent="0.25">
      <c r="A1891" s="39" t="s">
        <v>2640</v>
      </c>
      <c r="B1891" s="365" t="s">
        <v>2687</v>
      </c>
      <c r="C1891" s="39" t="s">
        <v>2694</v>
      </c>
      <c r="D1891" s="63"/>
      <c r="E1891" s="277">
        <v>1150</v>
      </c>
      <c r="F1891" s="277"/>
      <c r="G1891" s="277"/>
      <c r="H1891" s="216">
        <v>1.0461491063094051</v>
      </c>
      <c r="I1891" s="364">
        <v>1203.0714722558157</v>
      </c>
      <c r="J1891" s="277"/>
      <c r="K1891" s="277">
        <v>800</v>
      </c>
      <c r="L1891" s="277"/>
      <c r="M1891" s="40">
        <v>836.919285047524</v>
      </c>
      <c r="N1891" s="277">
        <v>1500</v>
      </c>
      <c r="O1891" s="277"/>
      <c r="P1891" s="40">
        <v>1569.2236594641076</v>
      </c>
      <c r="Q1891" s="63" t="s">
        <v>431</v>
      </c>
      <c r="R1891" s="65" t="s">
        <v>196</v>
      </c>
      <c r="S1891" s="63" t="s">
        <v>66</v>
      </c>
      <c r="T1891" s="63" t="s">
        <v>67</v>
      </c>
      <c r="U1891" s="63">
        <v>2010</v>
      </c>
      <c r="V1891" s="63"/>
      <c r="W1891" s="63"/>
      <c r="X1891" s="39"/>
      <c r="Y1891" s="67" t="s">
        <v>89</v>
      </c>
      <c r="Z1891" s="42" t="s">
        <v>69</v>
      </c>
      <c r="AA1891" s="67"/>
      <c r="AB1891" s="241"/>
    </row>
    <row r="1892" spans="1:33" s="171" customFormat="1" ht="15" x14ac:dyDescent="0.25">
      <c r="A1892" s="39" t="s">
        <v>2640</v>
      </c>
      <c r="B1892" s="365" t="s">
        <v>2687</v>
      </c>
      <c r="C1892" s="39" t="s">
        <v>2695</v>
      </c>
      <c r="D1892" s="168"/>
      <c r="E1892" s="169">
        <v>1172</v>
      </c>
      <c r="F1892" s="169"/>
      <c r="G1892" s="169"/>
      <c r="H1892" s="216">
        <v>1.0461491063094051</v>
      </c>
      <c r="I1892" s="364">
        <v>1226.0867525946228</v>
      </c>
      <c r="J1892" s="169"/>
      <c r="K1892" s="169">
        <v>50</v>
      </c>
      <c r="L1892" s="169"/>
      <c r="M1892" s="40">
        <v>52.30745531547025</v>
      </c>
      <c r="N1892" s="169">
        <v>2000</v>
      </c>
      <c r="O1892" s="169"/>
      <c r="P1892" s="40">
        <v>2092.2982126188099</v>
      </c>
      <c r="Q1892" s="63" t="s">
        <v>431</v>
      </c>
      <c r="R1892" s="191" t="s">
        <v>84</v>
      </c>
      <c r="S1892" s="63" t="s">
        <v>66</v>
      </c>
      <c r="T1892" s="63" t="s">
        <v>67</v>
      </c>
      <c r="U1892" s="63">
        <v>2010</v>
      </c>
      <c r="V1892" s="168"/>
      <c r="W1892" s="168"/>
      <c r="X1892" s="168" t="s">
        <v>2696</v>
      </c>
      <c r="Y1892" s="170" t="s">
        <v>1220</v>
      </c>
      <c r="Z1892" s="42" t="s">
        <v>69</v>
      </c>
      <c r="AA1892" s="170"/>
      <c r="AB1892" s="241"/>
    </row>
    <row r="1893" spans="1:33" s="171" customFormat="1" ht="15" x14ac:dyDescent="0.25">
      <c r="A1893" s="39" t="s">
        <v>2640</v>
      </c>
      <c r="B1893" s="365" t="s">
        <v>2687</v>
      </c>
      <c r="C1893" s="39" t="s">
        <v>2697</v>
      </c>
      <c r="D1893" s="63"/>
      <c r="E1893" s="277">
        <v>1543.33</v>
      </c>
      <c r="F1893" s="277"/>
      <c r="G1893" s="277"/>
      <c r="H1893" s="216">
        <v>1.0461491063094051</v>
      </c>
      <c r="I1893" s="364">
        <v>1614.5533002404941</v>
      </c>
      <c r="J1893" s="277"/>
      <c r="K1893" s="277">
        <v>850</v>
      </c>
      <c r="L1893" s="277"/>
      <c r="M1893" s="40">
        <v>889.22674036299429</v>
      </c>
      <c r="N1893" s="277">
        <v>2660</v>
      </c>
      <c r="O1893" s="277"/>
      <c r="P1893" s="40">
        <v>2782.7566227830175</v>
      </c>
      <c r="Q1893" s="63" t="s">
        <v>1639</v>
      </c>
      <c r="R1893" s="191" t="s">
        <v>291</v>
      </c>
      <c r="S1893" s="63" t="s">
        <v>66</v>
      </c>
      <c r="T1893" s="63" t="s">
        <v>67</v>
      </c>
      <c r="U1893" s="63">
        <v>2010</v>
      </c>
      <c r="V1893" s="63"/>
      <c r="W1893" s="63"/>
      <c r="X1893" s="39"/>
      <c r="Y1893" s="67" t="s">
        <v>78</v>
      </c>
      <c r="Z1893" s="42" t="s">
        <v>69</v>
      </c>
      <c r="AA1893" s="67"/>
      <c r="AB1893" s="241"/>
    </row>
    <row r="1894" spans="1:33" s="171" customFormat="1" ht="15" x14ac:dyDescent="0.25">
      <c r="A1894" s="366" t="s">
        <v>2640</v>
      </c>
      <c r="B1894" s="365" t="s">
        <v>2687</v>
      </c>
      <c r="C1894" s="366" t="s">
        <v>2698</v>
      </c>
      <c r="D1894" s="367"/>
      <c r="E1894" s="368">
        <v>1010.2</v>
      </c>
      <c r="F1894" s="368"/>
      <c r="G1894" s="368"/>
      <c r="H1894" s="216">
        <v>1.0461491063094051</v>
      </c>
      <c r="I1894" s="364">
        <v>1056.8198271937611</v>
      </c>
      <c r="J1894" s="368"/>
      <c r="K1894" s="368">
        <v>1000</v>
      </c>
      <c r="L1894" s="368"/>
      <c r="M1894" s="40">
        <v>1046.1491063094049</v>
      </c>
      <c r="N1894" s="368">
        <v>1020.4</v>
      </c>
      <c r="O1894" s="368"/>
      <c r="P1894" s="40">
        <v>1067.4905480781169</v>
      </c>
      <c r="Q1894" s="369" t="s">
        <v>40</v>
      </c>
      <c r="R1894" s="370" t="s">
        <v>88</v>
      </c>
      <c r="S1894" s="367" t="s">
        <v>66</v>
      </c>
      <c r="T1894" s="367" t="s">
        <v>67</v>
      </c>
      <c r="U1894" s="63">
        <v>2010</v>
      </c>
      <c r="V1894" s="367"/>
      <c r="W1894" s="367"/>
      <c r="X1894" s="369"/>
      <c r="Y1894" s="369"/>
      <c r="Z1894" s="42" t="s">
        <v>69</v>
      </c>
      <c r="AA1894" s="369"/>
      <c r="AB1894" s="43"/>
      <c r="AC1894" s="43"/>
      <c r="AD1894" s="43"/>
      <c r="AE1894" s="43"/>
      <c r="AF1894" s="43"/>
      <c r="AG1894" s="43"/>
    </row>
    <row r="1895" spans="1:33" s="171" customFormat="1" ht="15" x14ac:dyDescent="0.25">
      <c r="A1895" s="39" t="s">
        <v>2640</v>
      </c>
      <c r="B1895" s="39" t="s">
        <v>2699</v>
      </c>
      <c r="C1895" s="63"/>
      <c r="D1895" s="63"/>
      <c r="E1895" s="277">
        <v>2050</v>
      </c>
      <c r="F1895" s="277"/>
      <c r="G1895" s="277"/>
      <c r="H1895" s="216">
        <v>1.0461491063094051</v>
      </c>
      <c r="I1895" s="364">
        <v>2144.6056679342805</v>
      </c>
      <c r="J1895" s="277"/>
      <c r="K1895" s="277">
        <v>1400</v>
      </c>
      <c r="L1895" s="277"/>
      <c r="M1895" s="40">
        <v>1464.6087488331671</v>
      </c>
      <c r="N1895" s="277">
        <v>3300</v>
      </c>
      <c r="O1895" s="277"/>
      <c r="P1895" s="40">
        <v>3452.2920508210368</v>
      </c>
      <c r="Q1895" s="63" t="s">
        <v>1639</v>
      </c>
      <c r="R1895" s="65" t="s">
        <v>36</v>
      </c>
      <c r="S1895" s="63" t="s">
        <v>66</v>
      </c>
      <c r="T1895" s="63" t="s">
        <v>67</v>
      </c>
      <c r="U1895" s="63">
        <v>2010</v>
      </c>
      <c r="V1895" s="63"/>
      <c r="W1895" s="63"/>
      <c r="X1895" s="39"/>
      <c r="Y1895" s="67" t="s">
        <v>157</v>
      </c>
      <c r="Z1895" s="42" t="s">
        <v>69</v>
      </c>
      <c r="AA1895" s="67"/>
      <c r="AB1895" s="43"/>
      <c r="AC1895" s="43"/>
      <c r="AD1895" s="43"/>
      <c r="AE1895" s="43"/>
      <c r="AF1895" s="43"/>
      <c r="AG1895" s="43"/>
    </row>
    <row r="1896" spans="1:33" s="171" customFormat="1" ht="15" x14ac:dyDescent="0.25">
      <c r="A1896" s="39" t="s">
        <v>2640</v>
      </c>
      <c r="B1896" s="39" t="s">
        <v>2700</v>
      </c>
      <c r="C1896" s="39" t="s">
        <v>2701</v>
      </c>
      <c r="D1896" s="63"/>
      <c r="E1896" s="277">
        <v>239.81</v>
      </c>
      <c r="F1896" s="277"/>
      <c r="G1896" s="277"/>
      <c r="H1896" s="216">
        <v>1.0461491063094051</v>
      </c>
      <c r="I1896" s="364">
        <v>250.87701718405842</v>
      </c>
      <c r="J1896" s="277"/>
      <c r="K1896" s="277">
        <v>50</v>
      </c>
      <c r="L1896" s="277"/>
      <c r="M1896" s="40">
        <v>52.30745531547025</v>
      </c>
      <c r="N1896" s="277">
        <v>850</v>
      </c>
      <c r="O1896" s="277"/>
      <c r="P1896" s="40">
        <v>889.22674036299429</v>
      </c>
      <c r="Q1896" s="63" t="s">
        <v>1639</v>
      </c>
      <c r="R1896" s="65" t="s">
        <v>36</v>
      </c>
      <c r="S1896" s="63" t="s">
        <v>66</v>
      </c>
      <c r="T1896" s="63" t="s">
        <v>67</v>
      </c>
      <c r="U1896" s="63">
        <v>2010</v>
      </c>
      <c r="V1896" s="63"/>
      <c r="W1896" s="63"/>
      <c r="X1896" s="39"/>
      <c r="Y1896" s="67" t="s">
        <v>635</v>
      </c>
      <c r="Z1896" s="42" t="s">
        <v>69</v>
      </c>
      <c r="AA1896" s="67"/>
      <c r="AB1896" s="43"/>
      <c r="AC1896" s="43"/>
      <c r="AD1896" s="43"/>
      <c r="AE1896" s="43"/>
      <c r="AF1896" s="43"/>
      <c r="AG1896" s="43"/>
    </row>
    <row r="1897" spans="1:33" s="171" customFormat="1" ht="15" x14ac:dyDescent="0.25">
      <c r="A1897" s="39" t="s">
        <v>2640</v>
      </c>
      <c r="B1897" s="39" t="s">
        <v>2702</v>
      </c>
      <c r="C1897" s="39"/>
      <c r="D1897" s="39"/>
      <c r="E1897" s="40">
        <v>1000</v>
      </c>
      <c r="F1897" s="40"/>
      <c r="G1897" s="40"/>
      <c r="H1897" s="216">
        <v>1.0721304058925818</v>
      </c>
      <c r="I1897" s="364">
        <v>1072.1304058925818</v>
      </c>
      <c r="J1897" s="40"/>
      <c r="K1897" s="40"/>
      <c r="L1897" s="40"/>
      <c r="M1897" s="40"/>
      <c r="N1897" s="40"/>
      <c r="O1897" s="40"/>
      <c r="P1897" s="40"/>
      <c r="Q1897" s="39" t="s">
        <v>27</v>
      </c>
      <c r="R1897" s="39" t="s">
        <v>28</v>
      </c>
      <c r="S1897" s="39" t="s">
        <v>50</v>
      </c>
      <c r="T1897" s="39">
        <v>2008</v>
      </c>
      <c r="U1897" s="39">
        <v>2008</v>
      </c>
      <c r="V1897" s="372" t="s">
        <v>51</v>
      </c>
      <c r="W1897" s="39" t="s">
        <v>32</v>
      </c>
      <c r="X1897" s="39" t="s">
        <v>32</v>
      </c>
      <c r="Y1897" s="39"/>
      <c r="Z1897" s="42" t="s">
        <v>52</v>
      </c>
      <c r="AA1897" s="39" t="s">
        <v>53</v>
      </c>
      <c r="AB1897" s="367"/>
      <c r="AC1897" s="107"/>
      <c r="AD1897" s="107"/>
      <c r="AE1897" s="51"/>
      <c r="AF1897" s="51"/>
      <c r="AG1897" s="51"/>
    </row>
    <row r="1898" spans="1:33" s="171" customFormat="1" ht="30" x14ac:dyDescent="0.25">
      <c r="A1898" s="39" t="s">
        <v>2640</v>
      </c>
      <c r="B1898" s="365" t="s">
        <v>2702</v>
      </c>
      <c r="C1898" s="365" t="s">
        <v>2703</v>
      </c>
      <c r="D1898" s="39"/>
      <c r="E1898" s="40">
        <v>720</v>
      </c>
      <c r="F1898" s="40"/>
      <c r="G1898" s="40"/>
      <c r="H1898" s="216">
        <v>1.118306895992371</v>
      </c>
      <c r="I1898" s="364">
        <v>805.1809651145071</v>
      </c>
      <c r="J1898" s="40"/>
      <c r="K1898" s="40"/>
      <c r="L1898" s="40"/>
      <c r="M1898" s="40"/>
      <c r="N1898" s="40"/>
      <c r="O1898" s="40"/>
      <c r="P1898" s="40"/>
      <c r="Q1898" s="39" t="s">
        <v>27</v>
      </c>
      <c r="R1898" s="39" t="s">
        <v>83</v>
      </c>
      <c r="S1898" s="39" t="s">
        <v>100</v>
      </c>
      <c r="T1898" s="39">
        <v>2007</v>
      </c>
      <c r="U1898" s="39">
        <v>2007</v>
      </c>
      <c r="V1898" s="39">
        <v>14</v>
      </c>
      <c r="W1898" s="39" t="s">
        <v>32</v>
      </c>
      <c r="X1898" s="39">
        <v>674</v>
      </c>
      <c r="Y1898" s="39"/>
      <c r="Z1898" s="42" t="s">
        <v>101</v>
      </c>
      <c r="AA1898" s="39" t="s">
        <v>32</v>
      </c>
      <c r="AB1898" s="367"/>
      <c r="AC1898" s="51"/>
      <c r="AD1898" s="51"/>
      <c r="AE1898" s="51"/>
      <c r="AF1898" s="51"/>
      <c r="AG1898" s="51"/>
    </row>
    <row r="1899" spans="1:33" s="51" customFormat="1" ht="30" x14ac:dyDescent="0.25">
      <c r="A1899" s="44" t="s">
        <v>1733</v>
      </c>
      <c r="B1899" s="172" t="s">
        <v>1734</v>
      </c>
      <c r="C1899" s="172" t="s">
        <v>1734</v>
      </c>
      <c r="D1899" s="44"/>
      <c r="E1899" s="270">
        <v>947.41</v>
      </c>
      <c r="F1899" s="271">
        <v>947.41</v>
      </c>
      <c r="G1899" s="272"/>
      <c r="H1899" s="273">
        <f>VLOOKUP(U1899,[2]Inflation!$G$16:$H$26,2,FALSE)</f>
        <v>1.0461491063094051</v>
      </c>
      <c r="I1899" s="274">
        <f t="shared" ref="I1899:I1931" si="170">H1899*F1899</f>
        <v>991.1321248085934</v>
      </c>
      <c r="J1899" s="275">
        <v>0</v>
      </c>
      <c r="K1899" s="218" t="s">
        <v>210</v>
      </c>
      <c r="L1899" s="218"/>
      <c r="M1899" s="276" t="e">
        <f t="shared" ref="M1899:M1930" si="171">H1899*K1899</f>
        <v>#VALUE!</v>
      </c>
      <c r="N1899" s="218" t="s">
        <v>210</v>
      </c>
      <c r="O1899" s="218"/>
      <c r="P1899" s="276" t="e">
        <f t="shared" ref="P1899:P1930" si="172">N1899*H1899</f>
        <v>#VALUE!</v>
      </c>
      <c r="Q1899" s="44" t="s">
        <v>27</v>
      </c>
      <c r="R1899" s="44" t="s">
        <v>910</v>
      </c>
      <c r="S1899" s="44" t="s">
        <v>952</v>
      </c>
      <c r="T1899" s="44">
        <v>2010</v>
      </c>
      <c r="U1899" s="41">
        <v>2010</v>
      </c>
      <c r="V1899" s="44">
        <v>157</v>
      </c>
      <c r="W1899" s="44" t="s">
        <v>32</v>
      </c>
      <c r="X1899" s="44">
        <v>58</v>
      </c>
      <c r="Y1899" s="44"/>
      <c r="Z1899" s="48" t="s">
        <v>953</v>
      </c>
      <c r="AA1899" s="44"/>
    </row>
    <row r="1900" spans="1:33" s="51" customFormat="1" ht="15" x14ac:dyDescent="0.25">
      <c r="A1900" s="44" t="s">
        <v>1733</v>
      </c>
      <c r="B1900" s="172" t="s">
        <v>1734</v>
      </c>
      <c r="C1900" s="172" t="s">
        <v>1735</v>
      </c>
      <c r="D1900" s="44"/>
      <c r="E1900" s="270">
        <v>740</v>
      </c>
      <c r="F1900" s="271">
        <v>740</v>
      </c>
      <c r="G1900" s="272"/>
      <c r="H1900" s="273">
        <f>VLOOKUP(U1900,[2]Inflation!$G$16:$H$26,2,FALSE)</f>
        <v>1.0461491063094051</v>
      </c>
      <c r="I1900" s="274">
        <f t="shared" si="170"/>
        <v>774.15033866895976</v>
      </c>
      <c r="J1900" s="275" t="s">
        <v>963</v>
      </c>
      <c r="K1900" s="218" t="s">
        <v>963</v>
      </c>
      <c r="L1900" s="218"/>
      <c r="M1900" s="276" t="e">
        <f t="shared" si="171"/>
        <v>#VALUE!</v>
      </c>
      <c r="N1900" s="218" t="s">
        <v>963</v>
      </c>
      <c r="O1900" s="218"/>
      <c r="P1900" s="276" t="e">
        <f t="shared" si="172"/>
        <v>#VALUE!</v>
      </c>
      <c r="Q1900" s="44" t="s">
        <v>27</v>
      </c>
      <c r="R1900" s="44" t="s">
        <v>196</v>
      </c>
      <c r="S1900" s="44" t="s">
        <v>197</v>
      </c>
      <c r="T1900" s="44">
        <v>2010</v>
      </c>
      <c r="U1900" s="41">
        <v>2010</v>
      </c>
      <c r="V1900" s="44" t="s">
        <v>1736</v>
      </c>
      <c r="W1900" s="44" t="s">
        <v>32</v>
      </c>
      <c r="X1900" s="44">
        <v>24</v>
      </c>
      <c r="Y1900" s="44"/>
      <c r="Z1900" s="201" t="s">
        <v>199</v>
      </c>
      <c r="AA1900" s="44"/>
    </row>
    <row r="1901" spans="1:33" s="51" customFormat="1" ht="15" x14ac:dyDescent="0.25">
      <c r="A1901" s="57" t="s">
        <v>1737</v>
      </c>
      <c r="B1901" s="57" t="s">
        <v>1734</v>
      </c>
      <c r="C1901" s="57" t="s">
        <v>1738</v>
      </c>
      <c r="D1901" s="85"/>
      <c r="E1901" s="151">
        <v>552.79999999999995</v>
      </c>
      <c r="F1901" s="277">
        <v>552.79999999999995</v>
      </c>
      <c r="G1901" s="146"/>
      <c r="H1901" s="273">
        <f>VLOOKUP(U1901,[2]Inflation!$G$16:$H$26,2,FALSE)</f>
        <v>1.0461491063094051</v>
      </c>
      <c r="I1901" s="274">
        <f t="shared" si="170"/>
        <v>578.31122596783905</v>
      </c>
      <c r="J1901" s="151"/>
      <c r="K1901" s="151">
        <v>529</v>
      </c>
      <c r="L1901" s="151"/>
      <c r="M1901" s="276">
        <f t="shared" si="171"/>
        <v>553.41287723767527</v>
      </c>
      <c r="N1901" s="151">
        <v>605</v>
      </c>
      <c r="O1901" s="151"/>
      <c r="P1901" s="276">
        <f t="shared" si="172"/>
        <v>632.92020931719003</v>
      </c>
      <c r="Q1901" s="85" t="s">
        <v>431</v>
      </c>
      <c r="R1901" s="84" t="s">
        <v>153</v>
      </c>
      <c r="S1901" s="85" t="s">
        <v>66</v>
      </c>
      <c r="T1901" s="85" t="s">
        <v>67</v>
      </c>
      <c r="U1901" s="135">
        <v>2010</v>
      </c>
      <c r="V1901" s="85"/>
      <c r="W1901" s="85"/>
      <c r="X1901" s="57"/>
      <c r="Y1901" s="95" t="s">
        <v>281</v>
      </c>
      <c r="Z1901" s="137" t="s">
        <v>69</v>
      </c>
      <c r="AA1901" s="95"/>
    </row>
    <row r="1902" spans="1:33" s="51" customFormat="1" ht="15" x14ac:dyDescent="0.25">
      <c r="A1902" s="57" t="s">
        <v>1737</v>
      </c>
      <c r="B1902" s="57" t="s">
        <v>1734</v>
      </c>
      <c r="C1902" s="57" t="s">
        <v>1739</v>
      </c>
      <c r="D1902" s="85"/>
      <c r="E1902" s="151">
        <v>813.33</v>
      </c>
      <c r="F1902" s="277">
        <v>813.33</v>
      </c>
      <c r="G1902" s="146"/>
      <c r="H1902" s="273">
        <f>VLOOKUP(U1902,[2]Inflation!$G$16:$H$26,2,FALSE)</f>
        <v>1.0461491063094051</v>
      </c>
      <c r="I1902" s="274">
        <f t="shared" si="170"/>
        <v>850.86445263462849</v>
      </c>
      <c r="J1902" s="151"/>
      <c r="K1902" s="151">
        <v>740</v>
      </c>
      <c r="L1902" s="151"/>
      <c r="M1902" s="276">
        <f t="shared" si="171"/>
        <v>774.15033866895976</v>
      </c>
      <c r="N1902" s="151">
        <v>860</v>
      </c>
      <c r="O1902" s="151"/>
      <c r="P1902" s="276">
        <f t="shared" si="172"/>
        <v>899.68823142608835</v>
      </c>
      <c r="Q1902" s="85" t="s">
        <v>431</v>
      </c>
      <c r="R1902" s="84" t="s">
        <v>196</v>
      </c>
      <c r="S1902" s="85" t="s">
        <v>66</v>
      </c>
      <c r="T1902" s="85" t="s">
        <v>67</v>
      </c>
      <c r="U1902" s="135">
        <v>2010</v>
      </c>
      <c r="V1902" s="85"/>
      <c r="W1902" s="85"/>
      <c r="X1902" s="57"/>
      <c r="Y1902" s="95" t="s">
        <v>92</v>
      </c>
      <c r="Z1902" s="137" t="s">
        <v>69</v>
      </c>
      <c r="AA1902" s="95"/>
    </row>
    <row r="1903" spans="1:33" s="51" customFormat="1" ht="30" x14ac:dyDescent="0.25">
      <c r="A1903" s="44" t="s">
        <v>1740</v>
      </c>
      <c r="B1903" s="44" t="s">
        <v>1741</v>
      </c>
      <c r="C1903" s="44"/>
      <c r="D1903" s="44"/>
      <c r="E1903" s="45">
        <v>10000</v>
      </c>
      <c r="F1903" s="40">
        <v>10000</v>
      </c>
      <c r="G1903" s="46"/>
      <c r="H1903" s="273">
        <f>VLOOKUP(U1903,[2]Inflation!$G$16:$H$26,2,FALSE)</f>
        <v>1.280275745638717</v>
      </c>
      <c r="I1903" s="274">
        <f t="shared" si="170"/>
        <v>12802.757456387171</v>
      </c>
      <c r="J1903" s="44"/>
      <c r="K1903" s="44"/>
      <c r="L1903" s="44"/>
      <c r="M1903" s="276">
        <f t="shared" si="171"/>
        <v>0</v>
      </c>
      <c r="N1903" s="44"/>
      <c r="O1903" s="44"/>
      <c r="P1903" s="276">
        <f t="shared" si="172"/>
        <v>0</v>
      </c>
      <c r="Q1903" s="44" t="s">
        <v>27</v>
      </c>
      <c r="R1903" s="44" t="s">
        <v>36</v>
      </c>
      <c r="S1903" s="44" t="s">
        <v>37</v>
      </c>
      <c r="T1903" s="44" t="s">
        <v>38</v>
      </c>
      <c r="U1903" s="41">
        <v>2002</v>
      </c>
      <c r="V1903" s="44">
        <v>12</v>
      </c>
      <c r="W1903" s="44" t="s">
        <v>32</v>
      </c>
      <c r="X1903" s="44" t="s">
        <v>32</v>
      </c>
      <c r="Y1903" s="44"/>
      <c r="Z1903" s="48" t="s">
        <v>39</v>
      </c>
      <c r="AA1903" s="44"/>
    </row>
    <row r="1904" spans="1:33" s="51" customFormat="1" ht="30" x14ac:dyDescent="0.25">
      <c r="A1904" s="44" t="s">
        <v>1733</v>
      </c>
      <c r="B1904" s="172" t="s">
        <v>1742</v>
      </c>
      <c r="C1904" s="44"/>
      <c r="D1904" s="44"/>
      <c r="E1904" s="270">
        <v>254.36</v>
      </c>
      <c r="F1904" s="271">
        <v>254.36</v>
      </c>
      <c r="G1904" s="272"/>
      <c r="H1904" s="273">
        <f>VLOOKUP(U1904,[2]Inflation!$G$16:$H$26,2,FALSE)</f>
        <v>1.0461491063094051</v>
      </c>
      <c r="I1904" s="274">
        <f t="shared" si="170"/>
        <v>266.09848668086028</v>
      </c>
      <c r="J1904" s="275">
        <v>0</v>
      </c>
      <c r="K1904" s="218" t="s">
        <v>210</v>
      </c>
      <c r="L1904" s="218"/>
      <c r="M1904" s="276" t="e">
        <f t="shared" si="171"/>
        <v>#VALUE!</v>
      </c>
      <c r="N1904" s="218" t="s">
        <v>210</v>
      </c>
      <c r="O1904" s="218"/>
      <c r="P1904" s="276" t="e">
        <f t="shared" si="172"/>
        <v>#VALUE!</v>
      </c>
      <c r="Q1904" s="44" t="s">
        <v>27</v>
      </c>
      <c r="R1904" s="44" t="s">
        <v>910</v>
      </c>
      <c r="S1904" s="44" t="s">
        <v>952</v>
      </c>
      <c r="T1904" s="44">
        <v>2010</v>
      </c>
      <c r="U1904" s="41">
        <v>2010</v>
      </c>
      <c r="V1904" s="44">
        <v>158</v>
      </c>
      <c r="W1904" s="44" t="s">
        <v>32</v>
      </c>
      <c r="X1904" s="44">
        <v>172</v>
      </c>
      <c r="Y1904" s="44"/>
      <c r="Z1904" s="48" t="s">
        <v>953</v>
      </c>
      <c r="AA1904" s="44"/>
    </row>
    <row r="1905" spans="1:27" s="51" customFormat="1" ht="30" x14ac:dyDescent="0.25">
      <c r="A1905" s="44" t="s">
        <v>1733</v>
      </c>
      <c r="B1905" s="172" t="s">
        <v>1742</v>
      </c>
      <c r="C1905" s="172" t="s">
        <v>1743</v>
      </c>
      <c r="D1905" s="44"/>
      <c r="E1905" s="278">
        <v>205</v>
      </c>
      <c r="F1905" s="279">
        <v>205</v>
      </c>
      <c r="G1905" s="280"/>
      <c r="H1905" s="273">
        <f>VLOOKUP(U1905,[2]Inflation!$G$16:$H$26,2,FALSE)</f>
        <v>1.0292667257822254</v>
      </c>
      <c r="I1905" s="274">
        <f t="shared" si="170"/>
        <v>210.99967878535622</v>
      </c>
      <c r="J1905" s="275"/>
      <c r="K1905" s="218">
        <v>205</v>
      </c>
      <c r="L1905" s="218"/>
      <c r="M1905" s="276">
        <f t="shared" si="171"/>
        <v>210.99967878535622</v>
      </c>
      <c r="N1905" s="218">
        <v>205</v>
      </c>
      <c r="O1905" s="218"/>
      <c r="P1905" s="276">
        <f t="shared" si="172"/>
        <v>210.99967878535622</v>
      </c>
      <c r="Q1905" s="44" t="s">
        <v>27</v>
      </c>
      <c r="R1905" s="44" t="s">
        <v>129</v>
      </c>
      <c r="S1905" s="44" t="s">
        <v>220</v>
      </c>
      <c r="T1905" s="44" t="s">
        <v>214</v>
      </c>
      <c r="U1905" s="41">
        <v>2011</v>
      </c>
      <c r="V1905" s="44" t="s">
        <v>210</v>
      </c>
      <c r="W1905" s="44" t="s">
        <v>32</v>
      </c>
      <c r="X1905" s="44">
        <v>26</v>
      </c>
      <c r="Y1905" s="44"/>
      <c r="Z1905" s="48" t="s">
        <v>221</v>
      </c>
      <c r="AA1905" s="44"/>
    </row>
    <row r="1906" spans="1:27" s="51" customFormat="1" ht="15" x14ac:dyDescent="0.25">
      <c r="A1906" s="44" t="s">
        <v>1733</v>
      </c>
      <c r="B1906" s="172" t="s">
        <v>1742</v>
      </c>
      <c r="C1906" s="172" t="s">
        <v>1744</v>
      </c>
      <c r="D1906" s="44"/>
      <c r="E1906" s="270">
        <v>195.5</v>
      </c>
      <c r="F1906" s="271">
        <v>195.5</v>
      </c>
      <c r="G1906" s="272"/>
      <c r="H1906" s="273">
        <f>VLOOKUP(U1906,[2]Inflation!$G$16:$H$26,2,FALSE)</f>
        <v>1.0461491063094051</v>
      </c>
      <c r="I1906" s="274">
        <f t="shared" si="170"/>
        <v>204.52215028348868</v>
      </c>
      <c r="J1906" s="275" t="s">
        <v>963</v>
      </c>
      <c r="K1906" s="218" t="s">
        <v>963</v>
      </c>
      <c r="L1906" s="218"/>
      <c r="M1906" s="276" t="e">
        <f t="shared" si="171"/>
        <v>#VALUE!</v>
      </c>
      <c r="N1906" s="218" t="s">
        <v>963</v>
      </c>
      <c r="O1906" s="218"/>
      <c r="P1906" s="276" t="e">
        <f t="shared" si="172"/>
        <v>#VALUE!</v>
      </c>
      <c r="Q1906" s="44" t="s">
        <v>27</v>
      </c>
      <c r="R1906" s="44" t="s">
        <v>1745</v>
      </c>
      <c r="S1906" s="44" t="s">
        <v>224</v>
      </c>
      <c r="T1906" s="44">
        <v>2010</v>
      </c>
      <c r="U1906" s="41">
        <v>2010</v>
      </c>
      <c r="V1906" s="44" t="s">
        <v>32</v>
      </c>
      <c r="W1906" s="44" t="s">
        <v>32</v>
      </c>
      <c r="X1906" s="44">
        <v>270</v>
      </c>
      <c r="Y1906" s="44"/>
      <c r="Z1906" s="201" t="s">
        <v>225</v>
      </c>
      <c r="AA1906" s="44"/>
    </row>
    <row r="1907" spans="1:27" s="51" customFormat="1" ht="15" x14ac:dyDescent="0.25">
      <c r="A1907" s="44" t="s">
        <v>1733</v>
      </c>
      <c r="B1907" s="172" t="s">
        <v>1742</v>
      </c>
      <c r="C1907" s="172" t="s">
        <v>1746</v>
      </c>
      <c r="D1907" s="44"/>
      <c r="E1907" s="270">
        <v>572</v>
      </c>
      <c r="F1907" s="271">
        <v>572</v>
      </c>
      <c r="G1907" s="272"/>
      <c r="H1907" s="273">
        <f>VLOOKUP(U1907,[2]Inflation!$G$16:$H$26,2,FALSE)</f>
        <v>1.0461491063094051</v>
      </c>
      <c r="I1907" s="274">
        <f t="shared" si="170"/>
        <v>598.39728880897974</v>
      </c>
      <c r="J1907" s="275" t="s">
        <v>963</v>
      </c>
      <c r="K1907" s="218" t="s">
        <v>963</v>
      </c>
      <c r="L1907" s="218"/>
      <c r="M1907" s="276" t="e">
        <f t="shared" si="171"/>
        <v>#VALUE!</v>
      </c>
      <c r="N1907" s="218" t="s">
        <v>963</v>
      </c>
      <c r="O1907" s="218"/>
      <c r="P1907" s="276" t="e">
        <f t="shared" si="172"/>
        <v>#VALUE!</v>
      </c>
      <c r="Q1907" s="44" t="s">
        <v>27</v>
      </c>
      <c r="R1907" s="44" t="s">
        <v>196</v>
      </c>
      <c r="S1907" s="44" t="s">
        <v>197</v>
      </c>
      <c r="T1907" s="44">
        <v>2010</v>
      </c>
      <c r="U1907" s="41">
        <v>2010</v>
      </c>
      <c r="V1907" s="44" t="s">
        <v>1736</v>
      </c>
      <c r="W1907" s="44" t="s">
        <v>32</v>
      </c>
      <c r="X1907" s="44">
        <v>16</v>
      </c>
      <c r="Y1907" s="44"/>
      <c r="Z1907" s="201" t="s">
        <v>199</v>
      </c>
      <c r="AA1907" s="44"/>
    </row>
    <row r="1908" spans="1:27" s="51" customFormat="1" ht="15" x14ac:dyDescent="0.25">
      <c r="A1908" s="44" t="s">
        <v>1733</v>
      </c>
      <c r="B1908" s="172" t="s">
        <v>1742</v>
      </c>
      <c r="C1908" s="44" t="s">
        <v>1747</v>
      </c>
      <c r="D1908" s="44"/>
      <c r="E1908" s="45"/>
      <c r="F1908" s="40"/>
      <c r="G1908" s="46"/>
      <c r="H1908" s="273">
        <f>VLOOKUP(U1908,[2]Inflation!$G$16:$H$26,2,FALSE)</f>
        <v>1.0292667257822254</v>
      </c>
      <c r="I1908" s="274">
        <f t="shared" si="170"/>
        <v>0</v>
      </c>
      <c r="J1908" s="44"/>
      <c r="K1908" s="45">
        <v>668.94</v>
      </c>
      <c r="L1908" s="45"/>
      <c r="M1908" s="276">
        <f t="shared" si="171"/>
        <v>688.51768354476189</v>
      </c>
      <c r="N1908" s="44">
        <v>919.1</v>
      </c>
      <c r="O1908" s="44"/>
      <c r="P1908" s="276">
        <f t="shared" si="172"/>
        <v>945.9990476664434</v>
      </c>
      <c r="Q1908" s="44" t="s">
        <v>27</v>
      </c>
      <c r="R1908" s="44" t="s">
        <v>97</v>
      </c>
      <c r="S1908" s="44" t="s">
        <v>227</v>
      </c>
      <c r="T1908" s="44">
        <v>2011</v>
      </c>
      <c r="U1908" s="41">
        <v>2011</v>
      </c>
      <c r="V1908" s="44" t="s">
        <v>32</v>
      </c>
      <c r="W1908" s="44" t="s">
        <v>32</v>
      </c>
      <c r="X1908" s="44">
        <v>228</v>
      </c>
      <c r="Y1908" s="44"/>
      <c r="Z1908" s="48" t="s">
        <v>228</v>
      </c>
      <c r="AA1908" s="44"/>
    </row>
    <row r="1909" spans="1:27" s="51" customFormat="1" ht="30" x14ac:dyDescent="0.25">
      <c r="A1909" s="44" t="s">
        <v>1733</v>
      </c>
      <c r="B1909" s="172" t="s">
        <v>1742</v>
      </c>
      <c r="C1909" s="44" t="s">
        <v>1748</v>
      </c>
      <c r="D1909" s="44"/>
      <c r="E1909" s="45">
        <v>1000</v>
      </c>
      <c r="F1909" s="40">
        <v>1000</v>
      </c>
      <c r="G1909" s="46"/>
      <c r="H1909" s="273">
        <f>VLOOKUP(U1909,[2]Inflation!$G$16:$H$26,2,FALSE)</f>
        <v>1.0733291816457666</v>
      </c>
      <c r="I1909" s="274">
        <f t="shared" si="170"/>
        <v>1073.3291816457665</v>
      </c>
      <c r="J1909" s="44"/>
      <c r="K1909" s="44"/>
      <c r="L1909" s="44"/>
      <c r="M1909" s="276">
        <f t="shared" si="171"/>
        <v>0</v>
      </c>
      <c r="N1909" s="44"/>
      <c r="O1909" s="44"/>
      <c r="P1909" s="276">
        <f t="shared" si="172"/>
        <v>0</v>
      </c>
      <c r="Q1909" s="44" t="s">
        <v>27</v>
      </c>
      <c r="R1909" s="44" t="s">
        <v>399</v>
      </c>
      <c r="S1909" s="44" t="s">
        <v>400</v>
      </c>
      <c r="T1909" s="44">
        <v>2009</v>
      </c>
      <c r="U1909" s="41">
        <v>2009</v>
      </c>
      <c r="V1909" s="44">
        <v>2</v>
      </c>
      <c r="W1909" s="44" t="s">
        <v>32</v>
      </c>
      <c r="X1909" s="44" t="s">
        <v>32</v>
      </c>
      <c r="Y1909" s="44"/>
      <c r="Z1909" s="48" t="s">
        <v>401</v>
      </c>
      <c r="AA1909" s="44"/>
    </row>
    <row r="1910" spans="1:27" s="51" customFormat="1" ht="30" x14ac:dyDescent="0.25">
      <c r="A1910" s="44" t="s">
        <v>1733</v>
      </c>
      <c r="B1910" s="172" t="s">
        <v>1742</v>
      </c>
      <c r="C1910" s="44" t="s">
        <v>1749</v>
      </c>
      <c r="D1910" s="44"/>
      <c r="E1910" s="45">
        <v>1000</v>
      </c>
      <c r="F1910" s="40">
        <v>1000</v>
      </c>
      <c r="G1910" s="46"/>
      <c r="H1910" s="273">
        <f>VLOOKUP(U1910,[2]Inflation!$G$16:$H$26,2,FALSE)</f>
        <v>1.0733291816457666</v>
      </c>
      <c r="I1910" s="274">
        <f t="shared" si="170"/>
        <v>1073.3291816457665</v>
      </c>
      <c r="J1910" s="44"/>
      <c r="K1910" s="44"/>
      <c r="L1910" s="44"/>
      <c r="M1910" s="276">
        <f t="shared" si="171"/>
        <v>0</v>
      </c>
      <c r="N1910" s="44"/>
      <c r="O1910" s="44"/>
      <c r="P1910" s="276">
        <f t="shared" si="172"/>
        <v>0</v>
      </c>
      <c r="Q1910" s="44" t="s">
        <v>27</v>
      </c>
      <c r="R1910" s="44" t="s">
        <v>399</v>
      </c>
      <c r="S1910" s="44" t="s">
        <v>400</v>
      </c>
      <c r="T1910" s="44">
        <v>2009</v>
      </c>
      <c r="U1910" s="41">
        <v>2009</v>
      </c>
      <c r="V1910" s="44">
        <v>2</v>
      </c>
      <c r="W1910" s="44" t="s">
        <v>32</v>
      </c>
      <c r="X1910" s="44" t="s">
        <v>32</v>
      </c>
      <c r="Y1910" s="44"/>
      <c r="Z1910" s="48" t="s">
        <v>401</v>
      </c>
      <c r="AA1910" s="44"/>
    </row>
    <row r="1911" spans="1:27" s="51" customFormat="1" ht="30" x14ac:dyDescent="0.25">
      <c r="A1911" s="44" t="s">
        <v>1733</v>
      </c>
      <c r="B1911" s="172" t="s">
        <v>1742</v>
      </c>
      <c r="C1911" s="44" t="s">
        <v>1750</v>
      </c>
      <c r="D1911" s="44"/>
      <c r="E1911" s="45">
        <v>1800</v>
      </c>
      <c r="F1911" s="40">
        <v>1800</v>
      </c>
      <c r="G1911" s="46"/>
      <c r="H1911" s="273">
        <f>VLOOKUP(U1911,[2]Inflation!$G$16:$H$26,2,FALSE)</f>
        <v>1.0733291816457666</v>
      </c>
      <c r="I1911" s="274">
        <f t="shared" si="170"/>
        <v>1931.99252696238</v>
      </c>
      <c r="J1911" s="44"/>
      <c r="K1911" s="44"/>
      <c r="L1911" s="44"/>
      <c r="M1911" s="276">
        <f t="shared" si="171"/>
        <v>0</v>
      </c>
      <c r="N1911" s="44"/>
      <c r="O1911" s="44"/>
      <c r="P1911" s="276">
        <f t="shared" si="172"/>
        <v>0</v>
      </c>
      <c r="Q1911" s="44" t="s">
        <v>27</v>
      </c>
      <c r="R1911" s="44" t="s">
        <v>399</v>
      </c>
      <c r="S1911" s="44" t="s">
        <v>400</v>
      </c>
      <c r="T1911" s="44">
        <v>2009</v>
      </c>
      <c r="U1911" s="41">
        <v>2009</v>
      </c>
      <c r="V1911" s="44">
        <v>2</v>
      </c>
      <c r="W1911" s="44" t="s">
        <v>32</v>
      </c>
      <c r="X1911" s="44" t="s">
        <v>32</v>
      </c>
      <c r="Y1911" s="44"/>
      <c r="Z1911" s="48" t="s">
        <v>401</v>
      </c>
      <c r="AA1911" s="44"/>
    </row>
    <row r="1912" spans="1:27" s="51" customFormat="1" ht="30" x14ac:dyDescent="0.25">
      <c r="A1912" s="44" t="s">
        <v>1733</v>
      </c>
      <c r="B1912" s="172" t="s">
        <v>1742</v>
      </c>
      <c r="C1912" s="44" t="s">
        <v>1751</v>
      </c>
      <c r="D1912" s="44"/>
      <c r="E1912" s="45">
        <v>1800</v>
      </c>
      <c r="F1912" s="40">
        <v>1800</v>
      </c>
      <c r="G1912" s="46"/>
      <c r="H1912" s="273">
        <f>VLOOKUP(U1912,[2]Inflation!$G$16:$H$26,2,FALSE)</f>
        <v>1.0733291816457666</v>
      </c>
      <c r="I1912" s="274">
        <f t="shared" si="170"/>
        <v>1931.99252696238</v>
      </c>
      <c r="J1912" s="44"/>
      <c r="K1912" s="44"/>
      <c r="L1912" s="44"/>
      <c r="M1912" s="276">
        <f t="shared" si="171"/>
        <v>0</v>
      </c>
      <c r="N1912" s="44"/>
      <c r="O1912" s="44"/>
      <c r="P1912" s="276">
        <f t="shared" si="172"/>
        <v>0</v>
      </c>
      <c r="Q1912" s="44" t="s">
        <v>27</v>
      </c>
      <c r="R1912" s="44" t="s">
        <v>399</v>
      </c>
      <c r="S1912" s="44" t="s">
        <v>400</v>
      </c>
      <c r="T1912" s="44">
        <v>2009</v>
      </c>
      <c r="U1912" s="41">
        <v>2009</v>
      </c>
      <c r="V1912" s="44">
        <v>2</v>
      </c>
      <c r="W1912" s="44" t="s">
        <v>32</v>
      </c>
      <c r="X1912" s="44" t="s">
        <v>32</v>
      </c>
      <c r="Y1912" s="44"/>
      <c r="Z1912" s="48" t="s">
        <v>401</v>
      </c>
      <c r="AA1912" s="44"/>
    </row>
    <row r="1913" spans="1:27" s="51" customFormat="1" ht="45" x14ac:dyDescent="0.25">
      <c r="A1913" s="44" t="s">
        <v>1733</v>
      </c>
      <c r="B1913" s="44" t="s">
        <v>1742</v>
      </c>
      <c r="C1913" s="44" t="s">
        <v>1752</v>
      </c>
      <c r="D1913" s="44"/>
      <c r="E1913" s="45">
        <v>73</v>
      </c>
      <c r="F1913" s="40">
        <v>73</v>
      </c>
      <c r="G1913" s="46"/>
      <c r="H1913" s="273">
        <f>VLOOKUP(U1913,[2]Inflation!$G$16:$H$26,2,FALSE)</f>
        <v>1</v>
      </c>
      <c r="I1913" s="274">
        <f t="shared" si="170"/>
        <v>73</v>
      </c>
      <c r="J1913" s="45"/>
      <c r="K1913" s="45"/>
      <c r="L1913" s="45"/>
      <c r="M1913" s="276">
        <f t="shared" si="171"/>
        <v>0</v>
      </c>
      <c r="N1913" s="44"/>
      <c r="O1913" s="44"/>
      <c r="P1913" s="276">
        <f t="shared" si="172"/>
        <v>0</v>
      </c>
      <c r="Q1913" s="44" t="s">
        <v>27</v>
      </c>
      <c r="R1913" s="44" t="s">
        <v>964</v>
      </c>
      <c r="S1913" s="44" t="s">
        <v>1753</v>
      </c>
      <c r="T1913" s="44">
        <v>2012</v>
      </c>
      <c r="U1913" s="41">
        <v>2012</v>
      </c>
      <c r="V1913" s="44">
        <v>1</v>
      </c>
      <c r="W1913" s="44" t="s">
        <v>32</v>
      </c>
      <c r="X1913" s="44">
        <v>140</v>
      </c>
      <c r="Y1913" s="44"/>
      <c r="Z1913" s="48" t="s">
        <v>1754</v>
      </c>
      <c r="AA1913" s="44"/>
    </row>
    <row r="1914" spans="1:27" s="51" customFormat="1" ht="30" x14ac:dyDescent="0.25">
      <c r="A1914" s="44" t="s">
        <v>1733</v>
      </c>
      <c r="B1914" s="44" t="s">
        <v>1742</v>
      </c>
      <c r="C1914" s="44" t="s">
        <v>1755</v>
      </c>
      <c r="D1914" s="44"/>
      <c r="E1914" s="45">
        <v>66.349999999999994</v>
      </c>
      <c r="F1914" s="40">
        <v>66.349999999999994</v>
      </c>
      <c r="G1914" s="46"/>
      <c r="H1914" s="273">
        <f>VLOOKUP(U1914,[2]Inflation!$G$16:$H$26,2,FALSE)</f>
        <v>1</v>
      </c>
      <c r="I1914" s="274">
        <f t="shared" si="170"/>
        <v>66.349999999999994</v>
      </c>
      <c r="J1914" s="45"/>
      <c r="K1914" s="45"/>
      <c r="L1914" s="45"/>
      <c r="M1914" s="276">
        <f t="shared" si="171"/>
        <v>0</v>
      </c>
      <c r="N1914" s="44"/>
      <c r="O1914" s="44"/>
      <c r="P1914" s="276">
        <f t="shared" si="172"/>
        <v>0</v>
      </c>
      <c r="Q1914" s="44" t="s">
        <v>27</v>
      </c>
      <c r="R1914" s="44" t="s">
        <v>964</v>
      </c>
      <c r="S1914" s="44" t="s">
        <v>1753</v>
      </c>
      <c r="T1914" s="44">
        <v>2012</v>
      </c>
      <c r="U1914" s="41">
        <v>2012</v>
      </c>
      <c r="V1914" s="44">
        <v>1</v>
      </c>
      <c r="W1914" s="44" t="s">
        <v>32</v>
      </c>
      <c r="X1914" s="44">
        <v>140</v>
      </c>
      <c r="Y1914" s="44"/>
      <c r="Z1914" s="48" t="s">
        <v>1754</v>
      </c>
      <c r="AA1914" s="44"/>
    </row>
    <row r="1915" spans="1:27" s="51" customFormat="1" ht="30" x14ac:dyDescent="0.25">
      <c r="A1915" s="44" t="s">
        <v>1733</v>
      </c>
      <c r="B1915" s="44" t="s">
        <v>1742</v>
      </c>
      <c r="C1915" s="44" t="s">
        <v>1756</v>
      </c>
      <c r="D1915" s="44"/>
      <c r="E1915" s="45">
        <v>130</v>
      </c>
      <c r="F1915" s="40">
        <v>130</v>
      </c>
      <c r="G1915" s="46"/>
      <c r="H1915" s="273">
        <f>VLOOKUP(U1915,[2]Inflation!$G$16:$H$26,2,FALSE)</f>
        <v>1</v>
      </c>
      <c r="I1915" s="274">
        <f t="shared" si="170"/>
        <v>130</v>
      </c>
      <c r="J1915" s="45"/>
      <c r="K1915" s="45"/>
      <c r="L1915" s="45"/>
      <c r="M1915" s="276">
        <f t="shared" si="171"/>
        <v>0</v>
      </c>
      <c r="N1915" s="44"/>
      <c r="O1915" s="44"/>
      <c r="P1915" s="276">
        <f t="shared" si="172"/>
        <v>0</v>
      </c>
      <c r="Q1915" s="44" t="s">
        <v>27</v>
      </c>
      <c r="R1915" s="44" t="s">
        <v>964</v>
      </c>
      <c r="S1915" s="44" t="s">
        <v>1753</v>
      </c>
      <c r="T1915" s="44">
        <v>2012</v>
      </c>
      <c r="U1915" s="41">
        <v>2012</v>
      </c>
      <c r="V1915" s="44">
        <v>1</v>
      </c>
      <c r="W1915" s="44" t="s">
        <v>32</v>
      </c>
      <c r="X1915" s="44">
        <v>140</v>
      </c>
      <c r="Y1915" s="44"/>
      <c r="Z1915" s="48" t="s">
        <v>1754</v>
      </c>
      <c r="AA1915" s="44"/>
    </row>
    <row r="1916" spans="1:27" s="51" customFormat="1" ht="30" x14ac:dyDescent="0.25">
      <c r="A1916" s="44" t="s">
        <v>1733</v>
      </c>
      <c r="B1916" s="44" t="s">
        <v>1742</v>
      </c>
      <c r="C1916" s="44" t="s">
        <v>1757</v>
      </c>
      <c r="D1916" s="44"/>
      <c r="E1916" s="45">
        <v>127</v>
      </c>
      <c r="F1916" s="40">
        <v>127</v>
      </c>
      <c r="G1916" s="46"/>
      <c r="H1916" s="273">
        <f>VLOOKUP(U1916,[2]Inflation!$G$16:$H$26,2,FALSE)</f>
        <v>1</v>
      </c>
      <c r="I1916" s="274">
        <f t="shared" si="170"/>
        <v>127</v>
      </c>
      <c r="J1916" s="45"/>
      <c r="K1916" s="45"/>
      <c r="L1916" s="45"/>
      <c r="M1916" s="276">
        <f t="shared" si="171"/>
        <v>0</v>
      </c>
      <c r="N1916" s="44"/>
      <c r="O1916" s="44"/>
      <c r="P1916" s="276">
        <f t="shared" si="172"/>
        <v>0</v>
      </c>
      <c r="Q1916" s="44" t="s">
        <v>27</v>
      </c>
      <c r="R1916" s="44" t="s">
        <v>964</v>
      </c>
      <c r="S1916" s="44" t="s">
        <v>1753</v>
      </c>
      <c r="T1916" s="44">
        <v>2012</v>
      </c>
      <c r="U1916" s="41">
        <v>2012</v>
      </c>
      <c r="V1916" s="44">
        <v>1</v>
      </c>
      <c r="W1916" s="44" t="s">
        <v>32</v>
      </c>
      <c r="X1916" s="44">
        <v>140</v>
      </c>
      <c r="Y1916" s="44"/>
      <c r="Z1916" s="48" t="s">
        <v>1754</v>
      </c>
      <c r="AA1916" s="44"/>
    </row>
    <row r="1917" spans="1:27" s="51" customFormat="1" ht="30" x14ac:dyDescent="0.25">
      <c r="A1917" s="44" t="s">
        <v>1733</v>
      </c>
      <c r="B1917" s="44" t="s">
        <v>1742</v>
      </c>
      <c r="C1917" s="44" t="s">
        <v>1758</v>
      </c>
      <c r="D1917" s="44"/>
      <c r="E1917" s="45">
        <v>72.63</v>
      </c>
      <c r="F1917" s="40">
        <v>72.63</v>
      </c>
      <c r="G1917" s="46"/>
      <c r="H1917" s="273">
        <f>VLOOKUP(U1917,[2]Inflation!$G$16:$H$26,2,FALSE)</f>
        <v>1</v>
      </c>
      <c r="I1917" s="274">
        <f t="shared" si="170"/>
        <v>72.63</v>
      </c>
      <c r="J1917" s="45"/>
      <c r="K1917" s="45"/>
      <c r="L1917" s="45"/>
      <c r="M1917" s="276">
        <f t="shared" si="171"/>
        <v>0</v>
      </c>
      <c r="N1917" s="44"/>
      <c r="O1917" s="44"/>
      <c r="P1917" s="276">
        <f t="shared" si="172"/>
        <v>0</v>
      </c>
      <c r="Q1917" s="44" t="s">
        <v>27</v>
      </c>
      <c r="R1917" s="44" t="s">
        <v>964</v>
      </c>
      <c r="S1917" s="44" t="s">
        <v>1753</v>
      </c>
      <c r="T1917" s="44">
        <v>2012</v>
      </c>
      <c r="U1917" s="41">
        <v>2012</v>
      </c>
      <c r="V1917" s="44">
        <v>1</v>
      </c>
      <c r="W1917" s="44" t="s">
        <v>32</v>
      </c>
      <c r="X1917" s="44">
        <v>140</v>
      </c>
      <c r="Y1917" s="44"/>
      <c r="Z1917" s="48" t="s">
        <v>1754</v>
      </c>
      <c r="AA1917" s="44"/>
    </row>
    <row r="1918" spans="1:27" s="51" customFormat="1" ht="45" x14ac:dyDescent="0.25">
      <c r="A1918" s="44" t="s">
        <v>1733</v>
      </c>
      <c r="B1918" s="44" t="s">
        <v>1742</v>
      </c>
      <c r="C1918" s="44" t="s">
        <v>1759</v>
      </c>
      <c r="D1918" s="44"/>
      <c r="E1918" s="45">
        <v>84</v>
      </c>
      <c r="F1918" s="40">
        <v>84</v>
      </c>
      <c r="G1918" s="46"/>
      <c r="H1918" s="273">
        <f>VLOOKUP(U1918,[2]Inflation!$G$16:$H$26,2,FALSE)</f>
        <v>1</v>
      </c>
      <c r="I1918" s="274">
        <f t="shared" si="170"/>
        <v>84</v>
      </c>
      <c r="J1918" s="45"/>
      <c r="K1918" s="45"/>
      <c r="L1918" s="45"/>
      <c r="M1918" s="276">
        <f t="shared" si="171"/>
        <v>0</v>
      </c>
      <c r="N1918" s="44"/>
      <c r="O1918" s="44"/>
      <c r="P1918" s="276">
        <f t="shared" si="172"/>
        <v>0</v>
      </c>
      <c r="Q1918" s="44" t="s">
        <v>27</v>
      </c>
      <c r="R1918" s="44" t="s">
        <v>964</v>
      </c>
      <c r="S1918" s="44" t="s">
        <v>1753</v>
      </c>
      <c r="T1918" s="44">
        <v>2012</v>
      </c>
      <c r="U1918" s="41">
        <v>2012</v>
      </c>
      <c r="V1918" s="44">
        <v>1</v>
      </c>
      <c r="W1918" s="44" t="s">
        <v>32</v>
      </c>
      <c r="X1918" s="44">
        <v>140</v>
      </c>
      <c r="Y1918" s="44"/>
      <c r="Z1918" s="48" t="s">
        <v>1754</v>
      </c>
      <c r="AA1918" s="44"/>
    </row>
    <row r="1919" spans="1:27" s="51" customFormat="1" ht="45" x14ac:dyDescent="0.25">
      <c r="A1919" s="44" t="s">
        <v>1733</v>
      </c>
      <c r="B1919" s="44" t="s">
        <v>1742</v>
      </c>
      <c r="C1919" s="44" t="s">
        <v>1760</v>
      </c>
      <c r="D1919" s="44"/>
      <c r="E1919" s="45">
        <v>8000</v>
      </c>
      <c r="F1919" s="40">
        <v>8000</v>
      </c>
      <c r="G1919" s="46"/>
      <c r="H1919" s="273">
        <f>VLOOKUP(U1919,[2]Inflation!$G$16:$H$26,2,FALSE)</f>
        <v>1.0733291816457666</v>
      </c>
      <c r="I1919" s="274">
        <f t="shared" si="170"/>
        <v>8586.6334531661323</v>
      </c>
      <c r="J1919" s="44"/>
      <c r="K1919" s="44"/>
      <c r="L1919" s="44"/>
      <c r="M1919" s="276">
        <f t="shared" si="171"/>
        <v>0</v>
      </c>
      <c r="N1919" s="44"/>
      <c r="O1919" s="44"/>
      <c r="P1919" s="276">
        <f t="shared" si="172"/>
        <v>0</v>
      </c>
      <c r="Q1919" s="44" t="s">
        <v>27</v>
      </c>
      <c r="R1919" s="44" t="s">
        <v>44</v>
      </c>
      <c r="S1919" s="44" t="s">
        <v>103</v>
      </c>
      <c r="T1919" s="44">
        <v>2009</v>
      </c>
      <c r="U1919" s="41">
        <v>2009</v>
      </c>
      <c r="V1919" s="44" t="s">
        <v>114</v>
      </c>
      <c r="W1919" s="44" t="s">
        <v>32</v>
      </c>
      <c r="X1919" s="44" t="s">
        <v>32</v>
      </c>
      <c r="Y1919" s="44"/>
      <c r="Z1919" s="48" t="s">
        <v>104</v>
      </c>
      <c r="AA1919" s="44"/>
    </row>
    <row r="1920" spans="1:27" s="51" customFormat="1" ht="30" x14ac:dyDescent="0.25">
      <c r="A1920" s="44" t="s">
        <v>1733</v>
      </c>
      <c r="B1920" s="44" t="s">
        <v>1742</v>
      </c>
      <c r="C1920" s="44" t="s">
        <v>1761</v>
      </c>
      <c r="D1920" s="44"/>
      <c r="E1920" s="45">
        <v>1750</v>
      </c>
      <c r="F1920" s="40">
        <v>1750</v>
      </c>
      <c r="G1920" s="46"/>
      <c r="H1920" s="273">
        <f>VLOOKUP(U1920,[2]Inflation!$G$16:$H$26,2,FALSE)</f>
        <v>1.0461491063094051</v>
      </c>
      <c r="I1920" s="274">
        <f t="shared" si="170"/>
        <v>1830.7609360414588</v>
      </c>
      <c r="J1920" s="45"/>
      <c r="K1920" s="45" t="s">
        <v>963</v>
      </c>
      <c r="L1920" s="45"/>
      <c r="M1920" s="276" t="e">
        <f t="shared" si="171"/>
        <v>#VALUE!</v>
      </c>
      <c r="N1920" s="45" t="s">
        <v>963</v>
      </c>
      <c r="O1920" s="45"/>
      <c r="P1920" s="276" t="e">
        <f t="shared" si="172"/>
        <v>#VALUE!</v>
      </c>
      <c r="Q1920" s="44" t="s">
        <v>27</v>
      </c>
      <c r="R1920" s="44" t="s">
        <v>84</v>
      </c>
      <c r="S1920" s="44" t="s">
        <v>922</v>
      </c>
      <c r="T1920" s="44">
        <v>2010</v>
      </c>
      <c r="U1920" s="41">
        <v>2010</v>
      </c>
      <c r="V1920" s="44">
        <v>29</v>
      </c>
      <c r="W1920" s="44" t="s">
        <v>32</v>
      </c>
      <c r="X1920" s="44">
        <v>4</v>
      </c>
      <c r="Y1920" s="44"/>
      <c r="Z1920" s="48" t="s">
        <v>923</v>
      </c>
      <c r="AA1920" s="44"/>
    </row>
    <row r="1921" spans="1:27" s="51" customFormat="1" ht="15" x14ac:dyDescent="0.25">
      <c r="A1921" s="96" t="s">
        <v>1740</v>
      </c>
      <c r="B1921" s="96" t="s">
        <v>1742</v>
      </c>
      <c r="C1921" s="96" t="s">
        <v>1762</v>
      </c>
      <c r="D1921" s="82"/>
      <c r="E1921" s="152">
        <v>473.5</v>
      </c>
      <c r="F1921" s="281">
        <v>473.5</v>
      </c>
      <c r="G1921" s="153"/>
      <c r="H1921" s="273">
        <f>VLOOKUP(U1921,[2]Inflation!$G$16:$H$26,2,FALSE)</f>
        <v>1.0461491063094051</v>
      </c>
      <c r="I1921" s="274">
        <f t="shared" si="170"/>
        <v>495.35160183750327</v>
      </c>
      <c r="J1921" s="152"/>
      <c r="K1921" s="152">
        <v>380.25</v>
      </c>
      <c r="L1921" s="152"/>
      <c r="M1921" s="276">
        <f t="shared" si="171"/>
        <v>397.79819767415125</v>
      </c>
      <c r="N1921" s="152">
        <v>680</v>
      </c>
      <c r="O1921" s="152"/>
      <c r="P1921" s="276">
        <f t="shared" si="172"/>
        <v>711.38139229039541</v>
      </c>
      <c r="Q1921" s="82" t="s">
        <v>431</v>
      </c>
      <c r="R1921" s="96" t="s">
        <v>71</v>
      </c>
      <c r="S1921" s="85" t="s">
        <v>66</v>
      </c>
      <c r="T1921" s="85" t="s">
        <v>67</v>
      </c>
      <c r="U1921" s="135">
        <v>2010</v>
      </c>
      <c r="V1921" s="82"/>
      <c r="W1921" s="82"/>
      <c r="X1921" s="82" t="s">
        <v>1763</v>
      </c>
      <c r="Y1921" s="88" t="s">
        <v>1764</v>
      </c>
      <c r="Z1921" s="137" t="s">
        <v>69</v>
      </c>
      <c r="AA1921" s="88"/>
    </row>
    <row r="1922" spans="1:27" s="51" customFormat="1" ht="15" x14ac:dyDescent="0.25">
      <c r="A1922" s="96" t="s">
        <v>1740</v>
      </c>
      <c r="B1922" s="96" t="s">
        <v>1742</v>
      </c>
      <c r="C1922" s="96" t="s">
        <v>1765</v>
      </c>
      <c r="D1922" s="82"/>
      <c r="E1922" s="152">
        <v>579.19000000000005</v>
      </c>
      <c r="F1922" s="281">
        <v>579.19000000000005</v>
      </c>
      <c r="G1922" s="153"/>
      <c r="H1922" s="273">
        <f>VLOOKUP(U1922,[2]Inflation!$G$16:$H$26,2,FALSE)</f>
        <v>1.0461491063094051</v>
      </c>
      <c r="I1922" s="274">
        <f t="shared" si="170"/>
        <v>605.91910088334441</v>
      </c>
      <c r="J1922" s="152"/>
      <c r="K1922" s="152">
        <v>439.76</v>
      </c>
      <c r="L1922" s="152"/>
      <c r="M1922" s="276">
        <f t="shared" si="171"/>
        <v>460.05453099062396</v>
      </c>
      <c r="N1922" s="152">
        <v>826</v>
      </c>
      <c r="O1922" s="152"/>
      <c r="P1922" s="276">
        <f t="shared" si="172"/>
        <v>864.11916181156857</v>
      </c>
      <c r="Q1922" s="82" t="s">
        <v>431</v>
      </c>
      <c r="R1922" s="96" t="s">
        <v>71</v>
      </c>
      <c r="S1922" s="85" t="s">
        <v>66</v>
      </c>
      <c r="T1922" s="85" t="s">
        <v>67</v>
      </c>
      <c r="U1922" s="135">
        <v>2010</v>
      </c>
      <c r="V1922" s="82"/>
      <c r="W1922" s="82"/>
      <c r="X1922" s="82" t="s">
        <v>1766</v>
      </c>
      <c r="Y1922" s="88" t="s">
        <v>1767</v>
      </c>
      <c r="Z1922" s="137" t="s">
        <v>69</v>
      </c>
      <c r="AA1922" s="88"/>
    </row>
    <row r="1923" spans="1:27" s="51" customFormat="1" ht="15" x14ac:dyDescent="0.25">
      <c r="A1923" s="111" t="s">
        <v>1740</v>
      </c>
      <c r="B1923" s="111" t="s">
        <v>1742</v>
      </c>
      <c r="C1923" s="111" t="s">
        <v>1768</v>
      </c>
      <c r="D1923" s="142"/>
      <c r="E1923" s="159">
        <v>751.77</v>
      </c>
      <c r="F1923" s="159">
        <v>751.77</v>
      </c>
      <c r="G1923" s="159"/>
      <c r="H1923" s="282">
        <f>VLOOKUP(U1923,[2]Inflation!$G$16:$H$26,2,FALSE)</f>
        <v>1.0461491063094051</v>
      </c>
      <c r="I1923" s="210">
        <f t="shared" si="170"/>
        <v>786.46351365022144</v>
      </c>
      <c r="J1923" s="159"/>
      <c r="K1923" s="159">
        <v>421</v>
      </c>
      <c r="L1923" s="159"/>
      <c r="M1923" s="283">
        <f t="shared" si="171"/>
        <v>440.42877375625955</v>
      </c>
      <c r="N1923" s="159">
        <v>31446</v>
      </c>
      <c r="O1923" s="159"/>
      <c r="P1923" s="283">
        <f t="shared" si="172"/>
        <v>32897.20479700555</v>
      </c>
      <c r="Q1923" s="142" t="s">
        <v>1067</v>
      </c>
      <c r="R1923" s="160" t="s">
        <v>74</v>
      </c>
      <c r="S1923" s="120" t="s">
        <v>66</v>
      </c>
      <c r="T1923" s="120" t="s">
        <v>67</v>
      </c>
      <c r="U1923" s="120">
        <v>2010</v>
      </c>
      <c r="V1923" s="142"/>
      <c r="W1923" s="142"/>
      <c r="X1923" s="142" t="s">
        <v>1769</v>
      </c>
      <c r="Y1923" s="161" t="s">
        <v>1770</v>
      </c>
      <c r="Z1923" s="123" t="s">
        <v>69</v>
      </c>
      <c r="AA1923" s="161"/>
    </row>
    <row r="1924" spans="1:27" s="51" customFormat="1" ht="15" x14ac:dyDescent="0.25">
      <c r="A1924" s="111" t="s">
        <v>1740</v>
      </c>
      <c r="B1924" s="111" t="s">
        <v>1742</v>
      </c>
      <c r="C1924" s="111" t="s">
        <v>1771</v>
      </c>
      <c r="D1924" s="142"/>
      <c r="E1924" s="159">
        <v>1357.52</v>
      </c>
      <c r="F1924" s="159">
        <v>1357.52</v>
      </c>
      <c r="G1924" s="159"/>
      <c r="H1924" s="282">
        <f>VLOOKUP(U1924,[2]Inflation!$G$16:$H$26,2,FALSE)</f>
        <v>1.0461491063094051</v>
      </c>
      <c r="I1924" s="210">
        <f t="shared" si="170"/>
        <v>1420.1683347971434</v>
      </c>
      <c r="J1924" s="159"/>
      <c r="K1924" s="159">
        <v>535</v>
      </c>
      <c r="L1924" s="159"/>
      <c r="M1924" s="283">
        <f t="shared" si="171"/>
        <v>559.68977187553173</v>
      </c>
      <c r="N1924" s="159">
        <v>23556</v>
      </c>
      <c r="O1924" s="159"/>
      <c r="P1924" s="283">
        <f t="shared" si="172"/>
        <v>24643.088348224344</v>
      </c>
      <c r="Q1924" s="142" t="s">
        <v>1067</v>
      </c>
      <c r="R1924" s="160" t="s">
        <v>74</v>
      </c>
      <c r="S1924" s="120" t="s">
        <v>66</v>
      </c>
      <c r="T1924" s="120" t="s">
        <v>67</v>
      </c>
      <c r="U1924" s="120">
        <v>2010</v>
      </c>
      <c r="V1924" s="142"/>
      <c r="W1924" s="142"/>
      <c r="X1924" s="142" t="s">
        <v>1772</v>
      </c>
      <c r="Y1924" s="161" t="s">
        <v>1773</v>
      </c>
      <c r="Z1924" s="123" t="s">
        <v>69</v>
      </c>
      <c r="AA1924" s="161"/>
    </row>
    <row r="1925" spans="1:27" s="51" customFormat="1" ht="15" x14ac:dyDescent="0.25">
      <c r="A1925" s="57" t="s">
        <v>1740</v>
      </c>
      <c r="B1925" s="57" t="s">
        <v>1742</v>
      </c>
      <c r="C1925" s="57" t="s">
        <v>1774</v>
      </c>
      <c r="D1925" s="85"/>
      <c r="E1925" s="151">
        <v>477.92</v>
      </c>
      <c r="F1925" s="277">
        <v>477.92</v>
      </c>
      <c r="G1925" s="146"/>
      <c r="H1925" s="273">
        <f>VLOOKUP(U1925,[2]Inflation!$G$16:$H$26,2,FALSE)</f>
        <v>1.0461491063094051</v>
      </c>
      <c r="I1925" s="274">
        <f t="shared" si="170"/>
        <v>499.97558088739089</v>
      </c>
      <c r="J1925" s="151"/>
      <c r="K1925" s="151">
        <v>395</v>
      </c>
      <c r="L1925" s="151"/>
      <c r="M1925" s="276">
        <f t="shared" si="171"/>
        <v>413.22889699221497</v>
      </c>
      <c r="N1925" s="151">
        <v>600</v>
      </c>
      <c r="O1925" s="151"/>
      <c r="P1925" s="276">
        <f t="shared" si="172"/>
        <v>627.68946378564306</v>
      </c>
      <c r="Q1925" s="85" t="s">
        <v>1639</v>
      </c>
      <c r="R1925" s="84" t="s">
        <v>36</v>
      </c>
      <c r="S1925" s="85" t="s">
        <v>66</v>
      </c>
      <c r="T1925" s="85" t="s">
        <v>67</v>
      </c>
      <c r="U1925" s="135">
        <v>2010</v>
      </c>
      <c r="V1925" s="85"/>
      <c r="W1925" s="85"/>
      <c r="X1925" s="57"/>
      <c r="Y1925" s="95" t="s">
        <v>155</v>
      </c>
      <c r="Z1925" s="137" t="s">
        <v>69</v>
      </c>
      <c r="AA1925" s="95"/>
    </row>
    <row r="1926" spans="1:27" s="51" customFormat="1" ht="15" x14ac:dyDescent="0.25">
      <c r="A1926" s="57" t="s">
        <v>1737</v>
      </c>
      <c r="B1926" s="57" t="s">
        <v>1742</v>
      </c>
      <c r="C1926" s="57" t="s">
        <v>1775</v>
      </c>
      <c r="D1926" s="85"/>
      <c r="E1926" s="151">
        <v>607.01</v>
      </c>
      <c r="F1926" s="277">
        <v>607.01</v>
      </c>
      <c r="G1926" s="146"/>
      <c r="H1926" s="273">
        <f>VLOOKUP(U1926,[2]Inflation!$G$16:$H$26,2,FALSE)</f>
        <v>1.0461491063094051</v>
      </c>
      <c r="I1926" s="274">
        <f t="shared" si="170"/>
        <v>635.02296902087198</v>
      </c>
      <c r="J1926" s="151"/>
      <c r="K1926" s="151">
        <v>440</v>
      </c>
      <c r="L1926" s="151"/>
      <c r="M1926" s="276">
        <f t="shared" si="171"/>
        <v>460.30560677613823</v>
      </c>
      <c r="N1926" s="151">
        <v>845.79</v>
      </c>
      <c r="O1926" s="151"/>
      <c r="P1926" s="276">
        <f t="shared" si="172"/>
        <v>884.82245262543165</v>
      </c>
      <c r="Q1926" s="85" t="s">
        <v>431</v>
      </c>
      <c r="R1926" s="84" t="s">
        <v>44</v>
      </c>
      <c r="S1926" s="85" t="s">
        <v>66</v>
      </c>
      <c r="T1926" s="85" t="s">
        <v>67</v>
      </c>
      <c r="U1926" s="135">
        <v>2010</v>
      </c>
      <c r="V1926" s="85"/>
      <c r="W1926" s="85"/>
      <c r="X1926" s="57"/>
      <c r="Y1926" s="95" t="s">
        <v>387</v>
      </c>
      <c r="Z1926" s="137" t="s">
        <v>69</v>
      </c>
      <c r="AA1926" s="95"/>
    </row>
    <row r="1927" spans="1:27" s="51" customFormat="1" ht="15" x14ac:dyDescent="0.25">
      <c r="A1927" s="57" t="s">
        <v>1737</v>
      </c>
      <c r="B1927" s="57" t="s">
        <v>1742</v>
      </c>
      <c r="C1927" s="57" t="s">
        <v>1776</v>
      </c>
      <c r="D1927" s="85"/>
      <c r="E1927" s="151">
        <v>218.95</v>
      </c>
      <c r="F1927" s="277">
        <v>218.95</v>
      </c>
      <c r="G1927" s="146"/>
      <c r="H1927" s="273">
        <f>VLOOKUP(U1927,[2]Inflation!$G$16:$H$26,2,FALSE)</f>
        <v>1.0461491063094051</v>
      </c>
      <c r="I1927" s="274">
        <f t="shared" si="170"/>
        <v>229.05434682644423</v>
      </c>
      <c r="J1927" s="151"/>
      <c r="K1927" s="151">
        <v>178</v>
      </c>
      <c r="L1927" s="151"/>
      <c r="M1927" s="276">
        <f t="shared" si="171"/>
        <v>186.21454092307411</v>
      </c>
      <c r="N1927" s="151">
        <v>300</v>
      </c>
      <c r="O1927" s="151"/>
      <c r="P1927" s="276">
        <f t="shared" si="172"/>
        <v>313.84473189282153</v>
      </c>
      <c r="Q1927" s="85" t="s">
        <v>431</v>
      </c>
      <c r="R1927" s="84" t="s">
        <v>153</v>
      </c>
      <c r="S1927" s="85" t="s">
        <v>66</v>
      </c>
      <c r="T1927" s="85" t="s">
        <v>67</v>
      </c>
      <c r="U1927" s="135">
        <v>2010</v>
      </c>
      <c r="V1927" s="85"/>
      <c r="W1927" s="85"/>
      <c r="X1927" s="57"/>
      <c r="Y1927" s="95" t="s">
        <v>255</v>
      </c>
      <c r="Z1927" s="137" t="s">
        <v>69</v>
      </c>
      <c r="AA1927" s="95"/>
    </row>
    <row r="1928" spans="1:27" s="51" customFormat="1" ht="15" x14ac:dyDescent="0.25">
      <c r="A1928" s="57" t="s">
        <v>1737</v>
      </c>
      <c r="B1928" s="57" t="s">
        <v>1742</v>
      </c>
      <c r="C1928" s="57" t="s">
        <v>1777</v>
      </c>
      <c r="D1928" s="85"/>
      <c r="E1928" s="151">
        <v>638.5</v>
      </c>
      <c r="F1928" s="277">
        <v>638.5</v>
      </c>
      <c r="G1928" s="146"/>
      <c r="H1928" s="273">
        <f>VLOOKUP(U1928,[2]Inflation!$G$16:$H$26,2,FALSE)</f>
        <v>1.0461491063094051</v>
      </c>
      <c r="I1928" s="274">
        <f t="shared" si="170"/>
        <v>667.96620437855518</v>
      </c>
      <c r="J1928" s="151"/>
      <c r="K1928" s="151">
        <v>520</v>
      </c>
      <c r="L1928" s="151"/>
      <c r="M1928" s="276">
        <f t="shared" si="171"/>
        <v>543.99753528089059</v>
      </c>
      <c r="N1928" s="151">
        <v>1000</v>
      </c>
      <c r="O1928" s="151"/>
      <c r="P1928" s="276">
        <f t="shared" si="172"/>
        <v>1046.1491063094049</v>
      </c>
      <c r="Q1928" s="85" t="s">
        <v>431</v>
      </c>
      <c r="R1928" s="84" t="s">
        <v>196</v>
      </c>
      <c r="S1928" s="85" t="s">
        <v>66</v>
      </c>
      <c r="T1928" s="85" t="s">
        <v>67</v>
      </c>
      <c r="U1928" s="135">
        <v>2010</v>
      </c>
      <c r="V1928" s="85"/>
      <c r="W1928" s="85"/>
      <c r="X1928" s="57"/>
      <c r="Y1928" s="95" t="s">
        <v>588</v>
      </c>
      <c r="Z1928" s="137" t="s">
        <v>69</v>
      </c>
      <c r="AA1928" s="95"/>
    </row>
    <row r="1929" spans="1:27" s="51" customFormat="1" ht="15" x14ac:dyDescent="0.25">
      <c r="A1929" s="57" t="s">
        <v>1740</v>
      </c>
      <c r="B1929" s="57" t="s">
        <v>1742</v>
      </c>
      <c r="C1929" s="57" t="s">
        <v>1778</v>
      </c>
      <c r="D1929" s="85"/>
      <c r="E1929" s="151">
        <v>565.49</v>
      </c>
      <c r="F1929" s="277">
        <v>565.49</v>
      </c>
      <c r="G1929" s="146"/>
      <c r="H1929" s="273">
        <f>VLOOKUP(U1929,[2]Inflation!$G$16:$H$26,2,FALSE)</f>
        <v>1.0461491063094051</v>
      </c>
      <c r="I1929" s="274">
        <f t="shared" si="170"/>
        <v>591.58685812690544</v>
      </c>
      <c r="J1929" s="151"/>
      <c r="K1929" s="151">
        <v>400</v>
      </c>
      <c r="L1929" s="151"/>
      <c r="M1929" s="276">
        <f t="shared" si="171"/>
        <v>418.459642523762</v>
      </c>
      <c r="N1929" s="151">
        <v>775</v>
      </c>
      <c r="O1929" s="151"/>
      <c r="P1929" s="276">
        <f t="shared" si="172"/>
        <v>810.76555738978891</v>
      </c>
      <c r="Q1929" s="85" t="s">
        <v>431</v>
      </c>
      <c r="R1929" s="96" t="s">
        <v>83</v>
      </c>
      <c r="S1929" s="85" t="s">
        <v>66</v>
      </c>
      <c r="T1929" s="85" t="s">
        <v>67</v>
      </c>
      <c r="U1929" s="135">
        <v>2010</v>
      </c>
      <c r="V1929" s="85"/>
      <c r="W1929" s="85"/>
      <c r="X1929" s="57"/>
      <c r="Y1929" s="95" t="s">
        <v>635</v>
      </c>
      <c r="Z1929" s="137" t="s">
        <v>69</v>
      </c>
      <c r="AA1929" s="95"/>
    </row>
    <row r="1930" spans="1:27" s="51" customFormat="1" ht="30" x14ac:dyDescent="0.25">
      <c r="A1930" s="57" t="s">
        <v>1737</v>
      </c>
      <c r="B1930" s="57" t="s">
        <v>1742</v>
      </c>
      <c r="C1930" s="57" t="s">
        <v>1779</v>
      </c>
      <c r="D1930" s="85"/>
      <c r="E1930" s="151">
        <v>513.16</v>
      </c>
      <c r="F1930" s="277">
        <v>513.16</v>
      </c>
      <c r="G1930" s="146"/>
      <c r="H1930" s="273">
        <f>VLOOKUP(U1930,[2]Inflation!$G$16:$H$26,2,FALSE)</f>
        <v>1.0461491063094051</v>
      </c>
      <c r="I1930" s="274">
        <f t="shared" si="170"/>
        <v>536.84187539373431</v>
      </c>
      <c r="J1930" s="151"/>
      <c r="K1930" s="151">
        <v>0</v>
      </c>
      <c r="L1930" s="151"/>
      <c r="M1930" s="276">
        <f t="shared" si="171"/>
        <v>0</v>
      </c>
      <c r="N1930" s="151">
        <v>800</v>
      </c>
      <c r="O1930" s="151"/>
      <c r="P1930" s="276">
        <f t="shared" si="172"/>
        <v>836.919285047524</v>
      </c>
      <c r="Q1930" s="85" t="s">
        <v>431</v>
      </c>
      <c r="R1930" s="96" t="s">
        <v>83</v>
      </c>
      <c r="S1930" s="85" t="s">
        <v>66</v>
      </c>
      <c r="T1930" s="85" t="s">
        <v>67</v>
      </c>
      <c r="U1930" s="135">
        <v>2010</v>
      </c>
      <c r="V1930" s="85"/>
      <c r="W1930" s="85"/>
      <c r="X1930" s="57"/>
      <c r="Y1930" s="95" t="s">
        <v>772</v>
      </c>
      <c r="Z1930" s="137" t="s">
        <v>69</v>
      </c>
      <c r="AA1930" s="95"/>
    </row>
    <row r="1931" spans="1:27" s="51" customFormat="1" ht="15" x14ac:dyDescent="0.25">
      <c r="A1931" s="57" t="s">
        <v>1737</v>
      </c>
      <c r="B1931" s="57" t="s">
        <v>1742</v>
      </c>
      <c r="C1931" s="57" t="s">
        <v>1780</v>
      </c>
      <c r="D1931" s="85"/>
      <c r="E1931" s="151">
        <v>397.43</v>
      </c>
      <c r="F1931" s="277">
        <v>397.43</v>
      </c>
      <c r="G1931" s="146"/>
      <c r="H1931" s="273">
        <f>VLOOKUP(U1931,[2]Inflation!$G$16:$H$26,2,FALSE)</f>
        <v>1.0292667257822254</v>
      </c>
      <c r="I1931" s="274">
        <f t="shared" si="170"/>
        <v>409.06147482762987</v>
      </c>
      <c r="J1931" s="151"/>
      <c r="K1931" s="151">
        <v>236</v>
      </c>
      <c r="L1931" s="151"/>
      <c r="M1931" s="276">
        <f t="shared" ref="M1931:M1962" si="173">H1931*K1931</f>
        <v>242.9069472846052</v>
      </c>
      <c r="N1931" s="151">
        <v>575</v>
      </c>
      <c r="O1931" s="151"/>
      <c r="P1931" s="276">
        <f t="shared" ref="P1931:P1962" si="174">N1931*H1931</f>
        <v>591.82836732477961</v>
      </c>
      <c r="Q1931" s="85" t="s">
        <v>431</v>
      </c>
      <c r="R1931" s="94" t="s">
        <v>2714</v>
      </c>
      <c r="S1931" s="85" t="s">
        <v>66</v>
      </c>
      <c r="T1931" s="85">
        <v>2011</v>
      </c>
      <c r="U1931" s="135">
        <v>2011</v>
      </c>
      <c r="V1931" s="85"/>
      <c r="W1931" s="85"/>
      <c r="X1931" s="57"/>
      <c r="Y1931" s="95" t="s">
        <v>363</v>
      </c>
      <c r="Z1931" s="137" t="s">
        <v>69</v>
      </c>
      <c r="AA1931" s="95"/>
    </row>
    <row r="1932" spans="1:27" s="51" customFormat="1" ht="15" x14ac:dyDescent="0.25">
      <c r="A1932" s="44" t="s">
        <v>1740</v>
      </c>
      <c r="B1932" s="195" t="s">
        <v>1781</v>
      </c>
      <c r="C1932" s="44" t="s">
        <v>1782</v>
      </c>
      <c r="D1932" s="44"/>
      <c r="E1932" s="208" t="s">
        <v>32</v>
      </c>
      <c r="F1932" s="284" t="s">
        <v>32</v>
      </c>
      <c r="G1932" s="209"/>
      <c r="H1932" s="273">
        <f>VLOOKUP(U1932,[2]Inflation!$G$16:$H$26,2,FALSE)</f>
        <v>1.2211755233494364</v>
      </c>
      <c r="I1932" s="274"/>
      <c r="J1932" s="44" t="s">
        <v>32</v>
      </c>
      <c r="K1932" s="285">
        <v>20000</v>
      </c>
      <c r="L1932" s="285"/>
      <c r="M1932" s="276">
        <f t="shared" si="173"/>
        <v>24423.510466988726</v>
      </c>
      <c r="N1932" s="285">
        <v>40000</v>
      </c>
      <c r="O1932" s="285"/>
      <c r="P1932" s="276">
        <f t="shared" si="174"/>
        <v>48847.020933977452</v>
      </c>
      <c r="Q1932" s="44" t="s">
        <v>27</v>
      </c>
      <c r="R1932" s="44" t="s">
        <v>914</v>
      </c>
      <c r="S1932" s="44" t="s">
        <v>1187</v>
      </c>
      <c r="T1932" s="44">
        <v>2004</v>
      </c>
      <c r="U1932" s="41">
        <v>2004</v>
      </c>
      <c r="V1932" s="44" t="s">
        <v>32</v>
      </c>
      <c r="W1932" s="44" t="s">
        <v>32</v>
      </c>
      <c r="X1932" s="44" t="s">
        <v>32</v>
      </c>
      <c r="Y1932" s="44"/>
      <c r="Z1932" s="48" t="s">
        <v>1783</v>
      </c>
      <c r="AA1932" s="44"/>
    </row>
    <row r="1933" spans="1:27" s="51" customFormat="1" ht="30" x14ac:dyDescent="0.25">
      <c r="A1933" s="44" t="s">
        <v>1733</v>
      </c>
      <c r="B1933" s="172" t="s">
        <v>1781</v>
      </c>
      <c r="C1933" s="172" t="s">
        <v>1784</v>
      </c>
      <c r="D1933" s="44"/>
      <c r="E1933" s="270">
        <v>5.75</v>
      </c>
      <c r="F1933" s="271">
        <v>5.75</v>
      </c>
      <c r="G1933" s="272"/>
      <c r="H1933" s="273">
        <f>VLOOKUP(U1933,[2]Inflation!$G$16:$H$26,2,FALSE)</f>
        <v>1.0461491063094051</v>
      </c>
      <c r="I1933" s="274">
        <f t="shared" ref="I1933:I1964" si="175">H1933*F1933</f>
        <v>6.0153573612790794</v>
      </c>
      <c r="J1933" s="275">
        <v>0</v>
      </c>
      <c r="K1933" s="218" t="s">
        <v>210</v>
      </c>
      <c r="L1933" s="218"/>
      <c r="M1933" s="276" t="e">
        <f t="shared" si="173"/>
        <v>#VALUE!</v>
      </c>
      <c r="N1933" s="218" t="s">
        <v>210</v>
      </c>
      <c r="O1933" s="218"/>
      <c r="P1933" s="276" t="e">
        <f t="shared" si="174"/>
        <v>#VALUE!</v>
      </c>
      <c r="Q1933" s="44" t="s">
        <v>27</v>
      </c>
      <c r="R1933" s="44" t="s">
        <v>910</v>
      </c>
      <c r="S1933" s="44" t="s">
        <v>952</v>
      </c>
      <c r="T1933" s="44">
        <v>2010</v>
      </c>
      <c r="U1933" s="41">
        <v>2010</v>
      </c>
      <c r="V1933" s="44">
        <v>158</v>
      </c>
      <c r="W1933" s="44" t="s">
        <v>32</v>
      </c>
      <c r="X1933" s="44">
        <v>6</v>
      </c>
      <c r="Y1933" s="44"/>
      <c r="Z1933" s="48" t="s">
        <v>953</v>
      </c>
      <c r="AA1933" s="44"/>
    </row>
    <row r="1934" spans="1:27" s="51" customFormat="1" ht="30" x14ac:dyDescent="0.25">
      <c r="A1934" s="44" t="s">
        <v>1733</v>
      </c>
      <c r="B1934" s="172" t="s">
        <v>1781</v>
      </c>
      <c r="C1934" s="172" t="s">
        <v>1785</v>
      </c>
      <c r="D1934" s="44"/>
      <c r="E1934" s="270">
        <v>0</v>
      </c>
      <c r="F1934" s="271">
        <v>0</v>
      </c>
      <c r="G1934" s="272"/>
      <c r="H1934" s="273">
        <f>VLOOKUP(U1934,[2]Inflation!$G$16:$H$26,2,FALSE)</f>
        <v>1.0461491063094051</v>
      </c>
      <c r="I1934" s="274">
        <f t="shared" si="175"/>
        <v>0</v>
      </c>
      <c r="J1934" s="275">
        <v>0</v>
      </c>
      <c r="K1934" s="218">
        <v>191.25</v>
      </c>
      <c r="L1934" s="218"/>
      <c r="M1934" s="276">
        <f t="shared" si="173"/>
        <v>200.07601658167371</v>
      </c>
      <c r="N1934" s="218">
        <v>365</v>
      </c>
      <c r="O1934" s="218"/>
      <c r="P1934" s="276">
        <f t="shared" si="174"/>
        <v>381.84442380293285</v>
      </c>
      <c r="Q1934" s="44" t="s">
        <v>27</v>
      </c>
      <c r="R1934" s="44" t="s">
        <v>910</v>
      </c>
      <c r="S1934" s="44" t="s">
        <v>952</v>
      </c>
      <c r="T1934" s="44">
        <v>2010</v>
      </c>
      <c r="U1934" s="41">
        <v>2010</v>
      </c>
      <c r="V1934" s="44">
        <v>158</v>
      </c>
      <c r="W1934" s="44" t="s">
        <v>32</v>
      </c>
      <c r="X1934" s="44">
        <v>384</v>
      </c>
      <c r="Y1934" s="44"/>
      <c r="Z1934" s="48" t="s">
        <v>953</v>
      </c>
      <c r="AA1934" s="44"/>
    </row>
    <row r="1935" spans="1:27" s="51" customFormat="1" ht="15" x14ac:dyDescent="0.25">
      <c r="A1935" s="44" t="s">
        <v>1733</v>
      </c>
      <c r="B1935" s="172" t="s">
        <v>1781</v>
      </c>
      <c r="C1935" s="172" t="s">
        <v>1786</v>
      </c>
      <c r="D1935" s="44"/>
      <c r="E1935" s="270">
        <v>735.71</v>
      </c>
      <c r="F1935" s="271">
        <v>735.71</v>
      </c>
      <c r="G1935" s="272"/>
      <c r="H1935" s="273">
        <f>VLOOKUP(U1935,[2]Inflation!$G$16:$H$26,2,FALSE)</f>
        <v>1.0461491063094051</v>
      </c>
      <c r="I1935" s="274">
        <f t="shared" si="175"/>
        <v>769.66235900289246</v>
      </c>
      <c r="J1935" s="275">
        <v>0</v>
      </c>
      <c r="K1935" s="218" t="s">
        <v>210</v>
      </c>
      <c r="L1935" s="218"/>
      <c r="M1935" s="276" t="e">
        <f t="shared" si="173"/>
        <v>#VALUE!</v>
      </c>
      <c r="N1935" s="218" t="s">
        <v>210</v>
      </c>
      <c r="O1935" s="218"/>
      <c r="P1935" s="276" t="e">
        <f t="shared" si="174"/>
        <v>#VALUE!</v>
      </c>
      <c r="Q1935" s="44" t="s">
        <v>27</v>
      </c>
      <c r="R1935" s="44" t="s">
        <v>942</v>
      </c>
      <c r="S1935" s="44" t="s">
        <v>943</v>
      </c>
      <c r="T1935" s="44">
        <v>2010</v>
      </c>
      <c r="U1935" s="41">
        <v>2010</v>
      </c>
      <c r="V1935" s="44" t="s">
        <v>32</v>
      </c>
      <c r="W1935" s="44" t="s">
        <v>32</v>
      </c>
      <c r="X1935" s="44">
        <v>1</v>
      </c>
      <c r="Y1935" s="44"/>
      <c r="Z1935" s="48" t="s">
        <v>944</v>
      </c>
      <c r="AA1935" s="44"/>
    </row>
    <row r="1936" spans="1:27" s="51" customFormat="1" ht="15" x14ac:dyDescent="0.25">
      <c r="A1936" s="44" t="s">
        <v>1733</v>
      </c>
      <c r="B1936" s="172" t="s">
        <v>1781</v>
      </c>
      <c r="C1936" s="172" t="s">
        <v>1787</v>
      </c>
      <c r="D1936" s="44"/>
      <c r="E1936" s="270">
        <v>584.19000000000005</v>
      </c>
      <c r="F1936" s="271">
        <v>584.19000000000005</v>
      </c>
      <c r="G1936" s="272"/>
      <c r="H1936" s="273">
        <f>VLOOKUP(U1936,[2]Inflation!$G$16:$H$26,2,FALSE)</f>
        <v>1.0292667257822254</v>
      </c>
      <c r="I1936" s="274">
        <f t="shared" si="175"/>
        <v>601.28732853471831</v>
      </c>
      <c r="J1936" s="275"/>
      <c r="K1936" s="218" t="s">
        <v>210</v>
      </c>
      <c r="L1936" s="218"/>
      <c r="M1936" s="276" t="e">
        <f t="shared" si="173"/>
        <v>#VALUE!</v>
      </c>
      <c r="N1936" s="218" t="s">
        <v>210</v>
      </c>
      <c r="O1936" s="218"/>
      <c r="P1936" s="276" t="e">
        <f t="shared" si="174"/>
        <v>#VALUE!</v>
      </c>
      <c r="Q1936" s="44" t="s">
        <v>27</v>
      </c>
      <c r="R1936" s="44" t="s">
        <v>74</v>
      </c>
      <c r="S1936" s="44" t="s">
        <v>1084</v>
      </c>
      <c r="T1936" s="44" t="s">
        <v>1788</v>
      </c>
      <c r="U1936" s="41">
        <v>2011</v>
      </c>
      <c r="V1936" s="44">
        <v>25</v>
      </c>
      <c r="W1936" s="44" t="s">
        <v>32</v>
      </c>
      <c r="X1936" s="44">
        <v>1061</v>
      </c>
      <c r="Y1936" s="44"/>
      <c r="Z1936" s="48" t="s">
        <v>1086</v>
      </c>
      <c r="AA1936" s="44"/>
    </row>
    <row r="1937" spans="1:27" s="51" customFormat="1" ht="15" x14ac:dyDescent="0.25">
      <c r="A1937" s="44" t="s">
        <v>1733</v>
      </c>
      <c r="B1937" s="172" t="s">
        <v>1781</v>
      </c>
      <c r="C1937" s="172" t="s">
        <v>1789</v>
      </c>
      <c r="D1937" s="44"/>
      <c r="E1937" s="270">
        <v>1126</v>
      </c>
      <c r="F1937" s="271">
        <v>1126</v>
      </c>
      <c r="G1937" s="272"/>
      <c r="H1937" s="273">
        <f>VLOOKUP(U1937,[2]Inflation!$G$16:$H$26,2,FALSE)</f>
        <v>1.0292667257822254</v>
      </c>
      <c r="I1937" s="274">
        <f t="shared" si="175"/>
        <v>1158.9543332307858</v>
      </c>
      <c r="J1937" s="275"/>
      <c r="K1937" s="218" t="s">
        <v>210</v>
      </c>
      <c r="L1937" s="218"/>
      <c r="M1937" s="276" t="e">
        <f t="shared" si="173"/>
        <v>#VALUE!</v>
      </c>
      <c r="N1937" s="218" t="s">
        <v>210</v>
      </c>
      <c r="O1937" s="218"/>
      <c r="P1937" s="276" t="e">
        <f t="shared" si="174"/>
        <v>#VALUE!</v>
      </c>
      <c r="Q1937" s="44" t="s">
        <v>27</v>
      </c>
      <c r="R1937" s="44" t="s">
        <v>74</v>
      </c>
      <c r="S1937" s="44" t="s">
        <v>1084</v>
      </c>
      <c r="T1937" s="44" t="s">
        <v>1788</v>
      </c>
      <c r="U1937" s="41">
        <v>2011</v>
      </c>
      <c r="V1937" s="44">
        <v>25</v>
      </c>
      <c r="W1937" s="44" t="s">
        <v>32</v>
      </c>
      <c r="X1937" s="44">
        <v>187</v>
      </c>
      <c r="Y1937" s="44"/>
      <c r="Z1937" s="48" t="s">
        <v>1086</v>
      </c>
      <c r="AA1937" s="44"/>
    </row>
    <row r="1938" spans="1:27" s="51" customFormat="1" ht="15" x14ac:dyDescent="0.25">
      <c r="A1938" s="44" t="s">
        <v>1733</v>
      </c>
      <c r="B1938" s="172" t="s">
        <v>1781</v>
      </c>
      <c r="C1938" s="172" t="s">
        <v>1790</v>
      </c>
      <c r="D1938" s="44"/>
      <c r="E1938" s="270">
        <v>183.64</v>
      </c>
      <c r="F1938" s="271">
        <v>183.64</v>
      </c>
      <c r="G1938" s="272"/>
      <c r="H1938" s="273">
        <f>VLOOKUP(U1938,[2]Inflation!$G$16:$H$26,2,FALSE)</f>
        <v>1.0461491063094051</v>
      </c>
      <c r="I1938" s="274">
        <f t="shared" si="175"/>
        <v>192.11482188265913</v>
      </c>
      <c r="J1938" s="275" t="s">
        <v>963</v>
      </c>
      <c r="K1938" s="218" t="s">
        <v>210</v>
      </c>
      <c r="L1938" s="218"/>
      <c r="M1938" s="276" t="e">
        <f t="shared" si="173"/>
        <v>#VALUE!</v>
      </c>
      <c r="N1938" s="218" t="s">
        <v>210</v>
      </c>
      <c r="O1938" s="218"/>
      <c r="P1938" s="276" t="e">
        <f t="shared" si="174"/>
        <v>#VALUE!</v>
      </c>
      <c r="Q1938" s="44" t="s">
        <v>27</v>
      </c>
      <c r="R1938" s="44" t="s">
        <v>205</v>
      </c>
      <c r="S1938" s="77" t="s">
        <v>1791</v>
      </c>
      <c r="T1938" s="44">
        <v>2010</v>
      </c>
      <c r="U1938" s="41">
        <v>2010</v>
      </c>
      <c r="V1938" s="44" t="s">
        <v>32</v>
      </c>
      <c r="W1938" s="44" t="s">
        <v>32</v>
      </c>
      <c r="X1938" s="44">
        <v>44</v>
      </c>
      <c r="Y1938" s="44"/>
      <c r="Z1938" s="48" t="s">
        <v>207</v>
      </c>
      <c r="AA1938" s="44"/>
    </row>
    <row r="1939" spans="1:27" s="51" customFormat="1" ht="15" x14ac:dyDescent="0.25">
      <c r="A1939" s="44" t="s">
        <v>1733</v>
      </c>
      <c r="B1939" s="172" t="s">
        <v>1781</v>
      </c>
      <c r="C1939" s="172" t="s">
        <v>1792</v>
      </c>
      <c r="D1939" s="44"/>
      <c r="E1939" s="270">
        <v>371.25</v>
      </c>
      <c r="F1939" s="271">
        <v>371.25</v>
      </c>
      <c r="G1939" s="272"/>
      <c r="H1939" s="273">
        <f>VLOOKUP(U1939,[2]Inflation!$G$16:$H$26,2,FALSE)</f>
        <v>1.1415203211239338</v>
      </c>
      <c r="I1939" s="274">
        <f t="shared" si="175"/>
        <v>423.78941921726039</v>
      </c>
      <c r="J1939" s="275" t="s">
        <v>963</v>
      </c>
      <c r="K1939" s="218">
        <v>170.83</v>
      </c>
      <c r="L1939" s="218"/>
      <c r="M1939" s="276">
        <f t="shared" si="173"/>
        <v>195.00591645760161</v>
      </c>
      <c r="N1939" s="218">
        <v>700</v>
      </c>
      <c r="O1939" s="218"/>
      <c r="P1939" s="276">
        <f t="shared" si="174"/>
        <v>799.06422478675358</v>
      </c>
      <c r="Q1939" s="44" t="s">
        <v>27</v>
      </c>
      <c r="R1939" s="44" t="s">
        <v>403</v>
      </c>
      <c r="S1939" s="44" t="s">
        <v>404</v>
      </c>
      <c r="T1939" s="44" t="s">
        <v>405</v>
      </c>
      <c r="U1939" s="41">
        <v>2006</v>
      </c>
      <c r="V1939" s="44">
        <v>1567</v>
      </c>
      <c r="W1939" s="44" t="s">
        <v>32</v>
      </c>
      <c r="X1939" s="44">
        <v>28</v>
      </c>
      <c r="Y1939" s="44"/>
      <c r="Z1939" s="201" t="s">
        <v>406</v>
      </c>
      <c r="AA1939" s="44"/>
    </row>
    <row r="1940" spans="1:27" s="51" customFormat="1" ht="15" x14ac:dyDescent="0.25">
      <c r="A1940" s="44" t="s">
        <v>1733</v>
      </c>
      <c r="B1940" s="172" t="s">
        <v>1781</v>
      </c>
      <c r="C1940" s="172" t="s">
        <v>1793</v>
      </c>
      <c r="D1940" s="44"/>
      <c r="E1940" s="270">
        <v>365.4</v>
      </c>
      <c r="F1940" s="271">
        <v>365.4</v>
      </c>
      <c r="G1940" s="272"/>
      <c r="H1940" s="273">
        <f>VLOOKUP(U1940,[2]Inflation!$G$16:$H$26,2,FALSE)</f>
        <v>1.1415203211239338</v>
      </c>
      <c r="I1940" s="274">
        <f t="shared" si="175"/>
        <v>417.1115253386854</v>
      </c>
      <c r="J1940" s="275" t="s">
        <v>963</v>
      </c>
      <c r="K1940" s="218">
        <v>100</v>
      </c>
      <c r="L1940" s="218"/>
      <c r="M1940" s="276">
        <f t="shared" si="173"/>
        <v>114.15203211239337</v>
      </c>
      <c r="N1940" s="218">
        <v>800</v>
      </c>
      <c r="O1940" s="218"/>
      <c r="P1940" s="276">
        <f t="shared" si="174"/>
        <v>913.21625689914697</v>
      </c>
      <c r="Q1940" s="44" t="s">
        <v>27</v>
      </c>
      <c r="R1940" s="44" t="s">
        <v>403</v>
      </c>
      <c r="S1940" s="44" t="s">
        <v>404</v>
      </c>
      <c r="T1940" s="44" t="s">
        <v>405</v>
      </c>
      <c r="U1940" s="41">
        <v>2006</v>
      </c>
      <c r="V1940" s="44">
        <v>1567</v>
      </c>
      <c r="W1940" s="44" t="s">
        <v>32</v>
      </c>
      <c r="X1940" s="44">
        <v>26</v>
      </c>
      <c r="Y1940" s="44"/>
      <c r="Z1940" s="201" t="s">
        <v>406</v>
      </c>
      <c r="AA1940" s="44"/>
    </row>
    <row r="1941" spans="1:27" s="51" customFormat="1" ht="15" x14ac:dyDescent="0.25">
      <c r="A1941" s="44" t="s">
        <v>1733</v>
      </c>
      <c r="B1941" s="172" t="s">
        <v>1781</v>
      </c>
      <c r="C1941" s="172" t="s">
        <v>1794</v>
      </c>
      <c r="D1941" s="44"/>
      <c r="E1941" s="270">
        <v>930</v>
      </c>
      <c r="F1941" s="271">
        <v>930</v>
      </c>
      <c r="G1941" s="272"/>
      <c r="H1941" s="273">
        <f>VLOOKUP(U1941,[2]Inflation!$G$16:$H$26,2,FALSE)</f>
        <v>1.1415203211239338</v>
      </c>
      <c r="I1941" s="274">
        <f t="shared" si="175"/>
        <v>1061.6138986452584</v>
      </c>
      <c r="J1941" s="275" t="s">
        <v>963</v>
      </c>
      <c r="K1941" s="218" t="s">
        <v>963</v>
      </c>
      <c r="L1941" s="218"/>
      <c r="M1941" s="276" t="e">
        <f t="shared" si="173"/>
        <v>#VALUE!</v>
      </c>
      <c r="N1941" s="218" t="s">
        <v>963</v>
      </c>
      <c r="O1941" s="218"/>
      <c r="P1941" s="276" t="e">
        <f t="shared" si="174"/>
        <v>#VALUE!</v>
      </c>
      <c r="Q1941" s="44" t="s">
        <v>27</v>
      </c>
      <c r="R1941" s="44" t="s">
        <v>403</v>
      </c>
      <c r="S1941" s="44" t="s">
        <v>404</v>
      </c>
      <c r="T1941" s="44" t="s">
        <v>405</v>
      </c>
      <c r="U1941" s="41">
        <v>2006</v>
      </c>
      <c r="V1941" s="44">
        <v>1567</v>
      </c>
      <c r="W1941" s="44" t="s">
        <v>32</v>
      </c>
      <c r="X1941" s="44">
        <v>1</v>
      </c>
      <c r="Y1941" s="44"/>
      <c r="Z1941" s="201" t="s">
        <v>406</v>
      </c>
      <c r="AA1941" s="44"/>
    </row>
    <row r="1942" spans="1:27" s="51" customFormat="1" ht="15" x14ac:dyDescent="0.25">
      <c r="A1942" s="44" t="s">
        <v>1733</v>
      </c>
      <c r="B1942" s="172" t="s">
        <v>1781</v>
      </c>
      <c r="C1942" s="172" t="s">
        <v>1795</v>
      </c>
      <c r="D1942" s="44"/>
      <c r="E1942" s="270">
        <v>953.42</v>
      </c>
      <c r="F1942" s="271">
        <v>953.42</v>
      </c>
      <c r="G1942" s="272"/>
      <c r="H1942" s="273">
        <f>VLOOKUP(U1942,[2]Inflation!$G$16:$H$26,2,FALSE)</f>
        <v>1.1415203211239338</v>
      </c>
      <c r="I1942" s="274">
        <f t="shared" si="175"/>
        <v>1088.3483045659809</v>
      </c>
      <c r="J1942" s="275" t="s">
        <v>963</v>
      </c>
      <c r="K1942" s="218">
        <v>1</v>
      </c>
      <c r="L1942" s="218"/>
      <c r="M1942" s="276">
        <f t="shared" si="173"/>
        <v>1.1415203211239338</v>
      </c>
      <c r="N1942" s="218">
        <v>1400</v>
      </c>
      <c r="O1942" s="218"/>
      <c r="P1942" s="276">
        <f t="shared" si="174"/>
        <v>1598.1284495735072</v>
      </c>
      <c r="Q1942" s="44" t="s">
        <v>27</v>
      </c>
      <c r="R1942" s="44" t="s">
        <v>403</v>
      </c>
      <c r="S1942" s="44" t="s">
        <v>404</v>
      </c>
      <c r="T1942" s="44" t="s">
        <v>405</v>
      </c>
      <c r="U1942" s="41">
        <v>2006</v>
      </c>
      <c r="V1942" s="44">
        <v>1567</v>
      </c>
      <c r="W1942" s="44" t="s">
        <v>32</v>
      </c>
      <c r="X1942" s="44">
        <v>12</v>
      </c>
      <c r="Y1942" s="44"/>
      <c r="Z1942" s="201" t="s">
        <v>406</v>
      </c>
      <c r="AA1942" s="44"/>
    </row>
    <row r="1943" spans="1:27" s="51" customFormat="1" ht="15" x14ac:dyDescent="0.25">
      <c r="A1943" s="44" t="s">
        <v>1733</v>
      </c>
      <c r="B1943" s="172" t="s">
        <v>1781</v>
      </c>
      <c r="C1943" s="172" t="s">
        <v>1796</v>
      </c>
      <c r="D1943" s="44"/>
      <c r="E1943" s="270">
        <v>431.63</v>
      </c>
      <c r="F1943" s="271">
        <v>431.63</v>
      </c>
      <c r="G1943" s="272"/>
      <c r="H1943" s="273">
        <f>VLOOKUP(U1943,[2]Inflation!$G$16:$H$26,2,FALSE)</f>
        <v>1.1415203211239338</v>
      </c>
      <c r="I1943" s="274">
        <f t="shared" si="175"/>
        <v>492.71441620672351</v>
      </c>
      <c r="J1943" s="275" t="s">
        <v>963</v>
      </c>
      <c r="K1943" s="218">
        <v>125</v>
      </c>
      <c r="L1943" s="218"/>
      <c r="M1943" s="276">
        <f t="shared" si="173"/>
        <v>142.69004014049173</v>
      </c>
      <c r="N1943" s="218">
        <v>653.33000000000004</v>
      </c>
      <c r="O1943" s="218"/>
      <c r="P1943" s="276">
        <f t="shared" si="174"/>
        <v>745.78947139989964</v>
      </c>
      <c r="Q1943" s="44" t="s">
        <v>27</v>
      </c>
      <c r="R1943" s="44" t="s">
        <v>403</v>
      </c>
      <c r="S1943" s="44" t="s">
        <v>404</v>
      </c>
      <c r="T1943" s="44" t="s">
        <v>405</v>
      </c>
      <c r="U1943" s="41">
        <v>2006</v>
      </c>
      <c r="V1943" s="44">
        <v>1568</v>
      </c>
      <c r="W1943" s="44" t="s">
        <v>32</v>
      </c>
      <c r="X1943" s="44">
        <v>43</v>
      </c>
      <c r="Y1943" s="44"/>
      <c r="Z1943" s="201" t="s">
        <v>406</v>
      </c>
      <c r="AA1943" s="44"/>
    </row>
    <row r="1944" spans="1:27" s="51" customFormat="1" ht="15" x14ac:dyDescent="0.25">
      <c r="A1944" s="44" t="s">
        <v>1733</v>
      </c>
      <c r="B1944" s="172" t="s">
        <v>1781</v>
      </c>
      <c r="C1944" s="172" t="s">
        <v>1797</v>
      </c>
      <c r="D1944" s="44"/>
      <c r="E1944" s="270">
        <v>1000</v>
      </c>
      <c r="F1944" s="271">
        <v>1000</v>
      </c>
      <c r="G1944" s="272"/>
      <c r="H1944" s="273">
        <f>VLOOKUP(U1944,[2]Inflation!$G$16:$H$26,2,FALSE)</f>
        <v>1.1415203211239338</v>
      </c>
      <c r="I1944" s="274">
        <f t="shared" si="175"/>
        <v>1141.5203211239339</v>
      </c>
      <c r="J1944" s="275" t="s">
        <v>963</v>
      </c>
      <c r="K1944" s="218" t="s">
        <v>963</v>
      </c>
      <c r="L1944" s="218"/>
      <c r="M1944" s="276" t="e">
        <f t="shared" si="173"/>
        <v>#VALUE!</v>
      </c>
      <c r="N1944" s="218" t="s">
        <v>963</v>
      </c>
      <c r="O1944" s="218"/>
      <c r="P1944" s="276" t="e">
        <f t="shared" si="174"/>
        <v>#VALUE!</v>
      </c>
      <c r="Q1944" s="44" t="s">
        <v>27</v>
      </c>
      <c r="R1944" s="44" t="s">
        <v>403</v>
      </c>
      <c r="S1944" s="44" t="s">
        <v>404</v>
      </c>
      <c r="T1944" s="44" t="s">
        <v>405</v>
      </c>
      <c r="U1944" s="41">
        <v>2006</v>
      </c>
      <c r="V1944" s="44">
        <v>1568</v>
      </c>
      <c r="W1944" s="44" t="s">
        <v>32</v>
      </c>
      <c r="X1944" s="44">
        <v>1</v>
      </c>
      <c r="Y1944" s="44"/>
      <c r="Z1944" s="201" t="s">
        <v>406</v>
      </c>
      <c r="AA1944" s="44"/>
    </row>
    <row r="1945" spans="1:27" s="51" customFormat="1" ht="15" x14ac:dyDescent="0.25">
      <c r="A1945" s="44" t="s">
        <v>1733</v>
      </c>
      <c r="B1945" s="172" t="s">
        <v>1781</v>
      </c>
      <c r="C1945" s="172" t="s">
        <v>1798</v>
      </c>
      <c r="D1945" s="44"/>
      <c r="E1945" s="270">
        <v>368.74</v>
      </c>
      <c r="F1945" s="271">
        <v>368.74</v>
      </c>
      <c r="G1945" s="272"/>
      <c r="H1945" s="273">
        <f>VLOOKUP(U1945,[2]Inflation!$G$16:$H$26,2,FALSE)</f>
        <v>1.1415203211239338</v>
      </c>
      <c r="I1945" s="274">
        <f t="shared" si="175"/>
        <v>420.92420321123933</v>
      </c>
      <c r="J1945" s="275" t="s">
        <v>963</v>
      </c>
      <c r="K1945" s="218">
        <v>125</v>
      </c>
      <c r="L1945" s="218"/>
      <c r="M1945" s="276">
        <f t="shared" si="173"/>
        <v>142.69004014049173</v>
      </c>
      <c r="N1945" s="218">
        <v>600</v>
      </c>
      <c r="O1945" s="218"/>
      <c r="P1945" s="276">
        <f t="shared" si="174"/>
        <v>684.9121926743602</v>
      </c>
      <c r="Q1945" s="44" t="s">
        <v>27</v>
      </c>
      <c r="R1945" s="44" t="s">
        <v>403</v>
      </c>
      <c r="S1945" s="44" t="s">
        <v>404</v>
      </c>
      <c r="T1945" s="44" t="s">
        <v>405</v>
      </c>
      <c r="U1945" s="41">
        <v>2006</v>
      </c>
      <c r="V1945" s="44">
        <v>1569</v>
      </c>
      <c r="W1945" s="44" t="s">
        <v>32</v>
      </c>
      <c r="X1945" s="44">
        <v>105</v>
      </c>
      <c r="Y1945" s="44"/>
      <c r="Z1945" s="201" t="s">
        <v>406</v>
      </c>
      <c r="AA1945" s="44"/>
    </row>
    <row r="1946" spans="1:27" s="51" customFormat="1" ht="15" x14ac:dyDescent="0.25">
      <c r="A1946" s="44" t="s">
        <v>1733</v>
      </c>
      <c r="B1946" s="172" t="s">
        <v>1781</v>
      </c>
      <c r="C1946" s="172" t="s">
        <v>1799</v>
      </c>
      <c r="D1946" s="44"/>
      <c r="E1946" s="270">
        <v>2875</v>
      </c>
      <c r="F1946" s="271">
        <v>2875</v>
      </c>
      <c r="G1946" s="272"/>
      <c r="H1946" s="273">
        <f>VLOOKUP(U1946,[2]Inflation!$G$16:$H$26,2,FALSE)</f>
        <v>1.1415203211239338</v>
      </c>
      <c r="I1946" s="274">
        <f t="shared" si="175"/>
        <v>3281.8709232313095</v>
      </c>
      <c r="J1946" s="275" t="s">
        <v>963</v>
      </c>
      <c r="K1946" s="218">
        <v>300</v>
      </c>
      <c r="L1946" s="218"/>
      <c r="M1946" s="276">
        <f t="shared" si="173"/>
        <v>342.4560963371801</v>
      </c>
      <c r="N1946" s="218">
        <v>4500</v>
      </c>
      <c r="O1946" s="218"/>
      <c r="P1946" s="276">
        <f t="shared" si="174"/>
        <v>5136.841445057702</v>
      </c>
      <c r="Q1946" s="44" t="s">
        <v>27</v>
      </c>
      <c r="R1946" s="44" t="s">
        <v>403</v>
      </c>
      <c r="S1946" s="44" t="s">
        <v>404</v>
      </c>
      <c r="T1946" s="44" t="s">
        <v>405</v>
      </c>
      <c r="U1946" s="41">
        <v>2006</v>
      </c>
      <c r="V1946" s="44">
        <v>1569</v>
      </c>
      <c r="W1946" s="44" t="s">
        <v>32</v>
      </c>
      <c r="X1946" s="44">
        <v>24</v>
      </c>
      <c r="Y1946" s="44"/>
      <c r="Z1946" s="201" t="s">
        <v>406</v>
      </c>
      <c r="AA1946" s="44"/>
    </row>
    <row r="1947" spans="1:27" s="51" customFormat="1" ht="15" x14ac:dyDescent="0.25">
      <c r="A1947" s="44" t="s">
        <v>1733</v>
      </c>
      <c r="B1947" s="172" t="s">
        <v>1781</v>
      </c>
      <c r="C1947" s="172" t="s">
        <v>1800</v>
      </c>
      <c r="D1947" s="44"/>
      <c r="E1947" s="270">
        <v>150</v>
      </c>
      <c r="F1947" s="271">
        <v>150</v>
      </c>
      <c r="G1947" s="272"/>
      <c r="H1947" s="273">
        <f>VLOOKUP(U1947,[2]Inflation!$G$16:$H$26,2,FALSE)</f>
        <v>1.1415203211239338</v>
      </c>
      <c r="I1947" s="274">
        <f t="shared" si="175"/>
        <v>171.22804816859005</v>
      </c>
      <c r="J1947" s="275" t="s">
        <v>963</v>
      </c>
      <c r="K1947" s="218" t="s">
        <v>963</v>
      </c>
      <c r="L1947" s="218"/>
      <c r="M1947" s="276" t="e">
        <f t="shared" si="173"/>
        <v>#VALUE!</v>
      </c>
      <c r="N1947" s="218" t="s">
        <v>963</v>
      </c>
      <c r="O1947" s="218"/>
      <c r="P1947" s="276" t="e">
        <f t="shared" si="174"/>
        <v>#VALUE!</v>
      </c>
      <c r="Q1947" s="44" t="s">
        <v>27</v>
      </c>
      <c r="R1947" s="44" t="s">
        <v>403</v>
      </c>
      <c r="S1947" s="44" t="s">
        <v>404</v>
      </c>
      <c r="T1947" s="44" t="s">
        <v>405</v>
      </c>
      <c r="U1947" s="41">
        <v>2006</v>
      </c>
      <c r="V1947" s="44">
        <v>1569</v>
      </c>
      <c r="W1947" s="44" t="s">
        <v>32</v>
      </c>
      <c r="X1947" s="44">
        <v>16</v>
      </c>
      <c r="Y1947" s="44"/>
      <c r="Z1947" s="201" t="s">
        <v>406</v>
      </c>
      <c r="AA1947" s="44"/>
    </row>
    <row r="1948" spans="1:27" s="51" customFormat="1" ht="15" x14ac:dyDescent="0.25">
      <c r="A1948" s="44" t="s">
        <v>1733</v>
      </c>
      <c r="B1948" s="172" t="s">
        <v>1781</v>
      </c>
      <c r="C1948" s="172" t="s">
        <v>1801</v>
      </c>
      <c r="D1948" s="44"/>
      <c r="E1948" s="270">
        <v>895.87</v>
      </c>
      <c r="F1948" s="271">
        <v>895.87</v>
      </c>
      <c r="G1948" s="272"/>
      <c r="H1948" s="273">
        <f>VLOOKUP(U1948,[2]Inflation!$G$16:$H$26,2,FALSE)</f>
        <v>1.1415203211239338</v>
      </c>
      <c r="I1948" s="274">
        <f t="shared" si="175"/>
        <v>1022.6538100852986</v>
      </c>
      <c r="J1948" s="275" t="s">
        <v>963</v>
      </c>
      <c r="K1948" s="218">
        <v>617.33000000000004</v>
      </c>
      <c r="L1948" s="218"/>
      <c r="M1948" s="276">
        <f t="shared" si="173"/>
        <v>704.69473983943806</v>
      </c>
      <c r="N1948" s="218">
        <v>1500</v>
      </c>
      <c r="O1948" s="218"/>
      <c r="P1948" s="276">
        <f t="shared" si="174"/>
        <v>1712.2804816859007</v>
      </c>
      <c r="Q1948" s="44" t="s">
        <v>27</v>
      </c>
      <c r="R1948" s="44" t="s">
        <v>403</v>
      </c>
      <c r="S1948" s="44" t="s">
        <v>404</v>
      </c>
      <c r="T1948" s="44" t="s">
        <v>405</v>
      </c>
      <c r="U1948" s="41">
        <v>2006</v>
      </c>
      <c r="V1948" s="44">
        <v>1595</v>
      </c>
      <c r="W1948" s="44" t="s">
        <v>32</v>
      </c>
      <c r="X1948" s="44">
        <v>678</v>
      </c>
      <c r="Y1948" s="44"/>
      <c r="Z1948" s="201" t="s">
        <v>406</v>
      </c>
      <c r="AA1948" s="44"/>
    </row>
    <row r="1949" spans="1:27" s="51" customFormat="1" ht="15" x14ac:dyDescent="0.25">
      <c r="A1949" s="44" t="s">
        <v>1733</v>
      </c>
      <c r="B1949" s="172" t="s">
        <v>1781</v>
      </c>
      <c r="C1949" s="172" t="s">
        <v>1802</v>
      </c>
      <c r="D1949" s="44"/>
      <c r="E1949" s="270">
        <v>1440.91</v>
      </c>
      <c r="F1949" s="271">
        <v>1440.91</v>
      </c>
      <c r="G1949" s="272"/>
      <c r="H1949" s="273">
        <f>VLOOKUP(U1949,[2]Inflation!$G$16:$H$26,2,FALSE)</f>
        <v>1.1415203211239338</v>
      </c>
      <c r="I1949" s="274">
        <f t="shared" si="175"/>
        <v>1644.8280459106875</v>
      </c>
      <c r="J1949" s="275" t="s">
        <v>963</v>
      </c>
      <c r="K1949" s="218">
        <v>980</v>
      </c>
      <c r="L1949" s="218"/>
      <c r="M1949" s="276">
        <f t="shared" si="173"/>
        <v>1118.6899147014551</v>
      </c>
      <c r="N1949" s="218">
        <v>2800</v>
      </c>
      <c r="O1949" s="218"/>
      <c r="P1949" s="276">
        <f t="shared" si="174"/>
        <v>3196.2568991470143</v>
      </c>
      <c r="Q1949" s="44" t="s">
        <v>27</v>
      </c>
      <c r="R1949" s="44" t="s">
        <v>403</v>
      </c>
      <c r="S1949" s="44" t="s">
        <v>404</v>
      </c>
      <c r="T1949" s="44" t="s">
        <v>405</v>
      </c>
      <c r="U1949" s="41">
        <v>2006</v>
      </c>
      <c r="V1949" s="44">
        <v>1596</v>
      </c>
      <c r="W1949" s="44" t="s">
        <v>32</v>
      </c>
      <c r="X1949" s="44">
        <v>290</v>
      </c>
      <c r="Y1949" s="44"/>
      <c r="Z1949" s="201" t="s">
        <v>406</v>
      </c>
      <c r="AA1949" s="44"/>
    </row>
    <row r="1950" spans="1:27" s="51" customFormat="1" ht="15" x14ac:dyDescent="0.25">
      <c r="A1950" s="44" t="s">
        <v>1733</v>
      </c>
      <c r="B1950" s="172" t="s">
        <v>1781</v>
      </c>
      <c r="C1950" s="172" t="s">
        <v>1803</v>
      </c>
      <c r="D1950" s="44"/>
      <c r="E1950" s="270" t="s">
        <v>963</v>
      </c>
      <c r="F1950" s="271" t="s">
        <v>963</v>
      </c>
      <c r="G1950" s="272"/>
      <c r="H1950" s="273">
        <f>VLOOKUP(U1950,[2]Inflation!$G$16:$H$26,2,FALSE)</f>
        <v>1.0461491063094051</v>
      </c>
      <c r="I1950" s="274" t="e">
        <f t="shared" si="175"/>
        <v>#VALUE!</v>
      </c>
      <c r="J1950" s="275" t="s">
        <v>963</v>
      </c>
      <c r="K1950" s="218">
        <v>470.44</v>
      </c>
      <c r="L1950" s="218"/>
      <c r="M1950" s="276">
        <f t="shared" si="173"/>
        <v>492.15038557219651</v>
      </c>
      <c r="N1950" s="218">
        <v>566.6</v>
      </c>
      <c r="O1950" s="218"/>
      <c r="P1950" s="276">
        <f t="shared" si="174"/>
        <v>592.74808363490888</v>
      </c>
      <c r="Q1950" s="44" t="s">
        <v>27</v>
      </c>
      <c r="R1950" s="44" t="s">
        <v>1745</v>
      </c>
      <c r="S1950" s="44" t="s">
        <v>224</v>
      </c>
      <c r="T1950" s="44">
        <v>2010</v>
      </c>
      <c r="U1950" s="41">
        <v>2010</v>
      </c>
      <c r="V1950" s="44" t="s">
        <v>32</v>
      </c>
      <c r="W1950" s="44" t="s">
        <v>32</v>
      </c>
      <c r="X1950" s="44">
        <v>129</v>
      </c>
      <c r="Y1950" s="44"/>
      <c r="Z1950" s="201" t="s">
        <v>225</v>
      </c>
      <c r="AA1950" s="44"/>
    </row>
    <row r="1951" spans="1:27" s="51" customFormat="1" ht="15" x14ac:dyDescent="0.25">
      <c r="A1951" s="44" t="s">
        <v>1733</v>
      </c>
      <c r="B1951" s="172" t="s">
        <v>1781</v>
      </c>
      <c r="C1951" s="172" t="s">
        <v>1804</v>
      </c>
      <c r="D1951" s="44"/>
      <c r="E1951" s="270">
        <v>176.1</v>
      </c>
      <c r="F1951" s="271">
        <v>176.1</v>
      </c>
      <c r="G1951" s="272"/>
      <c r="H1951" s="273">
        <f>VLOOKUP(U1951,[2]Inflation!$G$16:$H$26,2,FALSE)</f>
        <v>1.0461491063094051</v>
      </c>
      <c r="I1951" s="274">
        <f t="shared" si="175"/>
        <v>184.22685762108622</v>
      </c>
      <c r="J1951" s="275" t="s">
        <v>963</v>
      </c>
      <c r="K1951" s="218" t="s">
        <v>963</v>
      </c>
      <c r="L1951" s="218"/>
      <c r="M1951" s="276" t="e">
        <f t="shared" si="173"/>
        <v>#VALUE!</v>
      </c>
      <c r="N1951" s="218" t="s">
        <v>963</v>
      </c>
      <c r="O1951" s="218"/>
      <c r="P1951" s="276" t="e">
        <f t="shared" si="174"/>
        <v>#VALUE!</v>
      </c>
      <c r="Q1951" s="44" t="s">
        <v>27</v>
      </c>
      <c r="R1951" s="44" t="s">
        <v>1745</v>
      </c>
      <c r="S1951" s="44" t="s">
        <v>224</v>
      </c>
      <c r="T1951" s="44">
        <v>2010</v>
      </c>
      <c r="U1951" s="41">
        <v>2010</v>
      </c>
      <c r="V1951" s="44" t="s">
        <v>32</v>
      </c>
      <c r="W1951" s="44" t="s">
        <v>32</v>
      </c>
      <c r="X1951" s="44">
        <v>139</v>
      </c>
      <c r="Y1951" s="44"/>
      <c r="Z1951" s="201" t="s">
        <v>225</v>
      </c>
      <c r="AA1951" s="44"/>
    </row>
    <row r="1952" spans="1:27" s="51" customFormat="1" ht="15" x14ac:dyDescent="0.25">
      <c r="A1952" s="44" t="s">
        <v>1733</v>
      </c>
      <c r="B1952" s="172" t="s">
        <v>1781</v>
      </c>
      <c r="C1952" s="172" t="s">
        <v>1805</v>
      </c>
      <c r="D1952" s="44"/>
      <c r="E1952" s="270">
        <v>554.94000000000005</v>
      </c>
      <c r="F1952" s="271">
        <v>554.94000000000005</v>
      </c>
      <c r="G1952" s="272"/>
      <c r="H1952" s="273">
        <f>VLOOKUP(U1952,[2]Inflation!$G$16:$H$26,2,FALSE)</f>
        <v>1.0461491063094051</v>
      </c>
      <c r="I1952" s="274">
        <f t="shared" si="175"/>
        <v>580.54998505534127</v>
      </c>
      <c r="J1952" s="275" t="s">
        <v>963</v>
      </c>
      <c r="K1952" s="218" t="s">
        <v>963</v>
      </c>
      <c r="L1952" s="218"/>
      <c r="M1952" s="276" t="e">
        <f t="shared" si="173"/>
        <v>#VALUE!</v>
      </c>
      <c r="N1952" s="218" t="s">
        <v>963</v>
      </c>
      <c r="O1952" s="218"/>
      <c r="P1952" s="276" t="e">
        <f t="shared" si="174"/>
        <v>#VALUE!</v>
      </c>
      <c r="Q1952" s="44" t="s">
        <v>27</v>
      </c>
      <c r="R1952" s="44" t="s">
        <v>196</v>
      </c>
      <c r="S1952" s="44" t="s">
        <v>197</v>
      </c>
      <c r="T1952" s="44">
        <v>2010</v>
      </c>
      <c r="U1952" s="41">
        <v>2010</v>
      </c>
      <c r="V1952" s="44" t="s">
        <v>1736</v>
      </c>
      <c r="W1952" s="44" t="s">
        <v>32</v>
      </c>
      <c r="X1952" s="44">
        <v>68</v>
      </c>
      <c r="Y1952" s="44"/>
      <c r="Z1952" s="201" t="s">
        <v>199</v>
      </c>
      <c r="AA1952" s="44"/>
    </row>
    <row r="1953" spans="1:33" s="51" customFormat="1" ht="15" x14ac:dyDescent="0.25">
      <c r="A1953" s="44" t="s">
        <v>1733</v>
      </c>
      <c r="B1953" s="172" t="s">
        <v>1781</v>
      </c>
      <c r="C1953" s="172" t="s">
        <v>1806</v>
      </c>
      <c r="D1953" s="44"/>
      <c r="E1953" s="270">
        <v>1150</v>
      </c>
      <c r="F1953" s="271">
        <v>1150</v>
      </c>
      <c r="G1953" s="272"/>
      <c r="H1953" s="273">
        <f>VLOOKUP(U1953,[2]Inflation!$G$16:$H$26,2,FALSE)</f>
        <v>1.0292667257822254</v>
      </c>
      <c r="I1953" s="274">
        <f t="shared" si="175"/>
        <v>1183.6567346495592</v>
      </c>
      <c r="J1953" s="275" t="s">
        <v>963</v>
      </c>
      <c r="K1953" s="218" t="s">
        <v>963</v>
      </c>
      <c r="L1953" s="218"/>
      <c r="M1953" s="276" t="e">
        <f t="shared" si="173"/>
        <v>#VALUE!</v>
      </c>
      <c r="N1953" s="218" t="s">
        <v>963</v>
      </c>
      <c r="O1953" s="218"/>
      <c r="P1953" s="276" t="e">
        <f t="shared" si="174"/>
        <v>#VALUE!</v>
      </c>
      <c r="Q1953" s="44" t="s">
        <v>27</v>
      </c>
      <c r="R1953" s="44" t="s">
        <v>196</v>
      </c>
      <c r="S1953" s="44" t="s">
        <v>197</v>
      </c>
      <c r="T1953" s="44">
        <v>2011</v>
      </c>
      <c r="U1953" s="41">
        <v>2011</v>
      </c>
      <c r="V1953" s="44" t="s">
        <v>1807</v>
      </c>
      <c r="W1953" s="44" t="s">
        <v>32</v>
      </c>
      <c r="X1953" s="44">
        <v>8</v>
      </c>
      <c r="Y1953" s="44"/>
      <c r="Z1953" s="201" t="s">
        <v>201</v>
      </c>
      <c r="AA1953" s="44"/>
    </row>
    <row r="1954" spans="1:33" s="51" customFormat="1" ht="15" x14ac:dyDescent="0.25">
      <c r="A1954" s="44" t="s">
        <v>1733</v>
      </c>
      <c r="B1954" s="172" t="s">
        <v>1781</v>
      </c>
      <c r="C1954" s="44" t="s">
        <v>1808</v>
      </c>
      <c r="D1954" s="44"/>
      <c r="E1954" s="45">
        <v>1300</v>
      </c>
      <c r="F1954" s="40">
        <v>1300</v>
      </c>
      <c r="G1954" s="46"/>
      <c r="H1954" s="273">
        <f>VLOOKUP(U1954,[2]Inflation!$G$16:$H$26,2,FALSE)</f>
        <v>1.0292667257822254</v>
      </c>
      <c r="I1954" s="274">
        <f t="shared" si="175"/>
        <v>1338.046743516893</v>
      </c>
      <c r="J1954" s="44"/>
      <c r="K1954" s="45"/>
      <c r="L1954" s="45"/>
      <c r="M1954" s="276">
        <f t="shared" si="173"/>
        <v>0</v>
      </c>
      <c r="N1954" s="44"/>
      <c r="O1954" s="44"/>
      <c r="P1954" s="276">
        <f t="shared" si="174"/>
        <v>0</v>
      </c>
      <c r="Q1954" s="44" t="s">
        <v>27</v>
      </c>
      <c r="R1954" s="44" t="s">
        <v>97</v>
      </c>
      <c r="S1954" s="44" t="s">
        <v>227</v>
      </c>
      <c r="T1954" s="44">
        <v>2011</v>
      </c>
      <c r="U1954" s="41">
        <v>2011</v>
      </c>
      <c r="V1954" s="44" t="s">
        <v>32</v>
      </c>
      <c r="W1954" s="44" t="s">
        <v>32</v>
      </c>
      <c r="X1954" s="44">
        <v>16</v>
      </c>
      <c r="Y1954" s="44"/>
      <c r="Z1954" s="48" t="s">
        <v>228</v>
      </c>
      <c r="AA1954" s="44"/>
    </row>
    <row r="1955" spans="1:33" s="51" customFormat="1" ht="30" x14ac:dyDescent="0.25">
      <c r="A1955" s="44" t="s">
        <v>1733</v>
      </c>
      <c r="B1955" s="172" t="s">
        <v>1781</v>
      </c>
      <c r="C1955" s="172" t="s">
        <v>1809</v>
      </c>
      <c r="D1955" s="44"/>
      <c r="E1955" s="270">
        <v>0</v>
      </c>
      <c r="F1955" s="271">
        <v>0</v>
      </c>
      <c r="G1955" s="272"/>
      <c r="H1955" s="273">
        <f>VLOOKUP(U1955,[2]Inflation!$G$16:$H$26,2,FALSE)</f>
        <v>1.0461491063094051</v>
      </c>
      <c r="I1955" s="274">
        <f t="shared" si="175"/>
        <v>0</v>
      </c>
      <c r="J1955" s="275">
        <v>0</v>
      </c>
      <c r="K1955" s="218">
        <v>238.3</v>
      </c>
      <c r="L1955" s="218"/>
      <c r="M1955" s="276">
        <f t="shared" si="173"/>
        <v>249.29733203353123</v>
      </c>
      <c r="N1955" s="218">
        <v>350</v>
      </c>
      <c r="O1955" s="218"/>
      <c r="P1955" s="276">
        <f t="shared" si="174"/>
        <v>366.15218720829176</v>
      </c>
      <c r="Q1955" s="44" t="s">
        <v>27</v>
      </c>
      <c r="R1955" s="44" t="s">
        <v>910</v>
      </c>
      <c r="S1955" s="44" t="s">
        <v>952</v>
      </c>
      <c r="T1955" s="44">
        <v>2010</v>
      </c>
      <c r="U1955" s="41">
        <v>2010</v>
      </c>
      <c r="V1955" s="44">
        <v>158</v>
      </c>
      <c r="W1955" s="44" t="s">
        <v>32</v>
      </c>
      <c r="X1955" s="44">
        <v>126</v>
      </c>
      <c r="Y1955" s="44"/>
      <c r="Z1955" s="48" t="s">
        <v>953</v>
      </c>
      <c r="AA1955" s="44"/>
    </row>
    <row r="1956" spans="1:33" s="51" customFormat="1" ht="30" x14ac:dyDescent="0.25">
      <c r="A1956" s="44" t="s">
        <v>1733</v>
      </c>
      <c r="B1956" s="44" t="s">
        <v>1781</v>
      </c>
      <c r="C1956" s="44" t="s">
        <v>1810</v>
      </c>
      <c r="D1956" s="44"/>
      <c r="E1956" s="44" t="s">
        <v>32</v>
      </c>
      <c r="F1956" s="39" t="s">
        <v>32</v>
      </c>
      <c r="G1956" s="212"/>
      <c r="H1956" s="273">
        <f>VLOOKUP(U1956,[2]Inflation!$G$16:$H$26,2,FALSE)</f>
        <v>1.0292667257822254</v>
      </c>
      <c r="I1956" s="274" t="e">
        <f t="shared" si="175"/>
        <v>#VALUE!</v>
      </c>
      <c r="J1956" s="44" t="s">
        <v>32</v>
      </c>
      <c r="K1956" s="45">
        <v>120000</v>
      </c>
      <c r="L1956" s="45"/>
      <c r="M1956" s="276">
        <f t="shared" si="173"/>
        <v>123512.00709386705</v>
      </c>
      <c r="N1956" s="45">
        <v>150000</v>
      </c>
      <c r="O1956" s="45"/>
      <c r="P1956" s="276">
        <f t="shared" si="174"/>
        <v>154390.00886733382</v>
      </c>
      <c r="Q1956" s="44" t="s">
        <v>27</v>
      </c>
      <c r="R1956" s="44" t="s">
        <v>44</v>
      </c>
      <c r="S1956" s="44" t="s">
        <v>45</v>
      </c>
      <c r="T1956" s="44">
        <v>2011</v>
      </c>
      <c r="U1956" s="41">
        <v>2011</v>
      </c>
      <c r="V1956" s="44">
        <v>13</v>
      </c>
      <c r="W1956" s="44" t="s">
        <v>32</v>
      </c>
      <c r="X1956" s="44" t="s">
        <v>32</v>
      </c>
      <c r="Y1956" s="44"/>
      <c r="Z1956" s="48" t="s">
        <v>46</v>
      </c>
      <c r="AA1956" s="44"/>
      <c r="AC1956" s="232"/>
      <c r="AD1956" s="232"/>
      <c r="AE1956" s="232"/>
      <c r="AF1956" s="232"/>
      <c r="AG1956" s="232"/>
    </row>
    <row r="1957" spans="1:33" s="51" customFormat="1" ht="30" x14ac:dyDescent="0.25">
      <c r="A1957" s="57" t="s">
        <v>1733</v>
      </c>
      <c r="B1957" s="57" t="s">
        <v>1781</v>
      </c>
      <c r="C1957" s="57" t="s">
        <v>1811</v>
      </c>
      <c r="D1957" s="57"/>
      <c r="E1957" s="200"/>
      <c r="F1957" s="200"/>
      <c r="G1957" s="200"/>
      <c r="H1957" s="286">
        <f>VLOOKUP(U1957,[2]Inflation!$G$16:$H$26,2,FALSE)</f>
        <v>1.0721304058925818</v>
      </c>
      <c r="I1957" s="287">
        <f t="shared" si="175"/>
        <v>0</v>
      </c>
      <c r="J1957" s="200">
        <v>4000</v>
      </c>
      <c r="K1957" s="200">
        <v>50000</v>
      </c>
      <c r="L1957" s="200"/>
      <c r="M1957" s="288">
        <f t="shared" si="173"/>
        <v>53606.520294629088</v>
      </c>
      <c r="N1957" s="200">
        <v>75000</v>
      </c>
      <c r="O1957" s="200"/>
      <c r="P1957" s="288">
        <f t="shared" si="174"/>
        <v>80409.780441943629</v>
      </c>
      <c r="Q1957" s="57" t="s">
        <v>27</v>
      </c>
      <c r="R1957" s="57" t="s">
        <v>84</v>
      </c>
      <c r="S1957" s="57" t="s">
        <v>373</v>
      </c>
      <c r="T1957" s="57">
        <v>2008</v>
      </c>
      <c r="U1957" s="57">
        <v>2008</v>
      </c>
      <c r="V1957" s="57">
        <v>36</v>
      </c>
      <c r="W1957" s="57" t="s">
        <v>32</v>
      </c>
      <c r="X1957" s="57" t="s">
        <v>32</v>
      </c>
      <c r="Y1957" s="57"/>
      <c r="Z1957" s="137" t="s">
        <v>375</v>
      </c>
      <c r="AA1957" s="57"/>
    </row>
    <row r="1958" spans="1:33" s="232" customFormat="1" ht="30" x14ac:dyDescent="0.25">
      <c r="A1958" s="44" t="s">
        <v>1733</v>
      </c>
      <c r="B1958" s="44" t="s">
        <v>1781</v>
      </c>
      <c r="C1958" s="44" t="s">
        <v>1812</v>
      </c>
      <c r="D1958" s="44"/>
      <c r="E1958" s="45">
        <v>150000</v>
      </c>
      <c r="F1958" s="40">
        <v>150000</v>
      </c>
      <c r="G1958" s="46" t="s">
        <v>27</v>
      </c>
      <c r="H1958" s="273">
        <f>VLOOKUP(U1958,[2]Inflation!$G$16:$H$26,2,FALSE)</f>
        <v>1.0461491063094051</v>
      </c>
      <c r="I1958" s="274">
        <f t="shared" si="175"/>
        <v>156922.36594641075</v>
      </c>
      <c r="J1958" s="44"/>
      <c r="K1958" s="44" t="s">
        <v>963</v>
      </c>
      <c r="L1958" s="44"/>
      <c r="M1958" s="276" t="e">
        <f t="shared" si="173"/>
        <v>#VALUE!</v>
      </c>
      <c r="N1958" s="44" t="s">
        <v>963</v>
      </c>
      <c r="O1958" s="44"/>
      <c r="P1958" s="276" t="e">
        <f t="shared" si="174"/>
        <v>#VALUE!</v>
      </c>
      <c r="Q1958" s="44" t="s">
        <v>27</v>
      </c>
      <c r="R1958" s="44" t="s">
        <v>84</v>
      </c>
      <c r="S1958" s="44" t="s">
        <v>1108</v>
      </c>
      <c r="T1958" s="44">
        <v>2010</v>
      </c>
      <c r="U1958" s="41">
        <v>2010</v>
      </c>
      <c r="V1958" s="44" t="s">
        <v>1813</v>
      </c>
      <c r="W1958" s="44" t="s">
        <v>32</v>
      </c>
      <c r="X1958" s="44" t="s">
        <v>32</v>
      </c>
      <c r="Y1958" s="44"/>
      <c r="Z1958" s="48" t="s">
        <v>1110</v>
      </c>
      <c r="AA1958" s="44"/>
      <c r="AC1958" s="51"/>
      <c r="AD1958" s="51"/>
      <c r="AE1958" s="51"/>
      <c r="AF1958" s="51"/>
      <c r="AG1958" s="51"/>
    </row>
    <row r="1959" spans="1:33" s="51" customFormat="1" ht="30" x14ac:dyDescent="0.25">
      <c r="A1959" s="44" t="s">
        <v>1733</v>
      </c>
      <c r="B1959" s="44" t="s">
        <v>1781</v>
      </c>
      <c r="C1959" s="44" t="s">
        <v>1814</v>
      </c>
      <c r="D1959" s="44"/>
      <c r="E1959" s="45">
        <v>10000</v>
      </c>
      <c r="F1959" s="40">
        <v>10000</v>
      </c>
      <c r="G1959" s="46"/>
      <c r="H1959" s="273">
        <f>VLOOKUP(U1959,[2]Inflation!$G$16:$H$26,2,FALSE)</f>
        <v>1</v>
      </c>
      <c r="I1959" s="274">
        <f t="shared" si="175"/>
        <v>10000</v>
      </c>
      <c r="J1959" s="45"/>
      <c r="K1959" s="45"/>
      <c r="L1959" s="45"/>
      <c r="M1959" s="276">
        <f t="shared" si="173"/>
        <v>0</v>
      </c>
      <c r="N1959" s="45"/>
      <c r="O1959" s="45"/>
      <c r="P1959" s="276">
        <f t="shared" si="174"/>
        <v>0</v>
      </c>
      <c r="Q1959" s="44" t="s">
        <v>27</v>
      </c>
      <c r="R1959" s="44" t="s">
        <v>28</v>
      </c>
      <c r="S1959" s="44" t="s">
        <v>354</v>
      </c>
      <c r="T1959" s="44">
        <v>2012</v>
      </c>
      <c r="U1959" s="41">
        <v>2012</v>
      </c>
      <c r="V1959" s="44">
        <v>7</v>
      </c>
      <c r="W1959" s="44" t="s">
        <v>32</v>
      </c>
      <c r="X1959" s="44" t="s">
        <v>32</v>
      </c>
      <c r="Y1959" s="44"/>
      <c r="Z1959" s="48" t="s">
        <v>355</v>
      </c>
      <c r="AA1959" s="44"/>
    </row>
    <row r="1960" spans="1:33" s="51" customFormat="1" ht="30" x14ac:dyDescent="0.25">
      <c r="A1960" s="44" t="s">
        <v>1733</v>
      </c>
      <c r="B1960" s="44" t="s">
        <v>1781</v>
      </c>
      <c r="C1960" s="44" t="s">
        <v>1815</v>
      </c>
      <c r="D1960" s="44"/>
      <c r="E1960" s="45"/>
      <c r="F1960" s="40"/>
      <c r="G1960" s="46"/>
      <c r="H1960" s="273">
        <f>VLOOKUP(U1960,[2]Inflation!$G$16:$H$26,2,FALSE)</f>
        <v>1.0733291816457666</v>
      </c>
      <c r="I1960" s="274">
        <f t="shared" si="175"/>
        <v>0</v>
      </c>
      <c r="J1960" s="45"/>
      <c r="K1960" s="45">
        <v>20000</v>
      </c>
      <c r="L1960" s="45"/>
      <c r="M1960" s="276">
        <f t="shared" si="173"/>
        <v>21466.583632915332</v>
      </c>
      <c r="N1960" s="45">
        <v>40000</v>
      </c>
      <c r="O1960" s="45"/>
      <c r="P1960" s="276">
        <f t="shared" si="174"/>
        <v>42933.167265830663</v>
      </c>
      <c r="Q1960" s="44" t="s">
        <v>27</v>
      </c>
      <c r="R1960" s="44" t="s">
        <v>97</v>
      </c>
      <c r="S1960" s="44" t="s">
        <v>304</v>
      </c>
      <c r="T1960" s="44">
        <v>2009</v>
      </c>
      <c r="U1960" s="41">
        <v>2009</v>
      </c>
      <c r="V1960" s="44">
        <v>3</v>
      </c>
      <c r="W1960" s="44" t="s">
        <v>32</v>
      </c>
      <c r="X1960" s="44" t="s">
        <v>32</v>
      </c>
      <c r="Y1960" s="44"/>
      <c r="Z1960" s="48" t="s">
        <v>305</v>
      </c>
      <c r="AA1960" s="44"/>
    </row>
    <row r="1961" spans="1:33" s="51" customFormat="1" ht="30" x14ac:dyDescent="0.25">
      <c r="A1961" s="44" t="s">
        <v>1733</v>
      </c>
      <c r="B1961" s="44" t="s">
        <v>1781</v>
      </c>
      <c r="C1961" s="44" t="s">
        <v>1816</v>
      </c>
      <c r="D1961" s="44"/>
      <c r="E1961" s="45"/>
      <c r="F1961" s="40"/>
      <c r="G1961" s="46"/>
      <c r="H1961" s="273">
        <f>VLOOKUP(U1961,[2]Inflation!$G$16:$H$26,2,FALSE)</f>
        <v>1.0733291816457666</v>
      </c>
      <c r="I1961" s="274">
        <f t="shared" si="175"/>
        <v>0</v>
      </c>
      <c r="J1961" s="45"/>
      <c r="K1961" s="45">
        <v>40000</v>
      </c>
      <c r="L1961" s="45"/>
      <c r="M1961" s="276">
        <f t="shared" si="173"/>
        <v>42933.167265830663</v>
      </c>
      <c r="N1961" s="45">
        <v>200000</v>
      </c>
      <c r="O1961" s="45"/>
      <c r="P1961" s="276">
        <f t="shared" si="174"/>
        <v>214665.83632915333</v>
      </c>
      <c r="Q1961" s="44" t="s">
        <v>27</v>
      </c>
      <c r="R1961" s="44" t="s">
        <v>97</v>
      </c>
      <c r="S1961" s="44" t="s">
        <v>304</v>
      </c>
      <c r="T1961" s="44">
        <v>2009</v>
      </c>
      <c r="U1961" s="41">
        <v>2009</v>
      </c>
      <c r="V1961" s="44">
        <v>3</v>
      </c>
      <c r="W1961" s="44" t="s">
        <v>32</v>
      </c>
      <c r="X1961" s="44" t="s">
        <v>32</v>
      </c>
      <c r="Y1961" s="44"/>
      <c r="Z1961" s="48" t="s">
        <v>305</v>
      </c>
      <c r="AA1961" s="44"/>
    </row>
    <row r="1962" spans="1:33" s="51" customFormat="1" ht="15" x14ac:dyDescent="0.25">
      <c r="A1962" s="44" t="s">
        <v>1733</v>
      </c>
      <c r="B1962" s="44" t="s">
        <v>1781</v>
      </c>
      <c r="C1962" s="44" t="s">
        <v>1817</v>
      </c>
      <c r="D1962" s="44"/>
      <c r="E1962" s="45">
        <v>20000</v>
      </c>
      <c r="F1962" s="40">
        <v>20000</v>
      </c>
      <c r="G1962" s="46" t="s">
        <v>27</v>
      </c>
      <c r="H1962" s="273">
        <f>VLOOKUP(U1962,[2]Inflation!$G$16:$H$26,2,FALSE)</f>
        <v>1.118306895992371</v>
      </c>
      <c r="I1962" s="274">
        <f t="shared" si="175"/>
        <v>22366.137919847421</v>
      </c>
      <c r="J1962" s="44"/>
      <c r="K1962" s="45"/>
      <c r="L1962" s="45"/>
      <c r="M1962" s="276">
        <f t="shared" si="173"/>
        <v>0</v>
      </c>
      <c r="N1962" s="45"/>
      <c r="O1962" s="45"/>
      <c r="P1962" s="276">
        <f t="shared" si="174"/>
        <v>0</v>
      </c>
      <c r="Q1962" s="44" t="s">
        <v>1818</v>
      </c>
      <c r="R1962" s="44" t="s">
        <v>97</v>
      </c>
      <c r="S1962" s="44" t="s">
        <v>98</v>
      </c>
      <c r="T1962" s="44">
        <v>2007</v>
      </c>
      <c r="U1962" s="41">
        <v>2007</v>
      </c>
      <c r="V1962" s="44" t="s">
        <v>376</v>
      </c>
      <c r="W1962" s="44" t="s">
        <v>32</v>
      </c>
      <c r="X1962" s="44" t="s">
        <v>32</v>
      </c>
      <c r="Y1962" s="44"/>
      <c r="Z1962" s="48" t="s">
        <v>99</v>
      </c>
      <c r="AA1962" s="44"/>
    </row>
    <row r="1963" spans="1:33" s="51" customFormat="1" ht="15" x14ac:dyDescent="0.25">
      <c r="A1963" s="143" t="s">
        <v>1733</v>
      </c>
      <c r="B1963" s="143" t="s">
        <v>1781</v>
      </c>
      <c r="C1963" s="143" t="s">
        <v>1819</v>
      </c>
      <c r="D1963" s="143"/>
      <c r="E1963" s="254"/>
      <c r="F1963" s="40"/>
      <c r="G1963" s="46"/>
      <c r="H1963" s="273">
        <f>VLOOKUP(U1963,[2]Inflation!$G$16:$H$26,2,FALSE)</f>
        <v>1.0461491063094051</v>
      </c>
      <c r="I1963" s="274">
        <f t="shared" si="175"/>
        <v>0</v>
      </c>
      <c r="J1963" s="143"/>
      <c r="K1963" s="254">
        <v>50000</v>
      </c>
      <c r="L1963" s="254"/>
      <c r="M1963" s="276">
        <f t="shared" ref="M1963:M1994" si="176">H1963*K1963</f>
        <v>52307.455315470252</v>
      </c>
      <c r="N1963" s="254">
        <v>70000</v>
      </c>
      <c r="O1963" s="254"/>
      <c r="P1963" s="276">
        <f t="shared" ref="P1963:P1994" si="177">N1963*H1963</f>
        <v>73230.43744165836</v>
      </c>
      <c r="Q1963" s="143" t="s">
        <v>27</v>
      </c>
      <c r="R1963" s="143" t="s">
        <v>28</v>
      </c>
      <c r="S1963" s="143" t="s">
        <v>1820</v>
      </c>
      <c r="T1963" s="143">
        <v>2010</v>
      </c>
      <c r="U1963" s="41">
        <v>2010</v>
      </c>
      <c r="V1963" s="143" t="s">
        <v>32</v>
      </c>
      <c r="W1963" s="143" t="s">
        <v>32</v>
      </c>
      <c r="X1963" s="143" t="s">
        <v>32</v>
      </c>
      <c r="Y1963" s="143"/>
      <c r="Z1963" s="255" t="s">
        <v>1821</v>
      </c>
      <c r="AA1963" s="143"/>
    </row>
    <row r="1964" spans="1:33" s="51" customFormat="1" ht="15" x14ac:dyDescent="0.25">
      <c r="A1964" s="44" t="s">
        <v>1740</v>
      </c>
      <c r="B1964" s="44" t="s">
        <v>1781</v>
      </c>
      <c r="C1964" s="44" t="s">
        <v>1822</v>
      </c>
      <c r="D1964" s="44"/>
      <c r="E1964" s="270">
        <v>70000</v>
      </c>
      <c r="F1964" s="271">
        <v>70000</v>
      </c>
      <c r="G1964" s="272"/>
      <c r="H1964" s="273">
        <f>VLOOKUP(U1964,[2]Inflation!$G$16:$H$26,2,FALSE)</f>
        <v>1.0733291816457666</v>
      </c>
      <c r="I1964" s="274">
        <f t="shared" si="175"/>
        <v>75133.042715203657</v>
      </c>
      <c r="J1964" s="275">
        <v>2900</v>
      </c>
      <c r="K1964" s="218" t="s">
        <v>210</v>
      </c>
      <c r="L1964" s="218"/>
      <c r="M1964" s="276" t="e">
        <f t="shared" si="176"/>
        <v>#VALUE!</v>
      </c>
      <c r="N1964" s="218" t="s">
        <v>210</v>
      </c>
      <c r="O1964" s="218"/>
      <c r="P1964" s="276" t="e">
        <f t="shared" si="177"/>
        <v>#VALUE!</v>
      </c>
      <c r="Q1964" s="44" t="s">
        <v>320</v>
      </c>
      <c r="R1964" s="44" t="s">
        <v>97</v>
      </c>
      <c r="S1964" s="44" t="s">
        <v>1823</v>
      </c>
      <c r="T1964" s="44">
        <v>2009</v>
      </c>
      <c r="U1964" s="41">
        <v>2009</v>
      </c>
      <c r="V1964" s="44" t="s">
        <v>1824</v>
      </c>
      <c r="W1964" s="44">
        <v>10</v>
      </c>
      <c r="X1964" s="44">
        <v>1</v>
      </c>
      <c r="Y1964" s="44"/>
      <c r="Z1964" s="137" t="s">
        <v>1825</v>
      </c>
      <c r="AA1964" s="44"/>
    </row>
    <row r="1965" spans="1:33" s="51" customFormat="1" ht="45" x14ac:dyDescent="0.25">
      <c r="A1965" s="44" t="s">
        <v>1740</v>
      </c>
      <c r="B1965" s="44" t="s">
        <v>1781</v>
      </c>
      <c r="C1965" s="44" t="s">
        <v>1826</v>
      </c>
      <c r="D1965" s="44"/>
      <c r="E1965" s="270">
        <v>11838</v>
      </c>
      <c r="F1965" s="272">
        <f>E1965/4</f>
        <v>2959.5</v>
      </c>
      <c r="G1965" s="272" t="s">
        <v>27</v>
      </c>
      <c r="H1965" s="273">
        <f>VLOOKUP(U1965,[2]Inflation!$G$16:$H$26,2,FALSE)</f>
        <v>1.0461491063094051</v>
      </c>
      <c r="I1965" s="274">
        <f t="shared" ref="I1965:I1996" si="178">H1965*F1965</f>
        <v>3096.0782801226842</v>
      </c>
      <c r="J1965" s="275">
        <v>0</v>
      </c>
      <c r="K1965" s="218" t="s">
        <v>210</v>
      </c>
      <c r="L1965" s="218"/>
      <c r="M1965" s="276" t="e">
        <f t="shared" si="176"/>
        <v>#VALUE!</v>
      </c>
      <c r="N1965" s="218" t="s">
        <v>210</v>
      </c>
      <c r="O1965" s="218"/>
      <c r="P1965" s="276" t="e">
        <f t="shared" si="177"/>
        <v>#VALUE!</v>
      </c>
      <c r="Q1965" s="44" t="s">
        <v>394</v>
      </c>
      <c r="R1965" s="44" t="s">
        <v>74</v>
      </c>
      <c r="S1965" s="44" t="s">
        <v>1827</v>
      </c>
      <c r="T1965" s="44">
        <v>2010</v>
      </c>
      <c r="U1965" s="41">
        <v>2010</v>
      </c>
      <c r="V1965" s="44" t="s">
        <v>120</v>
      </c>
      <c r="W1965" s="44" t="s">
        <v>32</v>
      </c>
      <c r="X1965" s="44">
        <v>1</v>
      </c>
      <c r="Y1965" s="44"/>
      <c r="Z1965" s="48" t="s">
        <v>121</v>
      </c>
      <c r="AA1965" s="44"/>
    </row>
    <row r="1966" spans="1:33" s="51" customFormat="1" ht="30" x14ac:dyDescent="0.25">
      <c r="A1966" s="44" t="s">
        <v>1740</v>
      </c>
      <c r="B1966" s="44" t="s">
        <v>1781</v>
      </c>
      <c r="C1966" s="44" t="s">
        <v>1826</v>
      </c>
      <c r="D1966" s="44"/>
      <c r="E1966" s="270">
        <v>11264</v>
      </c>
      <c r="F1966" s="272">
        <f>E1966/4</f>
        <v>2816</v>
      </c>
      <c r="G1966" s="272" t="s">
        <v>27</v>
      </c>
      <c r="H1966" s="273">
        <f>VLOOKUP(U1966,[2]Inflation!$G$16:$H$26,2,FALSE)</f>
        <v>1.0292667257822254</v>
      </c>
      <c r="I1966" s="274">
        <f t="shared" si="178"/>
        <v>2898.4150998027467</v>
      </c>
      <c r="J1966" s="275" t="s">
        <v>963</v>
      </c>
      <c r="K1966" s="218" t="s">
        <v>210</v>
      </c>
      <c r="L1966" s="218"/>
      <c r="M1966" s="276" t="e">
        <f t="shared" si="176"/>
        <v>#VALUE!</v>
      </c>
      <c r="N1966" s="218" t="s">
        <v>210</v>
      </c>
      <c r="O1966" s="218"/>
      <c r="P1966" s="276" t="e">
        <f t="shared" si="177"/>
        <v>#VALUE!</v>
      </c>
      <c r="Q1966" s="44" t="s">
        <v>394</v>
      </c>
      <c r="R1966" s="44" t="s">
        <v>74</v>
      </c>
      <c r="S1966" s="44" t="s">
        <v>397</v>
      </c>
      <c r="T1966" s="44">
        <v>2011</v>
      </c>
      <c r="U1966" s="41">
        <v>2011</v>
      </c>
      <c r="V1966" s="44">
        <v>2</v>
      </c>
      <c r="W1966" s="44" t="s">
        <v>32</v>
      </c>
      <c r="X1966" s="44">
        <v>1</v>
      </c>
      <c r="Y1966" s="44"/>
      <c r="Z1966" s="48" t="s">
        <v>121</v>
      </c>
      <c r="AA1966" s="44"/>
    </row>
    <row r="1967" spans="1:33" s="51" customFormat="1" ht="30" x14ac:dyDescent="0.25">
      <c r="A1967" s="44" t="s">
        <v>1740</v>
      </c>
      <c r="B1967" s="44" t="s">
        <v>1781</v>
      </c>
      <c r="C1967" s="44" t="s">
        <v>1828</v>
      </c>
      <c r="D1967" s="44"/>
      <c r="E1967" s="270">
        <v>649.63</v>
      </c>
      <c r="F1967" s="271">
        <v>649.63</v>
      </c>
      <c r="G1967" s="272"/>
      <c r="H1967" s="273">
        <f>VLOOKUP(U1967,[2]Inflation!$G$16:$H$26,2,FALSE)</f>
        <v>1.0461491063094051</v>
      </c>
      <c r="I1967" s="274">
        <f t="shared" si="178"/>
        <v>679.60984393177876</v>
      </c>
      <c r="J1967" s="275">
        <v>0</v>
      </c>
      <c r="K1967" s="218" t="s">
        <v>210</v>
      </c>
      <c r="L1967" s="218"/>
      <c r="M1967" s="276" t="e">
        <f t="shared" si="176"/>
        <v>#VALUE!</v>
      </c>
      <c r="N1967" s="218" t="s">
        <v>210</v>
      </c>
      <c r="O1967" s="218"/>
      <c r="P1967" s="276" t="e">
        <f t="shared" si="177"/>
        <v>#VALUE!</v>
      </c>
      <c r="Q1967" s="44" t="s">
        <v>27</v>
      </c>
      <c r="R1967" s="44" t="s">
        <v>44</v>
      </c>
      <c r="S1967" s="44" t="s">
        <v>123</v>
      </c>
      <c r="T1967" s="44">
        <v>2010</v>
      </c>
      <c r="U1967" s="41">
        <v>2010</v>
      </c>
      <c r="V1967" s="44" t="s">
        <v>1829</v>
      </c>
      <c r="W1967" s="44" t="s">
        <v>32</v>
      </c>
      <c r="X1967" s="44">
        <v>196</v>
      </c>
      <c r="Y1967" s="44"/>
      <c r="Z1967" s="48" t="s">
        <v>1830</v>
      </c>
      <c r="AA1967" s="44"/>
    </row>
    <row r="1968" spans="1:33" s="51" customFormat="1" ht="30" x14ac:dyDescent="0.25">
      <c r="A1968" s="44" t="s">
        <v>1740</v>
      </c>
      <c r="B1968" s="44" t="s">
        <v>1781</v>
      </c>
      <c r="C1968" s="44" t="s">
        <v>1831</v>
      </c>
      <c r="D1968" s="44"/>
      <c r="E1968" s="45">
        <v>3900</v>
      </c>
      <c r="F1968" s="40">
        <v>3900</v>
      </c>
      <c r="G1968" s="46"/>
      <c r="H1968" s="273">
        <f>VLOOKUP(U1968,[2]Inflation!$G$16:$H$26,2,FALSE)</f>
        <v>1.280275745638717</v>
      </c>
      <c r="I1968" s="274">
        <f t="shared" si="178"/>
        <v>4993.0754079909966</v>
      </c>
      <c r="J1968" s="44"/>
      <c r="K1968" s="44"/>
      <c r="L1968" s="44"/>
      <c r="M1968" s="276">
        <f t="shared" si="176"/>
        <v>0</v>
      </c>
      <c r="N1968" s="44"/>
      <c r="O1968" s="44"/>
      <c r="P1968" s="276">
        <f t="shared" si="177"/>
        <v>0</v>
      </c>
      <c r="Q1968" s="44" t="s">
        <v>27</v>
      </c>
      <c r="R1968" s="44" t="s">
        <v>36</v>
      </c>
      <c r="S1968" s="44" t="s">
        <v>37</v>
      </c>
      <c r="T1968" s="44" t="s">
        <v>38</v>
      </c>
      <c r="U1968" s="41">
        <v>2002</v>
      </c>
      <c r="V1968" s="44">
        <v>12</v>
      </c>
      <c r="W1968" s="44" t="s">
        <v>32</v>
      </c>
      <c r="X1968" s="44" t="s">
        <v>32</v>
      </c>
      <c r="Y1968" s="44"/>
      <c r="Z1968" s="48" t="s">
        <v>39</v>
      </c>
      <c r="AA1968" s="44"/>
    </row>
    <row r="1969" spans="1:33" s="51" customFormat="1" ht="30" x14ac:dyDescent="0.25">
      <c r="A1969" s="44" t="s">
        <v>1740</v>
      </c>
      <c r="B1969" s="44" t="s">
        <v>1781</v>
      </c>
      <c r="C1969" s="44" t="s">
        <v>1832</v>
      </c>
      <c r="D1969" s="44"/>
      <c r="E1969" s="45">
        <v>1900</v>
      </c>
      <c r="F1969" s="40">
        <v>1900</v>
      </c>
      <c r="G1969" s="46"/>
      <c r="H1969" s="273">
        <f>VLOOKUP(U1969,[2]Inflation!$G$16:$H$26,2,FALSE)</f>
        <v>1.280275745638717</v>
      </c>
      <c r="I1969" s="274">
        <f t="shared" si="178"/>
        <v>2432.5239167135624</v>
      </c>
      <c r="J1969" s="44"/>
      <c r="K1969" s="44"/>
      <c r="L1969" s="44"/>
      <c r="M1969" s="276">
        <f t="shared" si="176"/>
        <v>0</v>
      </c>
      <c r="N1969" s="44"/>
      <c r="O1969" s="44"/>
      <c r="P1969" s="276">
        <f t="shared" si="177"/>
        <v>0</v>
      </c>
      <c r="Q1969" s="44" t="s">
        <v>27</v>
      </c>
      <c r="R1969" s="44" t="s">
        <v>36</v>
      </c>
      <c r="S1969" s="44" t="s">
        <v>37</v>
      </c>
      <c r="T1969" s="44" t="s">
        <v>38</v>
      </c>
      <c r="U1969" s="41">
        <v>2002</v>
      </c>
      <c r="V1969" s="44">
        <v>12</v>
      </c>
      <c r="W1969" s="44" t="s">
        <v>32</v>
      </c>
      <c r="X1969" s="44" t="s">
        <v>32</v>
      </c>
      <c r="Y1969" s="44"/>
      <c r="Z1969" s="48" t="s">
        <v>39</v>
      </c>
      <c r="AA1969" s="44"/>
    </row>
    <row r="1970" spans="1:33" s="51" customFormat="1" ht="15" x14ac:dyDescent="0.25">
      <c r="A1970" s="44" t="s">
        <v>1740</v>
      </c>
      <c r="B1970" s="44" t="s">
        <v>1781</v>
      </c>
      <c r="C1970" s="44" t="s">
        <v>1833</v>
      </c>
      <c r="D1970" s="44"/>
      <c r="E1970" s="45">
        <v>180000</v>
      </c>
      <c r="F1970" s="40">
        <v>180000</v>
      </c>
      <c r="G1970" s="46"/>
      <c r="H1970" s="273">
        <f>VLOOKUP(U1970,[2]Inflation!$G$16:$H$26,2,FALSE)</f>
        <v>1.0733291816457666</v>
      </c>
      <c r="I1970" s="274">
        <f t="shared" si="178"/>
        <v>193199.25269623799</v>
      </c>
      <c r="J1970" s="44"/>
      <c r="K1970" s="45"/>
      <c r="L1970" s="45"/>
      <c r="M1970" s="276">
        <f t="shared" si="176"/>
        <v>0</v>
      </c>
      <c r="N1970" s="45"/>
      <c r="O1970" s="45"/>
      <c r="P1970" s="276">
        <f t="shared" si="177"/>
        <v>0</v>
      </c>
      <c r="Q1970" s="44" t="s">
        <v>27</v>
      </c>
      <c r="R1970" s="44" t="s">
        <v>28</v>
      </c>
      <c r="S1970" s="44" t="s">
        <v>41</v>
      </c>
      <c r="T1970" s="44">
        <v>2008</v>
      </c>
      <c r="U1970" s="41">
        <v>2009</v>
      </c>
      <c r="V1970" s="44">
        <v>145</v>
      </c>
      <c r="W1970" s="44" t="s">
        <v>32</v>
      </c>
      <c r="X1970" s="44" t="s">
        <v>32</v>
      </c>
      <c r="Y1970" s="44"/>
      <c r="Z1970" s="48" t="s">
        <v>42</v>
      </c>
      <c r="AA1970" s="44"/>
      <c r="AC1970" s="250"/>
      <c r="AD1970" s="250"/>
      <c r="AE1970" s="250"/>
      <c r="AF1970" s="250"/>
      <c r="AG1970" s="250"/>
    </row>
    <row r="1971" spans="1:33" s="51" customFormat="1" ht="30" x14ac:dyDescent="0.25">
      <c r="A1971" s="57" t="s">
        <v>1740</v>
      </c>
      <c r="B1971" s="57" t="s">
        <v>1781</v>
      </c>
      <c r="C1971" s="57" t="s">
        <v>1834</v>
      </c>
      <c r="D1971" s="85"/>
      <c r="E1971" s="151">
        <v>935.05</v>
      </c>
      <c r="F1971" s="277">
        <v>935.05</v>
      </c>
      <c r="G1971" s="146" t="s">
        <v>27</v>
      </c>
      <c r="H1971" s="273">
        <f>VLOOKUP(U1971,[2]Inflation!$G$16:$H$26,2,FALSE)</f>
        <v>1.0461491063094051</v>
      </c>
      <c r="I1971" s="274">
        <f t="shared" si="178"/>
        <v>978.2017218546091</v>
      </c>
      <c r="J1971" s="151"/>
      <c r="K1971" s="151">
        <v>763.56</v>
      </c>
      <c r="L1971" s="151"/>
      <c r="M1971" s="276">
        <f t="shared" si="176"/>
        <v>798.79761161360932</v>
      </c>
      <c r="N1971" s="151">
        <v>1350</v>
      </c>
      <c r="O1971" s="151"/>
      <c r="P1971" s="276">
        <f t="shared" si="177"/>
        <v>1412.3012935176969</v>
      </c>
      <c r="Q1971" s="85" t="s">
        <v>1132</v>
      </c>
      <c r="R1971" s="57" t="s">
        <v>65</v>
      </c>
      <c r="S1971" s="85" t="s">
        <v>66</v>
      </c>
      <c r="T1971" s="85" t="s">
        <v>67</v>
      </c>
      <c r="U1971" s="135">
        <v>2010</v>
      </c>
      <c r="V1971" s="85"/>
      <c r="W1971" s="85"/>
      <c r="X1971" s="57">
        <v>1</v>
      </c>
      <c r="Y1971" s="95" t="s">
        <v>80</v>
      </c>
      <c r="Z1971" s="137" t="s">
        <v>69</v>
      </c>
      <c r="AA1971" s="95"/>
    </row>
    <row r="1972" spans="1:33" s="250" customFormat="1" ht="30" x14ac:dyDescent="0.25">
      <c r="A1972" s="57" t="s">
        <v>1740</v>
      </c>
      <c r="B1972" s="57" t="s">
        <v>1781</v>
      </c>
      <c r="C1972" s="57" t="s">
        <v>1834</v>
      </c>
      <c r="D1972" s="85"/>
      <c r="E1972" s="151">
        <v>935.05</v>
      </c>
      <c r="F1972" s="277">
        <v>935.05</v>
      </c>
      <c r="G1972" s="146" t="s">
        <v>27</v>
      </c>
      <c r="H1972" s="273">
        <f>VLOOKUP(U1972,[2]Inflation!$G$16:$H$26,2,FALSE)</f>
        <v>1.0461491063094051</v>
      </c>
      <c r="I1972" s="274">
        <f t="shared" si="178"/>
        <v>978.2017218546091</v>
      </c>
      <c r="J1972" s="151"/>
      <c r="K1972" s="151">
        <v>763.56</v>
      </c>
      <c r="L1972" s="151"/>
      <c r="M1972" s="276">
        <f t="shared" si="176"/>
        <v>798.79761161360932</v>
      </c>
      <c r="N1972" s="151">
        <v>1350</v>
      </c>
      <c r="O1972" s="151"/>
      <c r="P1972" s="276">
        <f t="shared" si="177"/>
        <v>1412.3012935176969</v>
      </c>
      <c r="Q1972" s="85" t="s">
        <v>1132</v>
      </c>
      <c r="R1972" s="57" t="s">
        <v>65</v>
      </c>
      <c r="S1972" s="85" t="s">
        <v>66</v>
      </c>
      <c r="T1972" s="85" t="s">
        <v>67</v>
      </c>
      <c r="U1972" s="135">
        <v>2010</v>
      </c>
      <c r="V1972" s="85"/>
      <c r="W1972" s="85"/>
      <c r="X1972" s="57">
        <v>1</v>
      </c>
      <c r="Y1972" s="95" t="s">
        <v>80</v>
      </c>
      <c r="Z1972" s="137" t="s">
        <v>69</v>
      </c>
      <c r="AA1972" s="95"/>
      <c r="AC1972" s="51"/>
      <c r="AD1972" s="51"/>
      <c r="AE1972" s="51"/>
      <c r="AF1972" s="51"/>
      <c r="AG1972" s="51"/>
    </row>
    <row r="1973" spans="1:33" s="51" customFormat="1" ht="30" x14ac:dyDescent="0.25">
      <c r="A1973" s="57" t="s">
        <v>1740</v>
      </c>
      <c r="B1973" s="57" t="s">
        <v>1781</v>
      </c>
      <c r="C1973" s="57" t="s">
        <v>1834</v>
      </c>
      <c r="D1973" s="85"/>
      <c r="E1973" s="151">
        <v>935.05</v>
      </c>
      <c r="F1973" s="277">
        <v>935.05</v>
      </c>
      <c r="G1973" s="146" t="s">
        <v>27</v>
      </c>
      <c r="H1973" s="273">
        <f>VLOOKUP(U1973,[2]Inflation!$G$16:$H$26,2,FALSE)</f>
        <v>1.0461491063094051</v>
      </c>
      <c r="I1973" s="274">
        <f t="shared" si="178"/>
        <v>978.2017218546091</v>
      </c>
      <c r="J1973" s="151"/>
      <c r="K1973" s="151">
        <v>763.56</v>
      </c>
      <c r="L1973" s="151"/>
      <c r="M1973" s="276">
        <f t="shared" si="176"/>
        <v>798.79761161360932</v>
      </c>
      <c r="N1973" s="151">
        <v>1350</v>
      </c>
      <c r="O1973" s="151"/>
      <c r="P1973" s="276">
        <f t="shared" si="177"/>
        <v>1412.3012935176969</v>
      </c>
      <c r="Q1973" s="85" t="s">
        <v>1132</v>
      </c>
      <c r="R1973" s="57" t="s">
        <v>65</v>
      </c>
      <c r="S1973" s="85" t="s">
        <v>66</v>
      </c>
      <c r="T1973" s="85" t="s">
        <v>67</v>
      </c>
      <c r="U1973" s="135">
        <v>2010</v>
      </c>
      <c r="V1973" s="85"/>
      <c r="W1973" s="85"/>
      <c r="X1973" s="57">
        <v>1</v>
      </c>
      <c r="Y1973" s="95" t="s">
        <v>80</v>
      </c>
      <c r="Z1973" s="137" t="s">
        <v>69</v>
      </c>
      <c r="AA1973" s="95"/>
    </row>
    <row r="1974" spans="1:33" s="51" customFormat="1" ht="30" x14ac:dyDescent="0.25">
      <c r="A1974" s="57" t="s">
        <v>1740</v>
      </c>
      <c r="B1974" s="57" t="s">
        <v>1781</v>
      </c>
      <c r="C1974" s="57" t="s">
        <v>1834</v>
      </c>
      <c r="D1974" s="85"/>
      <c r="E1974" s="151">
        <v>935.05</v>
      </c>
      <c r="F1974" s="277">
        <v>935.05</v>
      </c>
      <c r="G1974" s="146" t="s">
        <v>27</v>
      </c>
      <c r="H1974" s="273">
        <f>VLOOKUP(U1974,[2]Inflation!$G$16:$H$26,2,FALSE)</f>
        <v>1.0461491063094051</v>
      </c>
      <c r="I1974" s="274">
        <f t="shared" si="178"/>
        <v>978.2017218546091</v>
      </c>
      <c r="J1974" s="151"/>
      <c r="K1974" s="151">
        <v>763.56</v>
      </c>
      <c r="L1974" s="151"/>
      <c r="M1974" s="276">
        <f t="shared" si="176"/>
        <v>798.79761161360932</v>
      </c>
      <c r="N1974" s="151">
        <v>1350</v>
      </c>
      <c r="O1974" s="151"/>
      <c r="P1974" s="276">
        <f t="shared" si="177"/>
        <v>1412.3012935176969</v>
      </c>
      <c r="Q1974" s="85" t="s">
        <v>1132</v>
      </c>
      <c r="R1974" s="57" t="s">
        <v>65</v>
      </c>
      <c r="S1974" s="85" t="s">
        <v>66</v>
      </c>
      <c r="T1974" s="85" t="s">
        <v>67</v>
      </c>
      <c r="U1974" s="135">
        <v>2010</v>
      </c>
      <c r="V1974" s="85"/>
      <c r="W1974" s="85"/>
      <c r="X1974" s="57">
        <v>1</v>
      </c>
      <c r="Y1974" s="95" t="s">
        <v>80</v>
      </c>
      <c r="Z1974" s="137" t="s">
        <v>69</v>
      </c>
      <c r="AA1974" s="95"/>
    </row>
    <row r="1975" spans="1:33" s="51" customFormat="1" ht="15" x14ac:dyDescent="0.25">
      <c r="A1975" s="111" t="s">
        <v>1740</v>
      </c>
      <c r="B1975" s="111" t="s">
        <v>1781</v>
      </c>
      <c r="C1975" s="111" t="s">
        <v>1835</v>
      </c>
      <c r="D1975" s="142"/>
      <c r="E1975" s="159">
        <v>140.4</v>
      </c>
      <c r="F1975" s="159">
        <v>140.4</v>
      </c>
      <c r="G1975" s="159"/>
      <c r="H1975" s="282">
        <f>VLOOKUP(U1975,[2]Inflation!$G$16:$H$26,2,FALSE)</f>
        <v>1.0461491063094051</v>
      </c>
      <c r="I1975" s="210">
        <f t="shared" si="178"/>
        <v>146.87933452584048</v>
      </c>
      <c r="J1975" s="159"/>
      <c r="K1975" s="159">
        <v>140.4</v>
      </c>
      <c r="L1975" s="159"/>
      <c r="M1975" s="283">
        <f t="shared" si="176"/>
        <v>146.87933452584048</v>
      </c>
      <c r="N1975" s="159">
        <v>140.4</v>
      </c>
      <c r="O1975" s="159"/>
      <c r="P1975" s="283">
        <f t="shared" si="177"/>
        <v>146.87933452584048</v>
      </c>
      <c r="Q1975" s="142" t="s">
        <v>1067</v>
      </c>
      <c r="R1975" s="160" t="s">
        <v>74</v>
      </c>
      <c r="S1975" s="120" t="s">
        <v>66</v>
      </c>
      <c r="T1975" s="120" t="s">
        <v>67</v>
      </c>
      <c r="U1975" s="120">
        <v>2010</v>
      </c>
      <c r="V1975" s="142"/>
      <c r="W1975" s="142"/>
      <c r="X1975" s="142" t="s">
        <v>1119</v>
      </c>
      <c r="Y1975" s="161" t="s">
        <v>76</v>
      </c>
      <c r="Z1975" s="123" t="s">
        <v>69</v>
      </c>
      <c r="AA1975" s="161"/>
    </row>
    <row r="1976" spans="1:33" s="51" customFormat="1" ht="15" x14ac:dyDescent="0.25">
      <c r="A1976" s="57" t="s">
        <v>1740</v>
      </c>
      <c r="B1976" s="57" t="s">
        <v>1781</v>
      </c>
      <c r="C1976" s="57" t="s">
        <v>1836</v>
      </c>
      <c r="D1976" s="85"/>
      <c r="E1976" s="151">
        <v>366.67</v>
      </c>
      <c r="F1976" s="277">
        <v>366.67</v>
      </c>
      <c r="G1976" s="146"/>
      <c r="H1976" s="273">
        <f>VLOOKUP(U1976,[2]Inflation!$G$16:$H$26,2,FALSE)</f>
        <v>1.0461491063094051</v>
      </c>
      <c r="I1976" s="274">
        <f t="shared" si="178"/>
        <v>383.59149281046956</v>
      </c>
      <c r="J1976" s="151"/>
      <c r="K1976" s="151">
        <v>350</v>
      </c>
      <c r="L1976" s="151"/>
      <c r="M1976" s="276">
        <f t="shared" si="176"/>
        <v>366.15218720829176</v>
      </c>
      <c r="N1976" s="151">
        <v>375</v>
      </c>
      <c r="O1976" s="151"/>
      <c r="P1976" s="276">
        <f t="shared" si="177"/>
        <v>392.30591486602691</v>
      </c>
      <c r="Q1976" s="85" t="s">
        <v>431</v>
      </c>
      <c r="R1976" s="96" t="s">
        <v>205</v>
      </c>
      <c r="S1976" s="85" t="s">
        <v>66</v>
      </c>
      <c r="T1976" s="85" t="s">
        <v>67</v>
      </c>
      <c r="U1976" s="135">
        <v>2010</v>
      </c>
      <c r="V1976" s="85"/>
      <c r="W1976" s="85"/>
      <c r="X1976" s="57"/>
      <c r="Y1976" s="95" t="s">
        <v>92</v>
      </c>
      <c r="Z1976" s="137" t="s">
        <v>69</v>
      </c>
      <c r="AA1976" s="95"/>
    </row>
    <row r="1977" spans="1:33" s="51" customFormat="1" ht="15" x14ac:dyDescent="0.25">
      <c r="A1977" s="57" t="s">
        <v>1740</v>
      </c>
      <c r="B1977" s="57" t="s">
        <v>1781</v>
      </c>
      <c r="C1977" s="57" t="s">
        <v>1790</v>
      </c>
      <c r="D1977" s="85"/>
      <c r="E1977" s="151">
        <v>208.51</v>
      </c>
      <c r="F1977" s="277">
        <v>208.51</v>
      </c>
      <c r="G1977" s="146"/>
      <c r="H1977" s="273">
        <f>VLOOKUP(U1977,[2]Inflation!$G$16:$H$26,2,FALSE)</f>
        <v>1.0461491063094051</v>
      </c>
      <c r="I1977" s="274">
        <f t="shared" si="178"/>
        <v>218.13255015657404</v>
      </c>
      <c r="J1977" s="151"/>
      <c r="K1977" s="151">
        <v>140</v>
      </c>
      <c r="L1977" s="151"/>
      <c r="M1977" s="276">
        <f t="shared" si="176"/>
        <v>146.46087488331671</v>
      </c>
      <c r="N1977" s="151">
        <v>400</v>
      </c>
      <c r="O1977" s="151"/>
      <c r="P1977" s="276">
        <f t="shared" si="177"/>
        <v>418.459642523762</v>
      </c>
      <c r="Q1977" s="85" t="s">
        <v>431</v>
      </c>
      <c r="R1977" s="96" t="s">
        <v>205</v>
      </c>
      <c r="S1977" s="85" t="s">
        <v>66</v>
      </c>
      <c r="T1977" s="85" t="s">
        <v>67</v>
      </c>
      <c r="U1977" s="135">
        <v>2010</v>
      </c>
      <c r="V1977" s="85"/>
      <c r="W1977" s="85"/>
      <c r="X1977" s="57"/>
      <c r="Y1977" s="95" t="s">
        <v>451</v>
      </c>
      <c r="Z1977" s="137" t="s">
        <v>69</v>
      </c>
      <c r="AA1977" s="95"/>
    </row>
    <row r="1978" spans="1:33" s="51" customFormat="1" ht="15" x14ac:dyDescent="0.25">
      <c r="A1978" s="57" t="s">
        <v>1740</v>
      </c>
      <c r="B1978" s="57" t="s">
        <v>1781</v>
      </c>
      <c r="C1978" s="57" t="s">
        <v>1837</v>
      </c>
      <c r="D1978" s="85"/>
      <c r="E1978" s="151">
        <v>791.11</v>
      </c>
      <c r="F1978" s="277">
        <v>791.11</v>
      </c>
      <c r="G1978" s="146"/>
      <c r="H1978" s="273">
        <f>VLOOKUP(U1978,[2]Inflation!$G$16:$H$26,2,FALSE)</f>
        <v>1.0461491063094051</v>
      </c>
      <c r="I1978" s="274">
        <f t="shared" si="178"/>
        <v>827.61901949243349</v>
      </c>
      <c r="J1978" s="151"/>
      <c r="K1978" s="151">
        <v>750</v>
      </c>
      <c r="L1978" s="151"/>
      <c r="M1978" s="276">
        <f t="shared" si="176"/>
        <v>784.61182973205382</v>
      </c>
      <c r="N1978" s="151">
        <v>1000</v>
      </c>
      <c r="O1978" s="151"/>
      <c r="P1978" s="276">
        <f t="shared" si="177"/>
        <v>1046.1491063094049</v>
      </c>
      <c r="Q1978" s="85" t="s">
        <v>1639</v>
      </c>
      <c r="R1978" s="84" t="s">
        <v>36</v>
      </c>
      <c r="S1978" s="85" t="s">
        <v>66</v>
      </c>
      <c r="T1978" s="85" t="s">
        <v>67</v>
      </c>
      <c r="U1978" s="135">
        <v>2010</v>
      </c>
      <c r="V1978" s="85"/>
      <c r="W1978" s="85"/>
      <c r="X1978" s="57"/>
      <c r="Y1978" s="95" t="s">
        <v>68</v>
      </c>
      <c r="Z1978" s="137" t="s">
        <v>69</v>
      </c>
      <c r="AA1978" s="95"/>
    </row>
    <row r="1979" spans="1:33" s="51" customFormat="1" ht="15" x14ac:dyDescent="0.25">
      <c r="A1979" s="57" t="s">
        <v>1737</v>
      </c>
      <c r="B1979" s="57" t="s">
        <v>1781</v>
      </c>
      <c r="C1979" s="57" t="s">
        <v>1838</v>
      </c>
      <c r="D1979" s="85"/>
      <c r="E1979" s="151">
        <v>509.38</v>
      </c>
      <c r="F1979" s="277">
        <v>509.38</v>
      </c>
      <c r="G1979" s="146"/>
      <c r="H1979" s="273">
        <f>VLOOKUP(U1979,[2]Inflation!$G$16:$H$26,2,FALSE)</f>
        <v>1.0461491063094051</v>
      </c>
      <c r="I1979" s="274">
        <f t="shared" si="178"/>
        <v>532.88743177188474</v>
      </c>
      <c r="J1979" s="151"/>
      <c r="K1979" s="151">
        <v>369.31</v>
      </c>
      <c r="L1979" s="151"/>
      <c r="M1979" s="276">
        <f t="shared" si="176"/>
        <v>386.35332645112641</v>
      </c>
      <c r="N1979" s="151">
        <v>730.89</v>
      </c>
      <c r="O1979" s="151"/>
      <c r="P1979" s="276">
        <f t="shared" si="177"/>
        <v>764.61992031048101</v>
      </c>
      <c r="Q1979" s="85" t="s">
        <v>431</v>
      </c>
      <c r="R1979" s="84" t="s">
        <v>153</v>
      </c>
      <c r="S1979" s="85" t="s">
        <v>66</v>
      </c>
      <c r="T1979" s="85" t="s">
        <v>67</v>
      </c>
      <c r="U1979" s="135">
        <v>2010</v>
      </c>
      <c r="V1979" s="85"/>
      <c r="W1979" s="85"/>
      <c r="X1979" s="57"/>
      <c r="Y1979" s="95" t="s">
        <v>1839</v>
      </c>
      <c r="Z1979" s="137" t="s">
        <v>69</v>
      </c>
      <c r="AA1979" s="95"/>
    </row>
    <row r="1980" spans="1:33" s="51" customFormat="1" ht="15" x14ac:dyDescent="0.25">
      <c r="A1980" s="57" t="s">
        <v>1737</v>
      </c>
      <c r="B1980" s="57" t="s">
        <v>1781</v>
      </c>
      <c r="C1980" s="57" t="s">
        <v>1838</v>
      </c>
      <c r="D1980" s="85"/>
      <c r="E1980" s="151">
        <v>554.55999999999995</v>
      </c>
      <c r="F1980" s="277">
        <v>554.55999999999995</v>
      </c>
      <c r="G1980" s="146"/>
      <c r="H1980" s="273">
        <f>VLOOKUP(U1980,[2]Inflation!$G$16:$H$26,2,FALSE)</f>
        <v>1.0461491063094051</v>
      </c>
      <c r="I1980" s="274">
        <f t="shared" si="178"/>
        <v>580.15244839494358</v>
      </c>
      <c r="J1980" s="151"/>
      <c r="K1980" s="151">
        <v>500</v>
      </c>
      <c r="L1980" s="151"/>
      <c r="M1980" s="276">
        <f t="shared" si="176"/>
        <v>523.07455315470247</v>
      </c>
      <c r="N1980" s="151">
        <v>616.96</v>
      </c>
      <c r="O1980" s="151"/>
      <c r="P1980" s="276">
        <f t="shared" si="177"/>
        <v>645.43215262865056</v>
      </c>
      <c r="Q1980" s="85" t="s">
        <v>431</v>
      </c>
      <c r="R1980" s="84" t="s">
        <v>153</v>
      </c>
      <c r="S1980" s="85" t="s">
        <v>66</v>
      </c>
      <c r="T1980" s="85" t="s">
        <v>67</v>
      </c>
      <c r="U1980" s="135">
        <v>2010</v>
      </c>
      <c r="V1980" s="85"/>
      <c r="W1980" s="85"/>
      <c r="X1980" s="57"/>
      <c r="Y1980" s="95" t="s">
        <v>537</v>
      </c>
      <c r="Z1980" s="137" t="s">
        <v>69</v>
      </c>
      <c r="AA1980" s="95"/>
    </row>
    <row r="1981" spans="1:33" s="51" customFormat="1" ht="15" x14ac:dyDescent="0.25">
      <c r="A1981" s="57" t="s">
        <v>1737</v>
      </c>
      <c r="B1981" s="57" t="s">
        <v>1781</v>
      </c>
      <c r="C1981" s="57" t="s">
        <v>1840</v>
      </c>
      <c r="D1981" s="85"/>
      <c r="E1981" s="151">
        <v>174.39</v>
      </c>
      <c r="F1981" s="277">
        <v>174.39</v>
      </c>
      <c r="G1981" s="146"/>
      <c r="H1981" s="273">
        <f>VLOOKUP(U1981,[2]Inflation!$G$16:$H$26,2,FALSE)</f>
        <v>1.0461491063094051</v>
      </c>
      <c r="I1981" s="274">
        <f t="shared" si="178"/>
        <v>182.43794264929713</v>
      </c>
      <c r="J1981" s="151"/>
      <c r="K1981" s="151">
        <v>120</v>
      </c>
      <c r="L1981" s="151"/>
      <c r="M1981" s="276">
        <f t="shared" si="176"/>
        <v>125.5378927571286</v>
      </c>
      <c r="N1981" s="151">
        <v>345</v>
      </c>
      <c r="O1981" s="151"/>
      <c r="P1981" s="276">
        <f t="shared" si="177"/>
        <v>360.92144167674473</v>
      </c>
      <c r="Q1981" s="85" t="s">
        <v>431</v>
      </c>
      <c r="R1981" s="84" t="s">
        <v>153</v>
      </c>
      <c r="S1981" s="85" t="s">
        <v>66</v>
      </c>
      <c r="T1981" s="85" t="s">
        <v>67</v>
      </c>
      <c r="U1981" s="135">
        <v>2010</v>
      </c>
      <c r="V1981" s="85"/>
      <c r="W1981" s="85"/>
      <c r="X1981" s="57"/>
      <c r="Y1981" s="95" t="s">
        <v>1841</v>
      </c>
      <c r="Z1981" s="137" t="s">
        <v>69</v>
      </c>
      <c r="AA1981" s="95"/>
      <c r="AC1981" s="289"/>
      <c r="AD1981" s="289"/>
      <c r="AE1981" s="289"/>
      <c r="AF1981" s="289"/>
      <c r="AG1981" s="289"/>
    </row>
    <row r="1982" spans="1:33" s="51" customFormat="1" ht="15" x14ac:dyDescent="0.25">
      <c r="A1982" s="57" t="s">
        <v>1737</v>
      </c>
      <c r="B1982" s="57" t="s">
        <v>1781</v>
      </c>
      <c r="C1982" s="57" t="s">
        <v>1842</v>
      </c>
      <c r="D1982" s="85"/>
      <c r="E1982" s="151">
        <v>955.48</v>
      </c>
      <c r="F1982" s="277">
        <v>955.48</v>
      </c>
      <c r="G1982" s="146"/>
      <c r="H1982" s="273">
        <f>VLOOKUP(U1982,[2]Inflation!$G$16:$H$26,2,FALSE)</f>
        <v>1.0461491063094051</v>
      </c>
      <c r="I1982" s="274">
        <f t="shared" si="178"/>
        <v>999.5745480965104</v>
      </c>
      <c r="J1982" s="151"/>
      <c r="K1982" s="151">
        <v>480</v>
      </c>
      <c r="L1982" s="151"/>
      <c r="M1982" s="276">
        <f t="shared" si="176"/>
        <v>502.15157102851441</v>
      </c>
      <c r="N1982" s="151">
        <v>1800</v>
      </c>
      <c r="O1982" s="151"/>
      <c r="P1982" s="276">
        <f t="shared" si="177"/>
        <v>1883.0683913569292</v>
      </c>
      <c r="Q1982" s="85" t="s">
        <v>1843</v>
      </c>
      <c r="R1982" s="84" t="s">
        <v>262</v>
      </c>
      <c r="S1982" s="85" t="s">
        <v>66</v>
      </c>
      <c r="T1982" s="85" t="s">
        <v>67</v>
      </c>
      <c r="U1982" s="135">
        <v>2010</v>
      </c>
      <c r="V1982" s="85"/>
      <c r="W1982" s="85"/>
      <c r="X1982" s="57"/>
      <c r="Y1982" s="95" t="s">
        <v>1844</v>
      </c>
      <c r="Z1982" s="137" t="s">
        <v>69</v>
      </c>
      <c r="AA1982" s="95"/>
    </row>
    <row r="1983" spans="1:33" s="289" customFormat="1" ht="15" x14ac:dyDescent="0.25">
      <c r="A1983" s="57" t="s">
        <v>1737</v>
      </c>
      <c r="B1983" s="57" t="s">
        <v>1781</v>
      </c>
      <c r="C1983" s="57" t="s">
        <v>1845</v>
      </c>
      <c r="D1983" s="85"/>
      <c r="E1983" s="151">
        <v>871.94</v>
      </c>
      <c r="F1983" s="277">
        <v>871.94</v>
      </c>
      <c r="G1983" s="146"/>
      <c r="H1983" s="273">
        <f>VLOOKUP(U1983,[2]Inflation!$G$16:$H$26,2,FALSE)</f>
        <v>1.0461491063094051</v>
      </c>
      <c r="I1983" s="274">
        <f t="shared" si="178"/>
        <v>912.17925175542268</v>
      </c>
      <c r="J1983" s="151"/>
      <c r="K1983" s="151">
        <v>8.25</v>
      </c>
      <c r="L1983" s="151"/>
      <c r="M1983" s="276">
        <f t="shared" si="176"/>
        <v>8.6307301270525922</v>
      </c>
      <c r="N1983" s="151">
        <v>2250</v>
      </c>
      <c r="O1983" s="151"/>
      <c r="P1983" s="276">
        <f t="shared" si="177"/>
        <v>2353.8354891961612</v>
      </c>
      <c r="Q1983" s="85" t="s">
        <v>1843</v>
      </c>
      <c r="R1983" s="84" t="s">
        <v>262</v>
      </c>
      <c r="S1983" s="85" t="s">
        <v>66</v>
      </c>
      <c r="T1983" s="85" t="s">
        <v>67</v>
      </c>
      <c r="U1983" s="135">
        <v>2010</v>
      </c>
      <c r="V1983" s="85"/>
      <c r="W1983" s="85"/>
      <c r="X1983" s="57"/>
      <c r="Y1983" s="95" t="s">
        <v>751</v>
      </c>
      <c r="Z1983" s="137" t="s">
        <v>69</v>
      </c>
      <c r="AA1983" s="95"/>
      <c r="AC1983" s="51"/>
      <c r="AD1983" s="51"/>
      <c r="AE1983" s="51"/>
      <c r="AF1983" s="51"/>
      <c r="AG1983" s="51"/>
    </row>
    <row r="1984" spans="1:33" s="51" customFormat="1" ht="15" x14ac:dyDescent="0.25">
      <c r="A1984" s="57" t="s">
        <v>1737</v>
      </c>
      <c r="B1984" s="57" t="s">
        <v>1781</v>
      </c>
      <c r="C1984" s="57" t="s">
        <v>1846</v>
      </c>
      <c r="D1984" s="85"/>
      <c r="E1984" s="151">
        <v>638.12</v>
      </c>
      <c r="F1984" s="277">
        <v>638.12</v>
      </c>
      <c r="G1984" s="146"/>
      <c r="H1984" s="273">
        <f>VLOOKUP(U1984,[2]Inflation!$G$16:$H$26,2,FALSE)</f>
        <v>1.0461491063094051</v>
      </c>
      <c r="I1984" s="274">
        <f t="shared" si="178"/>
        <v>667.5686677181576</v>
      </c>
      <c r="J1984" s="151"/>
      <c r="K1984" s="151">
        <v>520</v>
      </c>
      <c r="L1984" s="151"/>
      <c r="M1984" s="276">
        <f t="shared" si="176"/>
        <v>543.99753528089059</v>
      </c>
      <c r="N1984" s="151">
        <v>728</v>
      </c>
      <c r="O1984" s="151"/>
      <c r="P1984" s="276">
        <f t="shared" si="177"/>
        <v>761.59654939324685</v>
      </c>
      <c r="Q1984" s="85" t="s">
        <v>431</v>
      </c>
      <c r="R1984" s="84" t="s">
        <v>196</v>
      </c>
      <c r="S1984" s="85" t="s">
        <v>66</v>
      </c>
      <c r="T1984" s="85" t="s">
        <v>67</v>
      </c>
      <c r="U1984" s="135">
        <v>2010</v>
      </c>
      <c r="V1984" s="85"/>
      <c r="W1984" s="85"/>
      <c r="X1984" s="57"/>
      <c r="Y1984" s="95" t="s">
        <v>537</v>
      </c>
      <c r="Z1984" s="137" t="s">
        <v>69</v>
      </c>
      <c r="AA1984" s="95"/>
    </row>
    <row r="1985" spans="1:33" s="51" customFormat="1" ht="15" x14ac:dyDescent="0.25">
      <c r="A1985" s="57" t="s">
        <v>1737</v>
      </c>
      <c r="B1985" s="57" t="s">
        <v>1781</v>
      </c>
      <c r="C1985" s="57" t="s">
        <v>1837</v>
      </c>
      <c r="D1985" s="85"/>
      <c r="E1985" s="151">
        <v>1086.05</v>
      </c>
      <c r="F1985" s="277">
        <v>1086.05</v>
      </c>
      <c r="G1985" s="146"/>
      <c r="H1985" s="273">
        <f>VLOOKUP(U1985,[2]Inflation!$G$16:$H$26,2,FALSE)</f>
        <v>1.0461491063094051</v>
      </c>
      <c r="I1985" s="274">
        <f t="shared" si="178"/>
        <v>1136.1702369073294</v>
      </c>
      <c r="J1985" s="151"/>
      <c r="K1985" s="151">
        <v>860</v>
      </c>
      <c r="L1985" s="151"/>
      <c r="M1985" s="276">
        <f t="shared" si="176"/>
        <v>899.68823142608835</v>
      </c>
      <c r="N1985" s="151">
        <v>1272</v>
      </c>
      <c r="O1985" s="151"/>
      <c r="P1985" s="276">
        <f t="shared" si="177"/>
        <v>1330.7016632255632</v>
      </c>
      <c r="Q1985" s="85" t="s">
        <v>431</v>
      </c>
      <c r="R1985" s="84" t="s">
        <v>196</v>
      </c>
      <c r="S1985" s="85" t="s">
        <v>66</v>
      </c>
      <c r="T1985" s="85" t="s">
        <v>67</v>
      </c>
      <c r="U1985" s="135">
        <v>2010</v>
      </c>
      <c r="V1985" s="85"/>
      <c r="W1985" s="85"/>
      <c r="X1985" s="57"/>
      <c r="Y1985" s="95" t="s">
        <v>70</v>
      </c>
      <c r="Z1985" s="137" t="s">
        <v>69</v>
      </c>
      <c r="AA1985" s="95"/>
    </row>
    <row r="1986" spans="1:33" s="51" customFormat="1" ht="15" x14ac:dyDescent="0.25">
      <c r="A1986" s="57" t="s">
        <v>1737</v>
      </c>
      <c r="B1986" s="57" t="s">
        <v>1781</v>
      </c>
      <c r="C1986" s="57" t="s">
        <v>1847</v>
      </c>
      <c r="D1986" s="85"/>
      <c r="E1986" s="151">
        <v>327.74</v>
      </c>
      <c r="F1986" s="277">
        <v>327.74</v>
      </c>
      <c r="G1986" s="146"/>
      <c r="H1986" s="273">
        <f>VLOOKUP(U1986,[2]Inflation!$G$16:$H$26,2,FALSE)</f>
        <v>1.0461491063094051</v>
      </c>
      <c r="I1986" s="274">
        <f t="shared" si="178"/>
        <v>342.86490810184443</v>
      </c>
      <c r="J1986" s="151"/>
      <c r="K1986" s="151">
        <v>120</v>
      </c>
      <c r="L1986" s="151"/>
      <c r="M1986" s="276">
        <f t="shared" si="176"/>
        <v>125.5378927571286</v>
      </c>
      <c r="N1986" s="151">
        <v>425</v>
      </c>
      <c r="O1986" s="151"/>
      <c r="P1986" s="276">
        <f t="shared" si="177"/>
        <v>444.61337018149715</v>
      </c>
      <c r="Q1986" s="85" t="s">
        <v>1639</v>
      </c>
      <c r="R1986" s="96" t="s">
        <v>291</v>
      </c>
      <c r="S1986" s="85" t="s">
        <v>66</v>
      </c>
      <c r="T1986" s="85" t="s">
        <v>67</v>
      </c>
      <c r="U1986" s="135">
        <v>2010</v>
      </c>
      <c r="V1986" s="85"/>
      <c r="W1986" s="85"/>
      <c r="X1986" s="57"/>
      <c r="Y1986" s="95" t="s">
        <v>278</v>
      </c>
      <c r="Z1986" s="137" t="s">
        <v>69</v>
      </c>
      <c r="AA1986" s="95"/>
    </row>
    <row r="1987" spans="1:33" s="51" customFormat="1" ht="15" x14ac:dyDescent="0.25">
      <c r="A1987" s="57" t="s">
        <v>1740</v>
      </c>
      <c r="B1987" s="57" t="s">
        <v>1848</v>
      </c>
      <c r="C1987" s="57" t="s">
        <v>1849</v>
      </c>
      <c r="D1987" s="85"/>
      <c r="E1987" s="151">
        <v>4214</v>
      </c>
      <c r="F1987" s="277">
        <v>4214</v>
      </c>
      <c r="G1987" s="146"/>
      <c r="H1987" s="273">
        <f>VLOOKUP(U1987,[2]Inflation!$G$16:$H$26,2,FALSE)</f>
        <v>1.0461491063094051</v>
      </c>
      <c r="I1987" s="274">
        <f t="shared" si="178"/>
        <v>4408.4723339878328</v>
      </c>
      <c r="J1987" s="151"/>
      <c r="K1987" s="151">
        <v>2100</v>
      </c>
      <c r="L1987" s="151"/>
      <c r="M1987" s="276">
        <f t="shared" si="176"/>
        <v>2196.9131232497507</v>
      </c>
      <c r="N1987" s="151">
        <v>7500</v>
      </c>
      <c r="O1987" s="151"/>
      <c r="P1987" s="276">
        <f t="shared" si="177"/>
        <v>7846.1182973205377</v>
      </c>
      <c r="Q1987" s="85" t="s">
        <v>1639</v>
      </c>
      <c r="R1987" s="84" t="s">
        <v>36</v>
      </c>
      <c r="S1987" s="85" t="s">
        <v>66</v>
      </c>
      <c r="T1987" s="85" t="s">
        <v>67</v>
      </c>
      <c r="U1987" s="135">
        <v>2010</v>
      </c>
      <c r="V1987" s="85"/>
      <c r="W1987" s="85"/>
      <c r="X1987" s="57"/>
      <c r="Y1987" s="95" t="s">
        <v>281</v>
      </c>
      <c r="Z1987" s="137" t="s">
        <v>69</v>
      </c>
      <c r="AA1987" s="95"/>
    </row>
    <row r="1988" spans="1:33" s="51" customFormat="1" ht="15" x14ac:dyDescent="0.25">
      <c r="A1988" s="57" t="s">
        <v>1737</v>
      </c>
      <c r="B1988" s="57" t="s">
        <v>1848</v>
      </c>
      <c r="C1988" s="57" t="s">
        <v>1850</v>
      </c>
      <c r="D1988" s="85"/>
      <c r="E1988" s="151">
        <v>242.27</v>
      </c>
      <c r="F1988" s="277">
        <v>242.27</v>
      </c>
      <c r="G1988" s="146"/>
      <c r="H1988" s="273">
        <f>VLOOKUP(U1988,[2]Inflation!$G$16:$H$26,2,FALSE)</f>
        <v>1.0461491063094051</v>
      </c>
      <c r="I1988" s="274">
        <f t="shared" si="178"/>
        <v>253.45054398557957</v>
      </c>
      <c r="J1988" s="151"/>
      <c r="K1988" s="151">
        <v>222</v>
      </c>
      <c r="L1988" s="151"/>
      <c r="M1988" s="276">
        <f t="shared" si="176"/>
        <v>232.24510160068792</v>
      </c>
      <c r="N1988" s="151">
        <v>260</v>
      </c>
      <c r="O1988" s="151"/>
      <c r="P1988" s="276">
        <f t="shared" si="177"/>
        <v>271.99876764044529</v>
      </c>
      <c r="Q1988" s="85" t="s">
        <v>431</v>
      </c>
      <c r="R1988" s="84" t="s">
        <v>153</v>
      </c>
      <c r="S1988" s="85" t="s">
        <v>66</v>
      </c>
      <c r="T1988" s="85" t="s">
        <v>67</v>
      </c>
      <c r="U1988" s="135">
        <v>2010</v>
      </c>
      <c r="V1988" s="85"/>
      <c r="W1988" s="85"/>
      <c r="X1988" s="57"/>
      <c r="Y1988" s="95" t="s">
        <v>92</v>
      </c>
      <c r="Z1988" s="137" t="s">
        <v>69</v>
      </c>
      <c r="AA1988" s="95"/>
      <c r="AC1988" s="112"/>
      <c r="AD1988" s="112"/>
      <c r="AE1988" s="112"/>
      <c r="AF1988" s="112"/>
      <c r="AG1988" s="112"/>
    </row>
    <row r="1989" spans="1:33" s="51" customFormat="1" ht="30" x14ac:dyDescent="0.25">
      <c r="A1989" s="44" t="s">
        <v>1733</v>
      </c>
      <c r="B1989" s="172" t="s">
        <v>1851</v>
      </c>
      <c r="C1989" s="172" t="s">
        <v>1852</v>
      </c>
      <c r="D1989" s="44"/>
      <c r="E1989" s="270">
        <v>0</v>
      </c>
      <c r="F1989" s="271">
        <v>0</v>
      </c>
      <c r="G1989" s="272"/>
      <c r="H1989" s="273">
        <f>VLOOKUP(U1989,[2]Inflation!$G$16:$H$26,2,FALSE)</f>
        <v>1.0461491063094051</v>
      </c>
      <c r="I1989" s="274">
        <f t="shared" si="178"/>
        <v>0</v>
      </c>
      <c r="J1989" s="275">
        <v>0</v>
      </c>
      <c r="K1989" s="218">
        <v>140</v>
      </c>
      <c r="L1989" s="218"/>
      <c r="M1989" s="276">
        <f t="shared" si="176"/>
        <v>146.46087488331671</v>
      </c>
      <c r="N1989" s="218">
        <v>230</v>
      </c>
      <c r="O1989" s="218"/>
      <c r="P1989" s="276">
        <f t="shared" si="177"/>
        <v>240.61429445116318</v>
      </c>
      <c r="Q1989" s="44" t="s">
        <v>27</v>
      </c>
      <c r="R1989" s="44" t="s">
        <v>910</v>
      </c>
      <c r="S1989" s="44" t="s">
        <v>952</v>
      </c>
      <c r="T1989" s="44">
        <v>2010</v>
      </c>
      <c r="U1989" s="41">
        <v>2010</v>
      </c>
      <c r="V1989" s="44">
        <v>158</v>
      </c>
      <c r="W1989" s="44" t="s">
        <v>32</v>
      </c>
      <c r="X1989" s="44">
        <v>148</v>
      </c>
      <c r="Y1989" s="44"/>
      <c r="Z1989" s="48" t="s">
        <v>953</v>
      </c>
      <c r="AA1989" s="44"/>
      <c r="AC1989" s="112"/>
      <c r="AD1989" s="112"/>
      <c r="AE1989" s="112"/>
      <c r="AF1989" s="112"/>
      <c r="AG1989" s="112"/>
    </row>
    <row r="1990" spans="1:33" s="112" customFormat="1" ht="30" x14ac:dyDescent="0.25">
      <c r="A1990" s="44" t="s">
        <v>1740</v>
      </c>
      <c r="B1990" s="44" t="s">
        <v>1851</v>
      </c>
      <c r="C1990" s="44" t="s">
        <v>1853</v>
      </c>
      <c r="D1990" s="44"/>
      <c r="E1990" s="208" t="s">
        <v>32</v>
      </c>
      <c r="F1990" s="284" t="s">
        <v>32</v>
      </c>
      <c r="G1990" s="209"/>
      <c r="H1990" s="273">
        <f>VLOOKUP(U1990,[2]Inflation!$G$16:$H$26,2,FALSE)</f>
        <v>1.2211755233494364</v>
      </c>
      <c r="I1990" s="274" t="e">
        <f t="shared" si="178"/>
        <v>#VALUE!</v>
      </c>
      <c r="J1990" s="44" t="s">
        <v>32</v>
      </c>
      <c r="K1990" s="285">
        <v>2500</v>
      </c>
      <c r="L1990" s="285"/>
      <c r="M1990" s="276">
        <f t="shared" si="176"/>
        <v>3052.9388083735907</v>
      </c>
      <c r="N1990" s="285">
        <v>3500</v>
      </c>
      <c r="O1990" s="285"/>
      <c r="P1990" s="276">
        <f t="shared" si="177"/>
        <v>4274.1143317230271</v>
      </c>
      <c r="Q1990" s="44" t="s">
        <v>320</v>
      </c>
      <c r="R1990" s="44" t="s">
        <v>914</v>
      </c>
      <c r="S1990" s="44" t="s">
        <v>1854</v>
      </c>
      <c r="T1990" s="44">
        <v>2004</v>
      </c>
      <c r="U1990" s="41">
        <v>2004</v>
      </c>
      <c r="V1990" s="44">
        <v>28</v>
      </c>
      <c r="W1990" s="44" t="s">
        <v>32</v>
      </c>
      <c r="X1990" s="44" t="s">
        <v>32</v>
      </c>
      <c r="Y1990" s="44"/>
      <c r="Z1990" s="48" t="s">
        <v>1855</v>
      </c>
      <c r="AA1990" s="44"/>
    </row>
    <row r="1991" spans="1:33" s="112" customFormat="1" ht="30" x14ac:dyDescent="0.25">
      <c r="A1991" s="44" t="s">
        <v>1740</v>
      </c>
      <c r="B1991" s="44" t="s">
        <v>1851</v>
      </c>
      <c r="C1991" s="44" t="s">
        <v>1856</v>
      </c>
      <c r="D1991" s="44"/>
      <c r="E1991" s="270">
        <v>0</v>
      </c>
      <c r="F1991" s="271">
        <v>0</v>
      </c>
      <c r="G1991" s="272"/>
      <c r="H1991" s="273">
        <f>VLOOKUP(U1991,[2]Inflation!$G$16:$H$26,2,FALSE)</f>
        <v>1.0733291816457666</v>
      </c>
      <c r="I1991" s="274">
        <f t="shared" si="178"/>
        <v>0</v>
      </c>
      <c r="J1991" s="275">
        <v>0</v>
      </c>
      <c r="K1991" s="218">
        <v>45000</v>
      </c>
      <c r="L1991" s="218"/>
      <c r="M1991" s="276">
        <f t="shared" si="176"/>
        <v>48299.813174059498</v>
      </c>
      <c r="N1991" s="218">
        <v>57500</v>
      </c>
      <c r="O1991" s="218"/>
      <c r="P1991" s="276">
        <f t="shared" si="177"/>
        <v>61716.427944631578</v>
      </c>
      <c r="Q1991" s="44" t="s">
        <v>320</v>
      </c>
      <c r="R1991" s="44" t="s">
        <v>88</v>
      </c>
      <c r="S1991" s="44" t="s">
        <v>485</v>
      </c>
      <c r="T1991" s="44">
        <v>2009</v>
      </c>
      <c r="U1991" s="41">
        <v>2009</v>
      </c>
      <c r="V1991" s="44" t="s">
        <v>210</v>
      </c>
      <c r="W1991" s="44" t="s">
        <v>32</v>
      </c>
      <c r="X1991" s="44">
        <v>1</v>
      </c>
      <c r="Y1991" s="44"/>
      <c r="Z1991" s="48"/>
      <c r="AA1991" s="44"/>
    </row>
    <row r="1992" spans="1:33" s="112" customFormat="1" ht="15" x14ac:dyDescent="0.25">
      <c r="A1992" s="57" t="s">
        <v>1737</v>
      </c>
      <c r="B1992" s="57" t="s">
        <v>1851</v>
      </c>
      <c r="C1992" s="57" t="s">
        <v>1857</v>
      </c>
      <c r="D1992" s="90"/>
      <c r="E1992" s="154">
        <v>201.48</v>
      </c>
      <c r="F1992" s="169">
        <v>201.48</v>
      </c>
      <c r="G1992" s="155"/>
      <c r="H1992" s="273">
        <f>VLOOKUP(U1992,[2]Inflation!$G$16:$H$26,2,FALSE)</f>
        <v>1.0461491063094051</v>
      </c>
      <c r="I1992" s="274">
        <f t="shared" si="178"/>
        <v>210.77812193921892</v>
      </c>
      <c r="J1992" s="154"/>
      <c r="K1992" s="154">
        <v>19.5</v>
      </c>
      <c r="L1992" s="154"/>
      <c r="M1992" s="276">
        <f t="shared" si="176"/>
        <v>20.399907573033399</v>
      </c>
      <c r="N1992" s="154">
        <v>935</v>
      </c>
      <c r="O1992" s="154"/>
      <c r="P1992" s="276">
        <f t="shared" si="177"/>
        <v>978.14941439929373</v>
      </c>
      <c r="Q1992" s="90" t="s">
        <v>431</v>
      </c>
      <c r="R1992" s="96" t="s">
        <v>84</v>
      </c>
      <c r="S1992" s="85" t="s">
        <v>66</v>
      </c>
      <c r="T1992" s="85" t="s">
        <v>67</v>
      </c>
      <c r="U1992" s="135">
        <v>2010</v>
      </c>
      <c r="V1992" s="90"/>
      <c r="W1992" s="90"/>
      <c r="X1992" s="90" t="s">
        <v>1858</v>
      </c>
      <c r="Y1992" s="92" t="s">
        <v>1859</v>
      </c>
      <c r="Z1992" s="137" t="s">
        <v>69</v>
      </c>
      <c r="AA1992" s="92"/>
      <c r="AC1992" s="51"/>
      <c r="AD1992" s="51"/>
      <c r="AE1992" s="51"/>
      <c r="AF1992" s="51"/>
      <c r="AG1992" s="51"/>
    </row>
    <row r="1993" spans="1:33" s="112" customFormat="1" ht="30" x14ac:dyDescent="0.25">
      <c r="A1993" s="57" t="s">
        <v>1737</v>
      </c>
      <c r="B1993" s="57" t="s">
        <v>1851</v>
      </c>
      <c r="C1993" s="57" t="s">
        <v>1860</v>
      </c>
      <c r="D1993" s="85"/>
      <c r="E1993" s="151">
        <v>140.9</v>
      </c>
      <c r="F1993" s="277">
        <v>140.9</v>
      </c>
      <c r="G1993" s="146"/>
      <c r="H1993" s="273">
        <f>VLOOKUP(U1993,[2]Inflation!$G$16:$H$26,2,FALSE)</f>
        <v>1.0461491063094051</v>
      </c>
      <c r="I1993" s="274">
        <f t="shared" si="178"/>
        <v>147.40240907899519</v>
      </c>
      <c r="J1993" s="151"/>
      <c r="K1993" s="151">
        <v>50</v>
      </c>
      <c r="L1993" s="151"/>
      <c r="M1993" s="276">
        <f t="shared" si="176"/>
        <v>52.30745531547025</v>
      </c>
      <c r="N1993" s="151">
        <v>518</v>
      </c>
      <c r="O1993" s="151"/>
      <c r="P1993" s="276">
        <f t="shared" si="177"/>
        <v>541.90523706827184</v>
      </c>
      <c r="Q1993" s="85" t="s">
        <v>1639</v>
      </c>
      <c r="R1993" s="96" t="s">
        <v>291</v>
      </c>
      <c r="S1993" s="85" t="s">
        <v>66</v>
      </c>
      <c r="T1993" s="85" t="s">
        <v>67</v>
      </c>
      <c r="U1993" s="135">
        <v>2010</v>
      </c>
      <c r="V1993" s="85"/>
      <c r="W1993" s="85"/>
      <c r="X1993" s="57"/>
      <c r="Y1993" s="95" t="s">
        <v>632</v>
      </c>
      <c r="Z1993" s="137" t="s">
        <v>69</v>
      </c>
      <c r="AA1993" s="95"/>
      <c r="AC1993" s="51"/>
      <c r="AD1993" s="51"/>
      <c r="AE1993" s="51"/>
      <c r="AF1993" s="51"/>
      <c r="AG1993" s="51"/>
    </row>
    <row r="1994" spans="1:33" s="51" customFormat="1" ht="30" x14ac:dyDescent="0.25">
      <c r="A1994" s="57" t="s">
        <v>1737</v>
      </c>
      <c r="B1994" s="57" t="s">
        <v>1851</v>
      </c>
      <c r="C1994" s="57" t="s">
        <v>1861</v>
      </c>
      <c r="D1994" s="85"/>
      <c r="E1994" s="151">
        <v>127.31</v>
      </c>
      <c r="F1994" s="277">
        <v>127.31</v>
      </c>
      <c r="G1994" s="146"/>
      <c r="H1994" s="273">
        <f>VLOOKUP(U1994,[2]Inflation!$G$16:$H$26,2,FALSE)</f>
        <v>1.0461491063094051</v>
      </c>
      <c r="I1994" s="274">
        <f t="shared" si="178"/>
        <v>133.18524272425037</v>
      </c>
      <c r="J1994" s="151"/>
      <c r="K1994" s="151">
        <v>5</v>
      </c>
      <c r="L1994" s="151"/>
      <c r="M1994" s="276">
        <f t="shared" si="176"/>
        <v>5.2307455315470257</v>
      </c>
      <c r="N1994" s="151">
        <v>500</v>
      </c>
      <c r="O1994" s="151"/>
      <c r="P1994" s="276">
        <f t="shared" si="177"/>
        <v>523.07455315470247</v>
      </c>
      <c r="Q1994" s="85" t="s">
        <v>1639</v>
      </c>
      <c r="R1994" s="96" t="s">
        <v>291</v>
      </c>
      <c r="S1994" s="85" t="s">
        <v>66</v>
      </c>
      <c r="T1994" s="85" t="s">
        <v>67</v>
      </c>
      <c r="U1994" s="135">
        <v>2010</v>
      </c>
      <c r="V1994" s="85"/>
      <c r="W1994" s="85"/>
      <c r="X1994" s="57"/>
      <c r="Y1994" s="95" t="s">
        <v>1862</v>
      </c>
      <c r="Z1994" s="137" t="s">
        <v>69</v>
      </c>
      <c r="AA1994" s="95"/>
      <c r="AC1994" s="125"/>
      <c r="AD1994" s="125"/>
      <c r="AE1994" s="125"/>
      <c r="AF1994" s="125"/>
      <c r="AG1994" s="125"/>
    </row>
    <row r="1995" spans="1:33" s="51" customFormat="1" ht="30" x14ac:dyDescent="0.25">
      <c r="A1995" s="222" t="s">
        <v>1737</v>
      </c>
      <c r="B1995" s="57" t="s">
        <v>1851</v>
      </c>
      <c r="C1995" s="57" t="s">
        <v>1863</v>
      </c>
      <c r="D1995" s="85"/>
      <c r="E1995" s="151">
        <v>690</v>
      </c>
      <c r="F1995" s="277">
        <v>690</v>
      </c>
      <c r="G1995" s="146"/>
      <c r="H1995" s="273">
        <f>VLOOKUP(U1995,[2]Inflation!$G$16:$H$26,2,FALSE)</f>
        <v>1.0461491063094051</v>
      </c>
      <c r="I1995" s="274">
        <f t="shared" si="178"/>
        <v>721.84288335348947</v>
      </c>
      <c r="J1995" s="151"/>
      <c r="K1995" s="151">
        <v>495</v>
      </c>
      <c r="L1995" s="151"/>
      <c r="M1995" s="276">
        <f t="shared" ref="M1995:M2026" si="179">H1995*K1995</f>
        <v>517.8438076231555</v>
      </c>
      <c r="N1995" s="151">
        <v>1100</v>
      </c>
      <c r="O1995" s="151"/>
      <c r="P1995" s="276">
        <f t="shared" ref="P1995:P2026" si="180">N1995*H1995</f>
        <v>1150.7640169403455</v>
      </c>
      <c r="Q1995" s="85" t="s">
        <v>1639</v>
      </c>
      <c r="R1995" s="96" t="s">
        <v>291</v>
      </c>
      <c r="S1995" s="85" t="s">
        <v>66</v>
      </c>
      <c r="T1995" s="85" t="s">
        <v>67</v>
      </c>
      <c r="U1995" s="135">
        <v>2010</v>
      </c>
      <c r="V1995" s="85"/>
      <c r="W1995" s="85"/>
      <c r="X1995" s="57"/>
      <c r="Y1995" s="95" t="s">
        <v>343</v>
      </c>
      <c r="Z1995" s="137" t="s">
        <v>69</v>
      </c>
      <c r="AA1995" s="95"/>
      <c r="AC1995" s="125"/>
      <c r="AD1995" s="125"/>
      <c r="AE1995" s="125"/>
      <c r="AF1995" s="125"/>
      <c r="AG1995" s="125"/>
    </row>
    <row r="1996" spans="1:33" s="125" customFormat="1" ht="15" x14ac:dyDescent="0.25">
      <c r="A1996" s="44" t="s">
        <v>1733</v>
      </c>
      <c r="B1996" s="172" t="s">
        <v>1864</v>
      </c>
      <c r="C1996" s="172" t="s">
        <v>1865</v>
      </c>
      <c r="D1996" s="44"/>
      <c r="E1996" s="270">
        <v>482.34</v>
      </c>
      <c r="F1996" s="271">
        <v>482.34</v>
      </c>
      <c r="G1996" s="272"/>
      <c r="H1996" s="273">
        <f>VLOOKUP(U1996,[2]Inflation!$G$16:$H$26,2,FALSE)</f>
        <v>1.0292667257822254</v>
      </c>
      <c r="I1996" s="274">
        <f t="shared" si="178"/>
        <v>496.4565125137986</v>
      </c>
      <c r="J1996" s="275" t="s">
        <v>963</v>
      </c>
      <c r="K1996" s="218" t="s">
        <v>210</v>
      </c>
      <c r="L1996" s="218"/>
      <c r="M1996" s="276" t="e">
        <f t="shared" si="179"/>
        <v>#VALUE!</v>
      </c>
      <c r="N1996" s="218" t="s">
        <v>210</v>
      </c>
      <c r="O1996" s="218"/>
      <c r="P1996" s="276" t="e">
        <f t="shared" si="180"/>
        <v>#VALUE!</v>
      </c>
      <c r="Q1996" s="44" t="s">
        <v>27</v>
      </c>
      <c r="R1996" s="44" t="s">
        <v>71</v>
      </c>
      <c r="S1996" s="44" t="s">
        <v>216</v>
      </c>
      <c r="T1996" s="44">
        <v>2011</v>
      </c>
      <c r="U1996" s="41">
        <v>2011</v>
      </c>
      <c r="V1996" s="44">
        <v>26</v>
      </c>
      <c r="W1996" s="44" t="s">
        <v>32</v>
      </c>
      <c r="X1996" s="44">
        <v>26</v>
      </c>
      <c r="Y1996" s="44"/>
      <c r="Z1996" s="48" t="s">
        <v>217</v>
      </c>
      <c r="AA1996" s="44"/>
    </row>
    <row r="1997" spans="1:33" s="125" customFormat="1" ht="15" x14ac:dyDescent="0.25">
      <c r="A1997" s="44" t="s">
        <v>1733</v>
      </c>
      <c r="B1997" s="172" t="s">
        <v>1864</v>
      </c>
      <c r="C1997" s="172" t="s">
        <v>1866</v>
      </c>
      <c r="D1997" s="44"/>
      <c r="E1997" s="270">
        <v>522.19000000000005</v>
      </c>
      <c r="F1997" s="271">
        <v>522.19000000000005</v>
      </c>
      <c r="G1997" s="272"/>
      <c r="H1997" s="273">
        <f>VLOOKUP(U1997,[2]Inflation!$G$16:$H$26,2,FALSE)</f>
        <v>1.0292667257822254</v>
      </c>
      <c r="I1997" s="274">
        <f t="shared" ref="I1997:I2028" si="181">H1997*F1997</f>
        <v>537.47279153622037</v>
      </c>
      <c r="J1997" s="275" t="s">
        <v>963</v>
      </c>
      <c r="K1997" s="218" t="s">
        <v>210</v>
      </c>
      <c r="L1997" s="218"/>
      <c r="M1997" s="276" t="e">
        <f t="shared" si="179"/>
        <v>#VALUE!</v>
      </c>
      <c r="N1997" s="218" t="s">
        <v>210</v>
      </c>
      <c r="O1997" s="218"/>
      <c r="P1997" s="276" t="e">
        <f t="shared" si="180"/>
        <v>#VALUE!</v>
      </c>
      <c r="Q1997" s="44" t="s">
        <v>27</v>
      </c>
      <c r="R1997" s="44" t="s">
        <v>71</v>
      </c>
      <c r="S1997" s="44" t="s">
        <v>216</v>
      </c>
      <c r="T1997" s="44">
        <v>2011</v>
      </c>
      <c r="U1997" s="41">
        <v>2011</v>
      </c>
      <c r="V1997" s="44">
        <v>26</v>
      </c>
      <c r="W1997" s="44" t="s">
        <v>32</v>
      </c>
      <c r="X1997" s="44">
        <v>117</v>
      </c>
      <c r="Y1997" s="44"/>
      <c r="Z1997" s="48" t="s">
        <v>217</v>
      </c>
      <c r="AA1997" s="44"/>
    </row>
    <row r="1998" spans="1:33" s="125" customFormat="1" ht="15" x14ac:dyDescent="0.25">
      <c r="A1998" s="57" t="s">
        <v>1737</v>
      </c>
      <c r="B1998" s="57" t="s">
        <v>1864</v>
      </c>
      <c r="C1998" s="57" t="s">
        <v>1867</v>
      </c>
      <c r="D1998" s="85"/>
      <c r="E1998" s="151">
        <v>339.75</v>
      </c>
      <c r="F1998" s="277">
        <v>339.75</v>
      </c>
      <c r="G1998" s="146"/>
      <c r="H1998" s="273">
        <f>VLOOKUP(U1998,[2]Inflation!$G$16:$H$26,2,FALSE)</f>
        <v>1.0461491063094051</v>
      </c>
      <c r="I1998" s="274">
        <f t="shared" si="181"/>
        <v>355.42915886862039</v>
      </c>
      <c r="J1998" s="151"/>
      <c r="K1998" s="151">
        <v>250</v>
      </c>
      <c r="L1998" s="151"/>
      <c r="M1998" s="276">
        <f t="shared" si="179"/>
        <v>261.53727657735124</v>
      </c>
      <c r="N1998" s="151">
        <v>570</v>
      </c>
      <c r="O1998" s="151"/>
      <c r="P1998" s="276">
        <f t="shared" si="180"/>
        <v>596.30499059636088</v>
      </c>
      <c r="Q1998" s="85" t="s">
        <v>431</v>
      </c>
      <c r="R1998" s="94" t="s">
        <v>2714</v>
      </c>
      <c r="S1998" s="85" t="s">
        <v>66</v>
      </c>
      <c r="T1998" s="85">
        <v>2010</v>
      </c>
      <c r="U1998" s="135">
        <v>2010</v>
      </c>
      <c r="V1998" s="85"/>
      <c r="W1998" s="85"/>
      <c r="X1998" s="57"/>
      <c r="Y1998" s="95" t="s">
        <v>1868</v>
      </c>
      <c r="Z1998" s="137" t="s">
        <v>69</v>
      </c>
      <c r="AA1998" s="95"/>
    </row>
    <row r="1999" spans="1:33" s="125" customFormat="1" ht="15" x14ac:dyDescent="0.25">
      <c r="A1999" s="57" t="s">
        <v>1737</v>
      </c>
      <c r="B1999" s="57" t="s">
        <v>1864</v>
      </c>
      <c r="C1999" s="57" t="s">
        <v>1869</v>
      </c>
      <c r="D1999" s="85"/>
      <c r="E1999" s="151">
        <v>546.46</v>
      </c>
      <c r="F1999" s="277">
        <v>546.46</v>
      </c>
      <c r="G1999" s="146"/>
      <c r="H1999" s="273">
        <f>VLOOKUP(U1999,[2]Inflation!$G$16:$H$26,2,FALSE)</f>
        <v>1.0461491063094051</v>
      </c>
      <c r="I1999" s="274">
        <f t="shared" si="181"/>
        <v>571.67864063383752</v>
      </c>
      <c r="J1999" s="151"/>
      <c r="K1999" s="151">
        <v>366</v>
      </c>
      <c r="L1999" s="151"/>
      <c r="M1999" s="276">
        <f t="shared" si="179"/>
        <v>382.89057290924222</v>
      </c>
      <c r="N1999" s="151">
        <v>721.48</v>
      </c>
      <c r="O1999" s="151"/>
      <c r="P1999" s="276">
        <f t="shared" si="180"/>
        <v>754.77565722010957</v>
      </c>
      <c r="Q1999" s="85" t="s">
        <v>431</v>
      </c>
      <c r="R1999" s="94" t="s">
        <v>2714</v>
      </c>
      <c r="S1999" s="85" t="s">
        <v>66</v>
      </c>
      <c r="T1999" s="85">
        <v>2010</v>
      </c>
      <c r="U1999" s="135">
        <v>2010</v>
      </c>
      <c r="V1999" s="85"/>
      <c r="W1999" s="85"/>
      <c r="X1999" s="57"/>
      <c r="Y1999" s="95" t="s">
        <v>602</v>
      </c>
      <c r="Z1999" s="137" t="s">
        <v>69</v>
      </c>
      <c r="AA1999" s="95"/>
    </row>
    <row r="2000" spans="1:33" s="125" customFormat="1" ht="15" x14ac:dyDescent="0.25">
      <c r="A2000" s="57" t="s">
        <v>1737</v>
      </c>
      <c r="B2000" s="57" t="s">
        <v>1864</v>
      </c>
      <c r="C2000" s="57" t="s">
        <v>1870</v>
      </c>
      <c r="D2000" s="85"/>
      <c r="E2000" s="151">
        <v>137.5</v>
      </c>
      <c r="F2000" s="277">
        <v>137.5</v>
      </c>
      <c r="G2000" s="146"/>
      <c r="H2000" s="273">
        <f>VLOOKUP(U2000,[2]Inflation!$G$16:$H$26,2,FALSE)</f>
        <v>1.0461491063094051</v>
      </c>
      <c r="I2000" s="274">
        <f t="shared" si="181"/>
        <v>143.84550211754319</v>
      </c>
      <c r="J2000" s="151"/>
      <c r="K2000" s="151">
        <v>100</v>
      </c>
      <c r="L2000" s="151"/>
      <c r="M2000" s="276">
        <f t="shared" si="179"/>
        <v>104.6149106309405</v>
      </c>
      <c r="N2000" s="151">
        <v>175</v>
      </c>
      <c r="O2000" s="151"/>
      <c r="P2000" s="276">
        <f t="shared" si="180"/>
        <v>183.07609360414588</v>
      </c>
      <c r="Q2000" s="85" t="s">
        <v>431</v>
      </c>
      <c r="R2000" s="94" t="s">
        <v>2714</v>
      </c>
      <c r="S2000" s="85" t="s">
        <v>66</v>
      </c>
      <c r="T2000" s="85">
        <v>2010</v>
      </c>
      <c r="U2000" s="135">
        <v>2010</v>
      </c>
      <c r="V2000" s="85"/>
      <c r="W2000" s="85"/>
      <c r="X2000" s="57"/>
      <c r="Y2000" s="95" t="s">
        <v>70</v>
      </c>
      <c r="Z2000" s="137" t="s">
        <v>69</v>
      </c>
      <c r="AA2000" s="95"/>
    </row>
    <row r="2001" spans="1:33" s="125" customFormat="1" ht="15" x14ac:dyDescent="0.25">
      <c r="A2001" s="57" t="s">
        <v>1737</v>
      </c>
      <c r="B2001" s="57" t="s">
        <v>1864</v>
      </c>
      <c r="C2001" s="57" t="s">
        <v>1867</v>
      </c>
      <c r="D2001" s="85"/>
      <c r="E2001" s="151">
        <v>135.05000000000001</v>
      </c>
      <c r="F2001" s="277">
        <v>135.05000000000001</v>
      </c>
      <c r="G2001" s="146"/>
      <c r="H2001" s="273">
        <f>VLOOKUP(U2001,[2]Inflation!$G$16:$H$26,2,FALSE)</f>
        <v>1.0292667257822254</v>
      </c>
      <c r="I2001" s="274">
        <f t="shared" si="181"/>
        <v>139.00247131688957</v>
      </c>
      <c r="J2001" s="151"/>
      <c r="K2001" s="151">
        <v>135.05000000000001</v>
      </c>
      <c r="L2001" s="151"/>
      <c r="M2001" s="276">
        <f t="shared" si="179"/>
        <v>139.00247131688957</v>
      </c>
      <c r="N2001" s="151">
        <v>135.05000000000001</v>
      </c>
      <c r="O2001" s="151"/>
      <c r="P2001" s="276">
        <f t="shared" si="180"/>
        <v>139.00247131688957</v>
      </c>
      <c r="Q2001" s="85" t="s">
        <v>431</v>
      </c>
      <c r="R2001" s="94" t="s">
        <v>2714</v>
      </c>
      <c r="S2001" s="85" t="s">
        <v>66</v>
      </c>
      <c r="T2001" s="85">
        <v>2011</v>
      </c>
      <c r="U2001" s="135">
        <v>2011</v>
      </c>
      <c r="V2001" s="85"/>
      <c r="W2001" s="85"/>
      <c r="X2001" s="57"/>
      <c r="Y2001" s="95" t="s">
        <v>281</v>
      </c>
      <c r="Z2001" s="137" t="s">
        <v>69</v>
      </c>
      <c r="AA2001" s="95"/>
    </row>
    <row r="2002" spans="1:33" s="125" customFormat="1" ht="15" x14ac:dyDescent="0.25">
      <c r="A2002" s="57" t="s">
        <v>1737</v>
      </c>
      <c r="B2002" s="57" t="s">
        <v>1864</v>
      </c>
      <c r="C2002" s="57" t="s">
        <v>1869</v>
      </c>
      <c r="D2002" s="85"/>
      <c r="E2002" s="151">
        <v>475.84</v>
      </c>
      <c r="F2002" s="277">
        <v>475.84</v>
      </c>
      <c r="G2002" s="146"/>
      <c r="H2002" s="273">
        <f>VLOOKUP(U2002,[2]Inflation!$G$16:$H$26,2,FALSE)</f>
        <v>1.0292667257822254</v>
      </c>
      <c r="I2002" s="274">
        <f t="shared" si="181"/>
        <v>489.76627879621412</v>
      </c>
      <c r="J2002" s="151"/>
      <c r="K2002" s="151">
        <v>127</v>
      </c>
      <c r="L2002" s="151"/>
      <c r="M2002" s="276">
        <f t="shared" si="179"/>
        <v>130.71687417434262</v>
      </c>
      <c r="N2002" s="151">
        <v>775</v>
      </c>
      <c r="O2002" s="151"/>
      <c r="P2002" s="276">
        <f t="shared" si="180"/>
        <v>797.68171248122474</v>
      </c>
      <c r="Q2002" s="85" t="s">
        <v>431</v>
      </c>
      <c r="R2002" s="94" t="s">
        <v>2714</v>
      </c>
      <c r="S2002" s="85" t="s">
        <v>66</v>
      </c>
      <c r="T2002" s="85">
        <v>2011</v>
      </c>
      <c r="U2002" s="135">
        <v>2011</v>
      </c>
      <c r="V2002" s="85"/>
      <c r="W2002" s="85"/>
      <c r="X2002" s="57"/>
      <c r="Y2002" s="95" t="s">
        <v>772</v>
      </c>
      <c r="Z2002" s="137" t="s">
        <v>69</v>
      </c>
      <c r="AA2002" s="95"/>
    </row>
    <row r="2003" spans="1:33" s="125" customFormat="1" ht="15" x14ac:dyDescent="0.25">
      <c r="A2003" s="57" t="s">
        <v>1737</v>
      </c>
      <c r="B2003" s="57" t="s">
        <v>1864</v>
      </c>
      <c r="C2003" s="57" t="s">
        <v>1870</v>
      </c>
      <c r="D2003" s="85"/>
      <c r="E2003" s="151">
        <v>136.66999999999999</v>
      </c>
      <c r="F2003" s="277">
        <v>136.66999999999999</v>
      </c>
      <c r="G2003" s="146"/>
      <c r="H2003" s="273">
        <f>VLOOKUP(U2003,[2]Inflation!$G$16:$H$26,2,FALSE)</f>
        <v>1.0292667257822254</v>
      </c>
      <c r="I2003" s="274">
        <f t="shared" si="181"/>
        <v>140.66988341265673</v>
      </c>
      <c r="J2003" s="151"/>
      <c r="K2003" s="151">
        <v>70</v>
      </c>
      <c r="L2003" s="151"/>
      <c r="M2003" s="276">
        <f t="shared" si="179"/>
        <v>72.048670804755787</v>
      </c>
      <c r="N2003" s="151">
        <v>250</v>
      </c>
      <c r="O2003" s="151"/>
      <c r="P2003" s="276">
        <f t="shared" si="180"/>
        <v>257.31668144555636</v>
      </c>
      <c r="Q2003" s="85" t="s">
        <v>431</v>
      </c>
      <c r="R2003" s="94" t="s">
        <v>2714</v>
      </c>
      <c r="S2003" s="85" t="s">
        <v>66</v>
      </c>
      <c r="T2003" s="85">
        <v>2011</v>
      </c>
      <c r="U2003" s="135">
        <v>2011</v>
      </c>
      <c r="V2003" s="85"/>
      <c r="W2003" s="85"/>
      <c r="X2003" s="57"/>
      <c r="Y2003" s="95" t="s">
        <v>68</v>
      </c>
      <c r="Z2003" s="137" t="s">
        <v>69</v>
      </c>
      <c r="AA2003" s="95"/>
    </row>
    <row r="2004" spans="1:33" s="125" customFormat="1" ht="15" x14ac:dyDescent="0.25">
      <c r="A2004" s="44" t="s">
        <v>1733</v>
      </c>
      <c r="B2004" s="172" t="s">
        <v>1871</v>
      </c>
      <c r="C2004" s="172" t="s">
        <v>1872</v>
      </c>
      <c r="D2004" s="44"/>
      <c r="E2004" s="270">
        <v>0</v>
      </c>
      <c r="F2004" s="271">
        <v>0</v>
      </c>
      <c r="G2004" s="272"/>
      <c r="H2004" s="273">
        <f>VLOOKUP(U2004,[2]Inflation!$G$16:$H$26,2,FALSE)</f>
        <v>1.0461491063094051</v>
      </c>
      <c r="I2004" s="274">
        <f t="shared" si="181"/>
        <v>0</v>
      </c>
      <c r="J2004" s="275">
        <v>0</v>
      </c>
      <c r="K2004" s="218">
        <v>413</v>
      </c>
      <c r="L2004" s="218"/>
      <c r="M2004" s="276">
        <f t="shared" si="179"/>
        <v>432.05958090578429</v>
      </c>
      <c r="N2004" s="218">
        <v>902</v>
      </c>
      <c r="O2004" s="218"/>
      <c r="P2004" s="276">
        <f t="shared" si="180"/>
        <v>943.62649389108333</v>
      </c>
      <c r="Q2004" s="44" t="s">
        <v>27</v>
      </c>
      <c r="R2004" s="44" t="s">
        <v>83</v>
      </c>
      <c r="S2004" s="44" t="s">
        <v>981</v>
      </c>
      <c r="T2004" s="44">
        <v>2010</v>
      </c>
      <c r="U2004" s="41">
        <v>2010</v>
      </c>
      <c r="V2004" s="44" t="s">
        <v>1873</v>
      </c>
      <c r="W2004" s="44" t="s">
        <v>32</v>
      </c>
      <c r="X2004" s="44">
        <v>1023</v>
      </c>
      <c r="Y2004" s="44"/>
      <c r="Z2004" s="290" t="s">
        <v>982</v>
      </c>
      <c r="AA2004" s="44"/>
    </row>
    <row r="2005" spans="1:33" s="125" customFormat="1" ht="30" x14ac:dyDescent="0.25">
      <c r="A2005" s="44" t="s">
        <v>1733</v>
      </c>
      <c r="B2005" s="172" t="s">
        <v>1871</v>
      </c>
      <c r="C2005" s="172" t="s">
        <v>1874</v>
      </c>
      <c r="D2005" s="44"/>
      <c r="E2005" s="270">
        <v>286.7</v>
      </c>
      <c r="F2005" s="271">
        <v>286.7</v>
      </c>
      <c r="G2005" s="272"/>
      <c r="H2005" s="273">
        <f>VLOOKUP(U2005,[2]Inflation!$G$16:$H$26,2,FALSE)</f>
        <v>1.0292667257822254</v>
      </c>
      <c r="I2005" s="274">
        <f t="shared" si="181"/>
        <v>295.09077028176404</v>
      </c>
      <c r="J2005" s="275" t="s">
        <v>963</v>
      </c>
      <c r="K2005" s="218">
        <v>100</v>
      </c>
      <c r="L2005" s="218"/>
      <c r="M2005" s="276">
        <f t="shared" si="179"/>
        <v>102.92667257822255</v>
      </c>
      <c r="N2005" s="218">
        <v>1407</v>
      </c>
      <c r="O2005" s="218"/>
      <c r="P2005" s="276">
        <f t="shared" si="180"/>
        <v>1448.1782831755911</v>
      </c>
      <c r="Q2005" s="44" t="s">
        <v>27</v>
      </c>
      <c r="R2005" s="44" t="s">
        <v>129</v>
      </c>
      <c r="S2005" s="44" t="s">
        <v>220</v>
      </c>
      <c r="T2005" s="44" t="s">
        <v>214</v>
      </c>
      <c r="U2005" s="41">
        <v>2011</v>
      </c>
      <c r="V2005" s="44" t="s">
        <v>32</v>
      </c>
      <c r="W2005" s="44" t="s">
        <v>32</v>
      </c>
      <c r="X2005" s="44">
        <v>14</v>
      </c>
      <c r="Y2005" s="44"/>
      <c r="Z2005" s="290" t="s">
        <v>221</v>
      </c>
      <c r="AA2005" s="44"/>
    </row>
    <row r="2006" spans="1:33" s="125" customFormat="1" ht="15" x14ac:dyDescent="0.25">
      <c r="A2006" s="44" t="s">
        <v>1733</v>
      </c>
      <c r="B2006" s="172" t="s">
        <v>1871</v>
      </c>
      <c r="C2006" s="172" t="s">
        <v>1875</v>
      </c>
      <c r="D2006" s="44"/>
      <c r="E2006" s="270">
        <v>697.19</v>
      </c>
      <c r="F2006" s="271">
        <v>697.19</v>
      </c>
      <c r="G2006" s="272"/>
      <c r="H2006" s="273">
        <f>VLOOKUP(U2006,[2]Inflation!$G$16:$H$26,2,FALSE)</f>
        <v>1.0292667257822254</v>
      </c>
      <c r="I2006" s="274">
        <f t="shared" si="181"/>
        <v>717.59446854810983</v>
      </c>
      <c r="J2006" s="275"/>
      <c r="K2006" s="218">
        <v>420</v>
      </c>
      <c r="L2006" s="218"/>
      <c r="M2006" s="276">
        <f t="shared" si="179"/>
        <v>432.29202482853469</v>
      </c>
      <c r="N2006" s="218">
        <v>1100</v>
      </c>
      <c r="O2006" s="218"/>
      <c r="P2006" s="276">
        <f t="shared" si="180"/>
        <v>1132.1933983604481</v>
      </c>
      <c r="Q2006" s="44" t="s">
        <v>27</v>
      </c>
      <c r="R2006" s="44" t="s">
        <v>208</v>
      </c>
      <c r="S2006" s="44" t="s">
        <v>209</v>
      </c>
      <c r="T2006" s="44">
        <v>2011</v>
      </c>
      <c r="U2006" s="41">
        <v>2011</v>
      </c>
      <c r="V2006" s="44" t="s">
        <v>210</v>
      </c>
      <c r="W2006" s="44" t="s">
        <v>32</v>
      </c>
      <c r="X2006" s="44">
        <v>193</v>
      </c>
      <c r="Y2006" s="44"/>
      <c r="Z2006" s="48" t="s">
        <v>211</v>
      </c>
      <c r="AA2006" s="44"/>
    </row>
    <row r="2007" spans="1:33" s="125" customFormat="1" ht="15" x14ac:dyDescent="0.25">
      <c r="A2007" s="44" t="s">
        <v>1733</v>
      </c>
      <c r="B2007" s="172" t="s">
        <v>1871</v>
      </c>
      <c r="C2007" s="172" t="s">
        <v>1876</v>
      </c>
      <c r="D2007" s="44"/>
      <c r="E2007" s="270">
        <v>690</v>
      </c>
      <c r="F2007" s="271">
        <v>690</v>
      </c>
      <c r="G2007" s="272"/>
      <c r="H2007" s="273">
        <f>VLOOKUP(U2007,[2]Inflation!$G$16:$H$26,2,FALSE)</f>
        <v>1.0292667257822254</v>
      </c>
      <c r="I2007" s="274">
        <f t="shared" si="181"/>
        <v>710.1940407897356</v>
      </c>
      <c r="J2007" s="275"/>
      <c r="K2007" s="218">
        <v>690</v>
      </c>
      <c r="L2007" s="218"/>
      <c r="M2007" s="276">
        <f t="shared" si="179"/>
        <v>710.1940407897356</v>
      </c>
      <c r="N2007" s="218">
        <v>690</v>
      </c>
      <c r="O2007" s="218"/>
      <c r="P2007" s="276">
        <f t="shared" si="180"/>
        <v>710.1940407897356</v>
      </c>
      <c r="Q2007" s="44" t="s">
        <v>27</v>
      </c>
      <c r="R2007" s="44" t="s">
        <v>208</v>
      </c>
      <c r="S2007" s="44" t="s">
        <v>209</v>
      </c>
      <c r="T2007" s="44">
        <v>2011</v>
      </c>
      <c r="U2007" s="41">
        <v>2011</v>
      </c>
      <c r="V2007" s="44" t="s">
        <v>210</v>
      </c>
      <c r="W2007" s="44" t="s">
        <v>32</v>
      </c>
      <c r="X2007" s="44">
        <v>16</v>
      </c>
      <c r="Y2007" s="44"/>
      <c r="Z2007" s="48" t="s">
        <v>211</v>
      </c>
      <c r="AA2007" s="44"/>
    </row>
    <row r="2008" spans="1:33" s="125" customFormat="1" ht="15" x14ac:dyDescent="0.25">
      <c r="A2008" s="44" t="s">
        <v>1733</v>
      </c>
      <c r="B2008" s="172" t="s">
        <v>1871</v>
      </c>
      <c r="C2008" s="172" t="s">
        <v>1877</v>
      </c>
      <c r="D2008" s="44"/>
      <c r="E2008" s="278">
        <v>647.17999999999995</v>
      </c>
      <c r="F2008" s="279">
        <v>647.17999999999995</v>
      </c>
      <c r="G2008" s="280"/>
      <c r="H2008" s="273">
        <f>VLOOKUP(U2008,[2]Inflation!$G$16:$H$26,2,FALSE)</f>
        <v>1.0292667257822254</v>
      </c>
      <c r="I2008" s="274">
        <f t="shared" si="181"/>
        <v>666.12083959174061</v>
      </c>
      <c r="J2008" s="275" t="s">
        <v>963</v>
      </c>
      <c r="K2008" s="218">
        <v>450</v>
      </c>
      <c r="L2008" s="218"/>
      <c r="M2008" s="276">
        <f t="shared" si="179"/>
        <v>463.17002660200143</v>
      </c>
      <c r="N2008" s="218">
        <v>850</v>
      </c>
      <c r="O2008" s="218"/>
      <c r="P2008" s="276">
        <f t="shared" si="180"/>
        <v>874.87671691489163</v>
      </c>
      <c r="Q2008" s="44" t="s">
        <v>27</v>
      </c>
      <c r="R2008" s="44" t="s">
        <v>208</v>
      </c>
      <c r="S2008" s="44" t="s">
        <v>209</v>
      </c>
      <c r="T2008" s="44">
        <v>2011</v>
      </c>
      <c r="U2008" s="41">
        <v>2011</v>
      </c>
      <c r="V2008" s="44" t="s">
        <v>210</v>
      </c>
      <c r="W2008" s="44" t="s">
        <v>32</v>
      </c>
      <c r="X2008" s="44">
        <v>39</v>
      </c>
      <c r="Y2008" s="44"/>
      <c r="Z2008" s="48" t="s">
        <v>211</v>
      </c>
      <c r="AA2008" s="44"/>
    </row>
    <row r="2009" spans="1:33" s="125" customFormat="1" ht="15" x14ac:dyDescent="0.25">
      <c r="A2009" s="44" t="s">
        <v>1733</v>
      </c>
      <c r="B2009" s="172" t="s">
        <v>1871</v>
      </c>
      <c r="C2009" s="172" t="s">
        <v>1878</v>
      </c>
      <c r="D2009" s="44"/>
      <c r="E2009" s="278">
        <v>493.54</v>
      </c>
      <c r="F2009" s="279">
        <v>493.54</v>
      </c>
      <c r="G2009" s="280"/>
      <c r="H2009" s="273">
        <f>VLOOKUP(U2009,[2]Inflation!$G$16:$H$26,2,FALSE)</f>
        <v>1.0292667257822254</v>
      </c>
      <c r="I2009" s="274">
        <f t="shared" si="181"/>
        <v>507.98429984255955</v>
      </c>
      <c r="J2009" s="275" t="s">
        <v>963</v>
      </c>
      <c r="K2009" s="218">
        <v>374</v>
      </c>
      <c r="L2009" s="218"/>
      <c r="M2009" s="276">
        <f t="shared" si="179"/>
        <v>384.9457554425523</v>
      </c>
      <c r="N2009" s="218">
        <v>800</v>
      </c>
      <c r="O2009" s="218"/>
      <c r="P2009" s="276">
        <f t="shared" si="180"/>
        <v>823.41338062578041</v>
      </c>
      <c r="Q2009" s="44" t="s">
        <v>27</v>
      </c>
      <c r="R2009" s="44" t="s">
        <v>208</v>
      </c>
      <c r="S2009" s="44" t="s">
        <v>209</v>
      </c>
      <c r="T2009" s="44">
        <v>2011</v>
      </c>
      <c r="U2009" s="41">
        <v>2011</v>
      </c>
      <c r="V2009" s="44" t="s">
        <v>210</v>
      </c>
      <c r="W2009" s="44" t="s">
        <v>32</v>
      </c>
      <c r="X2009" s="44">
        <v>1510</v>
      </c>
      <c r="Y2009" s="44"/>
      <c r="Z2009" s="48" t="s">
        <v>211</v>
      </c>
      <c r="AA2009" s="44"/>
    </row>
    <row r="2010" spans="1:33" s="125" customFormat="1" ht="30" x14ac:dyDescent="0.25">
      <c r="A2010" s="44" t="s">
        <v>1733</v>
      </c>
      <c r="B2010" s="172" t="s">
        <v>1871</v>
      </c>
      <c r="C2010" s="172" t="s">
        <v>1879</v>
      </c>
      <c r="D2010" s="44"/>
      <c r="E2010" s="278">
        <v>315</v>
      </c>
      <c r="F2010" s="279">
        <v>315</v>
      </c>
      <c r="G2010" s="280"/>
      <c r="H2010" s="273">
        <f>VLOOKUP(U2010,[2]Inflation!$G$16:$H$26,2,FALSE)</f>
        <v>1.0292667257822254</v>
      </c>
      <c r="I2010" s="274">
        <f t="shared" si="181"/>
        <v>324.21901862140101</v>
      </c>
      <c r="J2010" s="275"/>
      <c r="K2010" s="218">
        <v>315</v>
      </c>
      <c r="L2010" s="218"/>
      <c r="M2010" s="276">
        <f t="shared" si="179"/>
        <v>324.21901862140101</v>
      </c>
      <c r="N2010" s="218">
        <v>315</v>
      </c>
      <c r="O2010" s="218"/>
      <c r="P2010" s="276">
        <f t="shared" si="180"/>
        <v>324.21901862140101</v>
      </c>
      <c r="Q2010" s="44" t="s">
        <v>27</v>
      </c>
      <c r="R2010" s="44" t="s">
        <v>129</v>
      </c>
      <c r="S2010" s="44" t="s">
        <v>220</v>
      </c>
      <c r="T2010" s="44" t="s">
        <v>214</v>
      </c>
      <c r="U2010" s="41">
        <v>2011</v>
      </c>
      <c r="V2010" s="44" t="s">
        <v>210</v>
      </c>
      <c r="W2010" s="44" t="s">
        <v>32</v>
      </c>
      <c r="X2010" s="44">
        <v>26</v>
      </c>
      <c r="Y2010" s="44"/>
      <c r="Z2010" s="48" t="s">
        <v>221</v>
      </c>
      <c r="AA2010" s="44"/>
    </row>
    <row r="2011" spans="1:33" s="125" customFormat="1" ht="30" x14ac:dyDescent="0.25">
      <c r="A2011" s="44" t="s">
        <v>1733</v>
      </c>
      <c r="B2011" s="172" t="s">
        <v>1880</v>
      </c>
      <c r="C2011" s="172" t="s">
        <v>1881</v>
      </c>
      <c r="D2011" s="44"/>
      <c r="E2011" s="270">
        <v>550.1</v>
      </c>
      <c r="F2011" s="271">
        <v>550.1</v>
      </c>
      <c r="G2011" s="272"/>
      <c r="H2011" s="273">
        <f>VLOOKUP(U2011,[2]Inflation!$G$16:$H$26,2,FALSE)</f>
        <v>1.0292667257822254</v>
      </c>
      <c r="I2011" s="274">
        <f t="shared" si="181"/>
        <v>566.19962585280223</v>
      </c>
      <c r="J2011" s="275"/>
      <c r="K2011" s="218">
        <v>457</v>
      </c>
      <c r="L2011" s="218"/>
      <c r="M2011" s="276">
        <f t="shared" si="179"/>
        <v>470.37489368247702</v>
      </c>
      <c r="N2011" s="218">
        <v>726.15</v>
      </c>
      <c r="O2011" s="218"/>
      <c r="P2011" s="276">
        <f t="shared" si="180"/>
        <v>747.40203292676301</v>
      </c>
      <c r="Q2011" s="44" t="s">
        <v>27</v>
      </c>
      <c r="R2011" s="44" t="s">
        <v>1882</v>
      </c>
      <c r="S2011" s="44" t="s">
        <v>1883</v>
      </c>
      <c r="T2011" s="44">
        <v>2011</v>
      </c>
      <c r="U2011" s="41">
        <v>2011</v>
      </c>
      <c r="V2011" s="44">
        <v>8</v>
      </c>
      <c r="W2011" s="44" t="s">
        <v>32</v>
      </c>
      <c r="X2011" s="44">
        <v>86</v>
      </c>
      <c r="Y2011" s="44"/>
      <c r="Z2011" s="48" t="s">
        <v>1884</v>
      </c>
      <c r="AA2011" s="44"/>
      <c r="AC2011" s="51"/>
      <c r="AD2011" s="51"/>
      <c r="AE2011" s="51"/>
      <c r="AF2011" s="51"/>
      <c r="AG2011" s="51"/>
    </row>
    <row r="2012" spans="1:33" s="125" customFormat="1" ht="15" x14ac:dyDescent="0.25">
      <c r="A2012" s="44" t="s">
        <v>1733</v>
      </c>
      <c r="B2012" s="172" t="s">
        <v>1880</v>
      </c>
      <c r="C2012" s="172" t="s">
        <v>1885</v>
      </c>
      <c r="D2012" s="44"/>
      <c r="E2012" s="270" t="s">
        <v>963</v>
      </c>
      <c r="F2012" s="271" t="s">
        <v>963</v>
      </c>
      <c r="G2012" s="272"/>
      <c r="H2012" s="273">
        <f>VLOOKUP(U2012,[2]Inflation!$G$16:$H$26,2,FALSE)</f>
        <v>1.0292667257822254</v>
      </c>
      <c r="I2012" s="274" t="e">
        <f t="shared" si="181"/>
        <v>#VALUE!</v>
      </c>
      <c r="J2012" s="275" t="s">
        <v>963</v>
      </c>
      <c r="K2012" s="218">
        <v>610</v>
      </c>
      <c r="L2012" s="218"/>
      <c r="M2012" s="276">
        <f t="shared" si="179"/>
        <v>627.85270272715752</v>
      </c>
      <c r="N2012" s="218">
        <v>771.29</v>
      </c>
      <c r="O2012" s="218"/>
      <c r="P2012" s="276">
        <f t="shared" si="180"/>
        <v>793.86313292857267</v>
      </c>
      <c r="Q2012" s="44" t="s">
        <v>27</v>
      </c>
      <c r="R2012" s="44" t="s">
        <v>964</v>
      </c>
      <c r="S2012" s="44" t="s">
        <v>965</v>
      </c>
      <c r="T2012" s="44">
        <v>2011</v>
      </c>
      <c r="U2012" s="41">
        <v>2011</v>
      </c>
      <c r="V2012" s="44" t="s">
        <v>32</v>
      </c>
      <c r="W2012" s="44" t="s">
        <v>32</v>
      </c>
      <c r="X2012" s="44">
        <v>4</v>
      </c>
      <c r="Y2012" s="44"/>
      <c r="Z2012" s="48" t="s">
        <v>966</v>
      </c>
      <c r="AA2012" s="44"/>
      <c r="AC2012" s="51"/>
      <c r="AD2012" s="51"/>
      <c r="AE2012" s="51"/>
      <c r="AF2012" s="51"/>
      <c r="AG2012" s="51"/>
    </row>
    <row r="2013" spans="1:33" s="51" customFormat="1" ht="15" x14ac:dyDescent="0.25">
      <c r="A2013" s="44" t="s">
        <v>1733</v>
      </c>
      <c r="B2013" s="172" t="s">
        <v>1880</v>
      </c>
      <c r="C2013" s="172" t="s">
        <v>1886</v>
      </c>
      <c r="D2013" s="44"/>
      <c r="E2013" s="270" t="s">
        <v>963</v>
      </c>
      <c r="F2013" s="271" t="s">
        <v>963</v>
      </c>
      <c r="G2013" s="272"/>
      <c r="H2013" s="273">
        <f>VLOOKUP(U2013,[2]Inflation!$G$16:$H$26,2,FALSE)</f>
        <v>1.0292667257822254</v>
      </c>
      <c r="I2013" s="274" t="e">
        <f t="shared" si="181"/>
        <v>#VALUE!</v>
      </c>
      <c r="J2013" s="275" t="s">
        <v>963</v>
      </c>
      <c r="K2013" s="218">
        <v>525</v>
      </c>
      <c r="L2013" s="218"/>
      <c r="M2013" s="276">
        <f t="shared" si="179"/>
        <v>540.36503103566838</v>
      </c>
      <c r="N2013" s="218">
        <v>629.5</v>
      </c>
      <c r="O2013" s="218"/>
      <c r="P2013" s="276">
        <f t="shared" si="180"/>
        <v>647.92340387991089</v>
      </c>
      <c r="Q2013" s="44" t="s">
        <v>27</v>
      </c>
      <c r="R2013" s="44" t="s">
        <v>964</v>
      </c>
      <c r="S2013" s="44" t="s">
        <v>965</v>
      </c>
      <c r="T2013" s="44">
        <v>2011</v>
      </c>
      <c r="U2013" s="41">
        <v>2011</v>
      </c>
      <c r="V2013" s="44" t="s">
        <v>32</v>
      </c>
      <c r="W2013" s="44" t="s">
        <v>32</v>
      </c>
      <c r="X2013" s="44">
        <v>16</v>
      </c>
      <c r="Y2013" s="44"/>
      <c r="Z2013" s="48" t="s">
        <v>966</v>
      </c>
      <c r="AA2013" s="44"/>
    </row>
    <row r="2014" spans="1:33" s="51" customFormat="1" ht="30" x14ac:dyDescent="0.25">
      <c r="A2014" s="44" t="s">
        <v>1733</v>
      </c>
      <c r="B2014" s="172" t="s">
        <v>1880</v>
      </c>
      <c r="C2014" s="172" t="s">
        <v>1887</v>
      </c>
      <c r="D2014" s="44"/>
      <c r="E2014" s="270">
        <v>375</v>
      </c>
      <c r="F2014" s="271">
        <v>375</v>
      </c>
      <c r="G2014" s="272"/>
      <c r="H2014" s="273">
        <f>VLOOKUP(U2014,[2]Inflation!$G$16:$H$26,2,FALSE)</f>
        <v>1.0292667257822254</v>
      </c>
      <c r="I2014" s="274">
        <f t="shared" si="181"/>
        <v>385.97502216833453</v>
      </c>
      <c r="J2014" s="275" t="s">
        <v>963</v>
      </c>
      <c r="K2014" s="218" t="s">
        <v>210</v>
      </c>
      <c r="L2014" s="218"/>
      <c r="M2014" s="276" t="e">
        <f t="shared" si="179"/>
        <v>#VALUE!</v>
      </c>
      <c r="N2014" s="218" t="s">
        <v>210</v>
      </c>
      <c r="O2014" s="218"/>
      <c r="P2014" s="276" t="e">
        <f t="shared" si="180"/>
        <v>#VALUE!</v>
      </c>
      <c r="Q2014" s="44" t="s">
        <v>27</v>
      </c>
      <c r="R2014" s="44" t="s">
        <v>205</v>
      </c>
      <c r="S2014" s="77" t="s">
        <v>1888</v>
      </c>
      <c r="T2014" s="44">
        <v>2011</v>
      </c>
      <c r="U2014" s="41">
        <v>2011</v>
      </c>
      <c r="V2014" s="44" t="s">
        <v>32</v>
      </c>
      <c r="W2014" s="44" t="s">
        <v>32</v>
      </c>
      <c r="X2014" s="44">
        <v>16</v>
      </c>
      <c r="Y2014" s="44"/>
      <c r="Z2014" s="48" t="s">
        <v>207</v>
      </c>
      <c r="AA2014" s="44"/>
    </row>
    <row r="2015" spans="1:33" s="51" customFormat="1" ht="15" x14ac:dyDescent="0.25">
      <c r="A2015" s="44" t="s">
        <v>1733</v>
      </c>
      <c r="B2015" s="172" t="s">
        <v>1880</v>
      </c>
      <c r="C2015" s="172" t="s">
        <v>1836</v>
      </c>
      <c r="D2015" s="44"/>
      <c r="E2015" s="270">
        <v>191.67</v>
      </c>
      <c r="F2015" s="271">
        <v>191.67</v>
      </c>
      <c r="G2015" s="272"/>
      <c r="H2015" s="273">
        <f>VLOOKUP(U2015,[2]Inflation!$G$16:$H$26,2,FALSE)</f>
        <v>1.0461491063094051</v>
      </c>
      <c r="I2015" s="274">
        <f t="shared" si="181"/>
        <v>200.51539920632365</v>
      </c>
      <c r="J2015" s="275" t="s">
        <v>963</v>
      </c>
      <c r="K2015" s="218" t="s">
        <v>210</v>
      </c>
      <c r="L2015" s="218"/>
      <c r="M2015" s="276" t="e">
        <f t="shared" si="179"/>
        <v>#VALUE!</v>
      </c>
      <c r="N2015" s="218" t="s">
        <v>210</v>
      </c>
      <c r="O2015" s="218"/>
      <c r="P2015" s="276" t="e">
        <f t="shared" si="180"/>
        <v>#VALUE!</v>
      </c>
      <c r="Q2015" s="44" t="s">
        <v>27</v>
      </c>
      <c r="R2015" s="44" t="s">
        <v>205</v>
      </c>
      <c r="S2015" s="77" t="s">
        <v>1791</v>
      </c>
      <c r="T2015" s="44">
        <v>2010</v>
      </c>
      <c r="U2015" s="41">
        <v>2010</v>
      </c>
      <c r="V2015" s="44" t="s">
        <v>32</v>
      </c>
      <c r="W2015" s="44" t="s">
        <v>32</v>
      </c>
      <c r="X2015" s="44">
        <v>18</v>
      </c>
      <c r="Y2015" s="44"/>
      <c r="Z2015" s="48" t="s">
        <v>207</v>
      </c>
      <c r="AA2015" s="44"/>
    </row>
    <row r="2016" spans="1:33" s="51" customFormat="1" ht="15" x14ac:dyDescent="0.25">
      <c r="A2016" s="57" t="s">
        <v>1740</v>
      </c>
      <c r="B2016" s="57" t="s">
        <v>1880</v>
      </c>
      <c r="C2016" s="57" t="s">
        <v>1889</v>
      </c>
      <c r="D2016" s="85"/>
      <c r="E2016" s="151">
        <v>773.45</v>
      </c>
      <c r="F2016" s="277">
        <v>773.45</v>
      </c>
      <c r="G2016" s="146"/>
      <c r="H2016" s="273">
        <f>VLOOKUP(U2016,[2]Inflation!$G$16:$H$26,2,FALSE)</f>
        <v>1.0461491063094051</v>
      </c>
      <c r="I2016" s="274">
        <f t="shared" si="181"/>
        <v>809.14402627500942</v>
      </c>
      <c r="J2016" s="291"/>
      <c r="K2016" s="291">
        <v>473</v>
      </c>
      <c r="L2016" s="291"/>
      <c r="M2016" s="276">
        <f t="shared" si="179"/>
        <v>494.82852728434858</v>
      </c>
      <c r="N2016" s="291">
        <v>1312.5</v>
      </c>
      <c r="O2016" s="291"/>
      <c r="P2016" s="276">
        <f t="shared" si="180"/>
        <v>1373.0707020310942</v>
      </c>
      <c r="Q2016" s="292" t="s">
        <v>431</v>
      </c>
      <c r="R2016" s="293" t="s">
        <v>65</v>
      </c>
      <c r="S2016" s="292" t="s">
        <v>66</v>
      </c>
      <c r="T2016" s="292" t="s">
        <v>67</v>
      </c>
      <c r="U2016" s="135">
        <v>2010</v>
      </c>
      <c r="V2016" s="292"/>
      <c r="W2016" s="292"/>
      <c r="X2016" s="293">
        <v>106</v>
      </c>
      <c r="Y2016" s="294" t="s">
        <v>263</v>
      </c>
      <c r="Z2016" s="295" t="s">
        <v>69</v>
      </c>
      <c r="AA2016" s="294"/>
    </row>
    <row r="2017" spans="1:33" s="51" customFormat="1" ht="15" x14ac:dyDescent="0.25">
      <c r="A2017" s="57" t="s">
        <v>1740</v>
      </c>
      <c r="B2017" s="57" t="s">
        <v>1880</v>
      </c>
      <c r="C2017" s="57" t="s">
        <v>1890</v>
      </c>
      <c r="D2017" s="85"/>
      <c r="E2017" s="151">
        <v>391.43</v>
      </c>
      <c r="F2017" s="277">
        <v>391.43</v>
      </c>
      <c r="G2017" s="146"/>
      <c r="H2017" s="273">
        <f>VLOOKUP(U2017,[2]Inflation!$G$16:$H$26,2,FALSE)</f>
        <v>1.0461491063094051</v>
      </c>
      <c r="I2017" s="274">
        <f t="shared" si="181"/>
        <v>409.49414468269043</v>
      </c>
      <c r="J2017" s="151"/>
      <c r="K2017" s="151">
        <v>315</v>
      </c>
      <c r="L2017" s="151"/>
      <c r="M2017" s="276">
        <f t="shared" si="179"/>
        <v>329.53696848746262</v>
      </c>
      <c r="N2017" s="151">
        <v>490</v>
      </c>
      <c r="O2017" s="151"/>
      <c r="P2017" s="276">
        <f t="shared" si="180"/>
        <v>512.61306209160853</v>
      </c>
      <c r="Q2017" s="85" t="s">
        <v>1639</v>
      </c>
      <c r="R2017" s="84" t="s">
        <v>36</v>
      </c>
      <c r="S2017" s="85" t="s">
        <v>66</v>
      </c>
      <c r="T2017" s="85" t="s">
        <v>67</v>
      </c>
      <c r="U2017" s="135">
        <v>2010</v>
      </c>
      <c r="V2017" s="85"/>
      <c r="W2017" s="85"/>
      <c r="X2017" s="57"/>
      <c r="Y2017" s="95" t="s">
        <v>255</v>
      </c>
      <c r="Z2017" s="137" t="s">
        <v>69</v>
      </c>
      <c r="AA2017" s="95"/>
    </row>
    <row r="2018" spans="1:33" s="51" customFormat="1" ht="15" x14ac:dyDescent="0.25">
      <c r="A2018" s="57" t="s">
        <v>1740</v>
      </c>
      <c r="B2018" s="57" t="s">
        <v>1880</v>
      </c>
      <c r="C2018" s="57" t="s">
        <v>1891</v>
      </c>
      <c r="D2018" s="85"/>
      <c r="E2018" s="151">
        <v>413</v>
      </c>
      <c r="F2018" s="277">
        <v>413</v>
      </c>
      <c r="G2018" s="146"/>
      <c r="H2018" s="273">
        <f>VLOOKUP(U2018,[2]Inflation!$G$16:$H$26,2,FALSE)</f>
        <v>1.0461491063094051</v>
      </c>
      <c r="I2018" s="274">
        <f t="shared" si="181"/>
        <v>432.05958090578429</v>
      </c>
      <c r="J2018" s="151"/>
      <c r="K2018" s="151">
        <v>413</v>
      </c>
      <c r="L2018" s="151"/>
      <c r="M2018" s="276">
        <f t="shared" si="179"/>
        <v>432.05958090578429</v>
      </c>
      <c r="N2018" s="151">
        <v>413</v>
      </c>
      <c r="O2018" s="151"/>
      <c r="P2018" s="276">
        <f t="shared" si="180"/>
        <v>432.05958090578429</v>
      </c>
      <c r="Q2018" s="85" t="s">
        <v>431</v>
      </c>
      <c r="R2018" s="96" t="s">
        <v>83</v>
      </c>
      <c r="S2018" s="85" t="s">
        <v>66</v>
      </c>
      <c r="T2018" s="85" t="s">
        <v>67</v>
      </c>
      <c r="U2018" s="135">
        <v>2010</v>
      </c>
      <c r="V2018" s="85"/>
      <c r="W2018" s="85"/>
      <c r="X2018" s="57"/>
      <c r="Y2018" s="95" t="s">
        <v>267</v>
      </c>
      <c r="Z2018" s="137" t="s">
        <v>69</v>
      </c>
      <c r="AA2018" s="95"/>
    </row>
    <row r="2019" spans="1:33" s="51" customFormat="1" ht="15" x14ac:dyDescent="0.25">
      <c r="A2019" s="57" t="s">
        <v>1740</v>
      </c>
      <c r="B2019" s="57" t="s">
        <v>1880</v>
      </c>
      <c r="C2019" s="57" t="s">
        <v>1892</v>
      </c>
      <c r="D2019" s="85"/>
      <c r="E2019" s="151">
        <v>571.66999999999996</v>
      </c>
      <c r="F2019" s="277">
        <v>571.66999999999996</v>
      </c>
      <c r="G2019" s="146"/>
      <c r="H2019" s="273">
        <f>VLOOKUP(U2019,[2]Inflation!$G$16:$H$26,2,FALSE)</f>
        <v>1.0461491063094051</v>
      </c>
      <c r="I2019" s="274">
        <f t="shared" si="181"/>
        <v>598.05205960389753</v>
      </c>
      <c r="J2019" s="151"/>
      <c r="K2019" s="151">
        <v>435</v>
      </c>
      <c r="L2019" s="151"/>
      <c r="M2019" s="276">
        <f t="shared" si="179"/>
        <v>455.0748612445912</v>
      </c>
      <c r="N2019" s="151">
        <v>650</v>
      </c>
      <c r="O2019" s="151"/>
      <c r="P2019" s="276">
        <f t="shared" si="180"/>
        <v>679.99691910111324</v>
      </c>
      <c r="Q2019" s="85" t="s">
        <v>431</v>
      </c>
      <c r="R2019" s="96" t="s">
        <v>83</v>
      </c>
      <c r="S2019" s="85" t="s">
        <v>66</v>
      </c>
      <c r="T2019" s="85" t="s">
        <v>67</v>
      </c>
      <c r="U2019" s="135">
        <v>2010</v>
      </c>
      <c r="V2019" s="85"/>
      <c r="W2019" s="85"/>
      <c r="X2019" s="57"/>
      <c r="Y2019" s="95" t="s">
        <v>92</v>
      </c>
      <c r="Z2019" s="137" t="s">
        <v>69</v>
      </c>
      <c r="AA2019" s="95"/>
    </row>
    <row r="2020" spans="1:33" s="51" customFormat="1" ht="15" x14ac:dyDescent="0.25">
      <c r="A2020" s="57" t="s">
        <v>1740</v>
      </c>
      <c r="B2020" s="57" t="s">
        <v>1880</v>
      </c>
      <c r="C2020" s="57" t="s">
        <v>1893</v>
      </c>
      <c r="D2020" s="85"/>
      <c r="E2020" s="151">
        <v>514.25</v>
      </c>
      <c r="F2020" s="277">
        <v>514.25</v>
      </c>
      <c r="G2020" s="146"/>
      <c r="H2020" s="273">
        <f>VLOOKUP(U2020,[2]Inflation!$G$16:$H$26,2,FALSE)</f>
        <v>1.0461491063094051</v>
      </c>
      <c r="I2020" s="274">
        <f t="shared" si="181"/>
        <v>537.98217791961156</v>
      </c>
      <c r="J2020" s="151"/>
      <c r="K2020" s="151">
        <v>420</v>
      </c>
      <c r="L2020" s="151"/>
      <c r="M2020" s="276">
        <f t="shared" si="179"/>
        <v>439.38262464995012</v>
      </c>
      <c r="N2020" s="151">
        <v>685</v>
      </c>
      <c r="O2020" s="151"/>
      <c r="P2020" s="276">
        <f t="shared" si="180"/>
        <v>716.6121378219425</v>
      </c>
      <c r="Q2020" s="85" t="s">
        <v>431</v>
      </c>
      <c r="R2020" s="96" t="s">
        <v>83</v>
      </c>
      <c r="S2020" s="85" t="s">
        <v>66</v>
      </c>
      <c r="T2020" s="85" t="s">
        <v>67</v>
      </c>
      <c r="U2020" s="135">
        <v>2010</v>
      </c>
      <c r="V2020" s="85"/>
      <c r="W2020" s="85"/>
      <c r="X2020" s="57"/>
      <c r="Y2020" s="95" t="s">
        <v>92</v>
      </c>
      <c r="Z2020" s="137" t="s">
        <v>69</v>
      </c>
      <c r="AA2020" s="95"/>
    </row>
    <row r="2021" spans="1:33" s="51" customFormat="1" ht="15" x14ac:dyDescent="0.25">
      <c r="A2021" s="57" t="s">
        <v>1740</v>
      </c>
      <c r="B2021" s="57" t="s">
        <v>1880</v>
      </c>
      <c r="C2021" s="57" t="s">
        <v>1894</v>
      </c>
      <c r="D2021" s="85"/>
      <c r="E2021" s="151">
        <v>393.33</v>
      </c>
      <c r="F2021" s="277">
        <v>393.33</v>
      </c>
      <c r="G2021" s="146"/>
      <c r="H2021" s="273">
        <f>VLOOKUP(U2021,[2]Inflation!$G$16:$H$26,2,FALSE)</f>
        <v>1.0461491063094051</v>
      </c>
      <c r="I2021" s="274">
        <f t="shared" si="181"/>
        <v>411.48182798467826</v>
      </c>
      <c r="J2021" s="151"/>
      <c r="K2021" s="151">
        <v>305</v>
      </c>
      <c r="L2021" s="151"/>
      <c r="M2021" s="276">
        <f t="shared" si="179"/>
        <v>319.07547742436856</v>
      </c>
      <c r="N2021" s="151">
        <v>500</v>
      </c>
      <c r="O2021" s="151"/>
      <c r="P2021" s="276">
        <f t="shared" si="180"/>
        <v>523.07455315470247</v>
      </c>
      <c r="Q2021" s="85" t="s">
        <v>431</v>
      </c>
      <c r="R2021" s="96" t="s">
        <v>83</v>
      </c>
      <c r="S2021" s="85" t="s">
        <v>66</v>
      </c>
      <c r="T2021" s="85" t="s">
        <v>67</v>
      </c>
      <c r="U2021" s="135">
        <v>2010</v>
      </c>
      <c r="V2021" s="85"/>
      <c r="W2021" s="85"/>
      <c r="X2021" s="57"/>
      <c r="Y2021" s="95" t="s">
        <v>92</v>
      </c>
      <c r="Z2021" s="137" t="s">
        <v>69</v>
      </c>
      <c r="AA2021" s="95"/>
    </row>
    <row r="2022" spans="1:33" s="51" customFormat="1" ht="15" x14ac:dyDescent="0.25">
      <c r="A2022" s="57" t="s">
        <v>1740</v>
      </c>
      <c r="B2022" s="57" t="s">
        <v>1880</v>
      </c>
      <c r="C2022" s="57" t="s">
        <v>1895</v>
      </c>
      <c r="D2022" s="85"/>
      <c r="E2022" s="151">
        <v>493.06</v>
      </c>
      <c r="F2022" s="277">
        <v>493.06</v>
      </c>
      <c r="G2022" s="146"/>
      <c r="H2022" s="273">
        <f>VLOOKUP(U2022,[2]Inflation!$G$16:$H$26,2,FALSE)</f>
        <v>1.0461491063094051</v>
      </c>
      <c r="I2022" s="274">
        <f t="shared" si="181"/>
        <v>515.81427835691522</v>
      </c>
      <c r="J2022" s="151"/>
      <c r="K2022" s="151">
        <v>345</v>
      </c>
      <c r="L2022" s="151"/>
      <c r="M2022" s="276">
        <f t="shared" si="179"/>
        <v>360.92144167674473</v>
      </c>
      <c r="N2022" s="151">
        <v>725</v>
      </c>
      <c r="O2022" s="151"/>
      <c r="P2022" s="276">
        <f t="shared" si="180"/>
        <v>758.45810207431862</v>
      </c>
      <c r="Q2022" s="85" t="s">
        <v>431</v>
      </c>
      <c r="R2022" s="96" t="s">
        <v>83</v>
      </c>
      <c r="S2022" s="85" t="s">
        <v>66</v>
      </c>
      <c r="T2022" s="85" t="s">
        <v>67</v>
      </c>
      <c r="U2022" s="135">
        <v>2010</v>
      </c>
      <c r="V2022" s="85"/>
      <c r="W2022" s="85"/>
      <c r="X2022" s="57"/>
      <c r="Y2022" s="95" t="s">
        <v>263</v>
      </c>
      <c r="Z2022" s="137" t="s">
        <v>69</v>
      </c>
      <c r="AA2022" s="95"/>
    </row>
    <row r="2023" spans="1:33" s="51" customFormat="1" ht="30" x14ac:dyDescent="0.25">
      <c r="A2023" s="57" t="s">
        <v>1737</v>
      </c>
      <c r="B2023" s="57" t="s">
        <v>1880</v>
      </c>
      <c r="C2023" s="57" t="s">
        <v>1896</v>
      </c>
      <c r="D2023" s="85"/>
      <c r="E2023" s="151">
        <v>575.04</v>
      </c>
      <c r="F2023" s="277">
        <v>575.04</v>
      </c>
      <c r="G2023" s="146"/>
      <c r="H2023" s="273">
        <f>VLOOKUP(U2023,[2]Inflation!$G$16:$H$26,2,FALSE)</f>
        <v>1.0461491063094051</v>
      </c>
      <c r="I2023" s="274">
        <f t="shared" si="181"/>
        <v>601.57758209216024</v>
      </c>
      <c r="J2023" s="151"/>
      <c r="K2023" s="151">
        <v>200</v>
      </c>
      <c r="L2023" s="151"/>
      <c r="M2023" s="276">
        <f t="shared" si="179"/>
        <v>209.229821261881</v>
      </c>
      <c r="N2023" s="151">
        <v>900</v>
      </c>
      <c r="O2023" s="151"/>
      <c r="P2023" s="276">
        <f t="shared" si="180"/>
        <v>941.53419567846458</v>
      </c>
      <c r="Q2023" s="85" t="s">
        <v>1639</v>
      </c>
      <c r="R2023" s="96" t="s">
        <v>291</v>
      </c>
      <c r="S2023" s="85" t="s">
        <v>66</v>
      </c>
      <c r="T2023" s="85" t="s">
        <v>67</v>
      </c>
      <c r="U2023" s="135">
        <v>2010</v>
      </c>
      <c r="V2023" s="85"/>
      <c r="W2023" s="85"/>
      <c r="X2023" s="57"/>
      <c r="Y2023" s="95" t="s">
        <v>444</v>
      </c>
      <c r="Z2023" s="137" t="s">
        <v>69</v>
      </c>
      <c r="AA2023" s="95"/>
    </row>
    <row r="2024" spans="1:33" s="51" customFormat="1" ht="30" x14ac:dyDescent="0.25">
      <c r="A2024" s="57" t="s">
        <v>1740</v>
      </c>
      <c r="B2024" s="57" t="s">
        <v>1880</v>
      </c>
      <c r="C2024" s="57" t="s">
        <v>1897</v>
      </c>
      <c r="D2024" s="85"/>
      <c r="E2024" s="151">
        <v>600.88</v>
      </c>
      <c r="F2024" s="277">
        <v>600.88</v>
      </c>
      <c r="G2024" s="146"/>
      <c r="H2024" s="273">
        <f>VLOOKUP(U2024,[2]Inflation!$G$16:$H$26,2,FALSE)</f>
        <v>1.0461491063094051</v>
      </c>
      <c r="I2024" s="274">
        <f t="shared" si="181"/>
        <v>628.61007499919526</v>
      </c>
      <c r="J2024" s="151"/>
      <c r="K2024" s="151">
        <v>520</v>
      </c>
      <c r="L2024" s="151"/>
      <c r="M2024" s="276">
        <f t="shared" si="179"/>
        <v>543.99753528089059</v>
      </c>
      <c r="N2024" s="151">
        <v>1078.05</v>
      </c>
      <c r="O2024" s="151"/>
      <c r="P2024" s="276">
        <f t="shared" si="180"/>
        <v>1127.8010440568542</v>
      </c>
      <c r="Q2024" s="85" t="s">
        <v>1639</v>
      </c>
      <c r="R2024" s="96" t="s">
        <v>291</v>
      </c>
      <c r="S2024" s="85" t="s">
        <v>66</v>
      </c>
      <c r="T2024" s="85" t="s">
        <v>67</v>
      </c>
      <c r="U2024" s="135">
        <v>2010</v>
      </c>
      <c r="V2024" s="85"/>
      <c r="W2024" s="85"/>
      <c r="X2024" s="57"/>
      <c r="Y2024" s="95" t="s">
        <v>70</v>
      </c>
      <c r="Z2024" s="137" t="s">
        <v>69</v>
      </c>
      <c r="AA2024" s="95"/>
    </row>
    <row r="2025" spans="1:33" s="51" customFormat="1" ht="30" x14ac:dyDescent="0.25">
      <c r="A2025" s="57" t="s">
        <v>1737</v>
      </c>
      <c r="B2025" s="57" t="s">
        <v>1880</v>
      </c>
      <c r="C2025" s="57" t="s">
        <v>1898</v>
      </c>
      <c r="D2025" s="85"/>
      <c r="E2025" s="151">
        <v>606.66999999999996</v>
      </c>
      <c r="F2025" s="277">
        <v>606.66999999999996</v>
      </c>
      <c r="G2025" s="146"/>
      <c r="H2025" s="273">
        <f>VLOOKUP(U2025,[2]Inflation!$G$16:$H$26,2,FALSE)</f>
        <v>1.0461491063094051</v>
      </c>
      <c r="I2025" s="274">
        <f t="shared" si="181"/>
        <v>634.66727832472668</v>
      </c>
      <c r="J2025" s="151"/>
      <c r="K2025" s="151">
        <v>500</v>
      </c>
      <c r="L2025" s="151"/>
      <c r="M2025" s="276">
        <f t="shared" si="179"/>
        <v>523.07455315470247</v>
      </c>
      <c r="N2025" s="151">
        <v>750</v>
      </c>
      <c r="O2025" s="151"/>
      <c r="P2025" s="276">
        <f t="shared" si="180"/>
        <v>784.61182973205382</v>
      </c>
      <c r="Q2025" s="85" t="s">
        <v>1639</v>
      </c>
      <c r="R2025" s="96" t="s">
        <v>291</v>
      </c>
      <c r="S2025" s="85" t="s">
        <v>66</v>
      </c>
      <c r="T2025" s="85" t="s">
        <v>67</v>
      </c>
      <c r="U2025" s="135">
        <v>2010</v>
      </c>
      <c r="V2025" s="85"/>
      <c r="W2025" s="85"/>
      <c r="X2025" s="57"/>
      <c r="Y2025" s="95" t="s">
        <v>92</v>
      </c>
      <c r="Z2025" s="137" t="s">
        <v>69</v>
      </c>
      <c r="AA2025" s="95"/>
    </row>
    <row r="2026" spans="1:33" s="51" customFormat="1" ht="30" x14ac:dyDescent="0.25">
      <c r="A2026" s="57" t="s">
        <v>1737</v>
      </c>
      <c r="B2026" s="57" t="s">
        <v>1880</v>
      </c>
      <c r="C2026" s="57" t="s">
        <v>1899</v>
      </c>
      <c r="D2026" s="85"/>
      <c r="E2026" s="151">
        <v>554.39</v>
      </c>
      <c r="F2026" s="277">
        <v>554.39</v>
      </c>
      <c r="G2026" s="146"/>
      <c r="H2026" s="273">
        <f>VLOOKUP(U2026,[2]Inflation!$G$16:$H$26,2,FALSE)</f>
        <v>1.0461491063094051</v>
      </c>
      <c r="I2026" s="274">
        <f t="shared" si="181"/>
        <v>579.97460304687104</v>
      </c>
      <c r="J2026" s="151"/>
      <c r="K2026" s="151">
        <v>297</v>
      </c>
      <c r="L2026" s="151"/>
      <c r="M2026" s="276">
        <f t="shared" si="179"/>
        <v>310.7062845738933</v>
      </c>
      <c r="N2026" s="151">
        <v>854.69</v>
      </c>
      <c r="O2026" s="151"/>
      <c r="P2026" s="276">
        <f t="shared" si="180"/>
        <v>894.13317967158548</v>
      </c>
      <c r="Q2026" s="85" t="s">
        <v>1639</v>
      </c>
      <c r="R2026" s="96" t="s">
        <v>291</v>
      </c>
      <c r="S2026" s="85" t="s">
        <v>66</v>
      </c>
      <c r="T2026" s="85" t="s">
        <v>67</v>
      </c>
      <c r="U2026" s="135">
        <v>2010</v>
      </c>
      <c r="V2026" s="85"/>
      <c r="W2026" s="85"/>
      <c r="X2026" s="57"/>
      <c r="Y2026" s="95" t="s">
        <v>706</v>
      </c>
      <c r="Z2026" s="137" t="s">
        <v>69</v>
      </c>
      <c r="AA2026" s="95"/>
    </row>
    <row r="2027" spans="1:33" s="51" customFormat="1" ht="15" x14ac:dyDescent="0.25">
      <c r="A2027" s="57" t="s">
        <v>1737</v>
      </c>
      <c r="B2027" s="57" t="s">
        <v>1880</v>
      </c>
      <c r="C2027" s="57" t="s">
        <v>1900</v>
      </c>
      <c r="D2027" s="85"/>
      <c r="E2027" s="151">
        <v>336.5</v>
      </c>
      <c r="F2027" s="277">
        <v>336.5</v>
      </c>
      <c r="G2027" s="146"/>
      <c r="H2027" s="273">
        <f>VLOOKUP(U2027,[2]Inflation!$G$16:$H$26,2,FALSE)</f>
        <v>1.0461491063094051</v>
      </c>
      <c r="I2027" s="274">
        <f t="shared" si="181"/>
        <v>352.02917427311479</v>
      </c>
      <c r="J2027" s="151"/>
      <c r="K2027" s="151">
        <v>56</v>
      </c>
      <c r="L2027" s="151"/>
      <c r="M2027" s="276">
        <f t="shared" ref="M2027:M2040" si="182">H2027*K2027</f>
        <v>58.584349953326679</v>
      </c>
      <c r="N2027" s="151">
        <v>740</v>
      </c>
      <c r="O2027" s="151"/>
      <c r="P2027" s="276">
        <f t="shared" ref="P2027:P2040" si="183">N2027*H2027</f>
        <v>774.15033866895976</v>
      </c>
      <c r="Q2027" s="85" t="s">
        <v>1639</v>
      </c>
      <c r="R2027" s="96" t="s">
        <v>291</v>
      </c>
      <c r="S2027" s="85" t="s">
        <v>66</v>
      </c>
      <c r="T2027" s="85" t="s">
        <v>67</v>
      </c>
      <c r="U2027" s="135">
        <v>2010</v>
      </c>
      <c r="V2027" s="85"/>
      <c r="W2027" s="85"/>
      <c r="X2027" s="57"/>
      <c r="Y2027" s="95" t="s">
        <v>343</v>
      </c>
      <c r="Z2027" s="137" t="s">
        <v>69</v>
      </c>
      <c r="AA2027" s="95"/>
    </row>
    <row r="2028" spans="1:33" s="51" customFormat="1" ht="15" x14ac:dyDescent="0.25">
      <c r="A2028" s="57" t="s">
        <v>1737</v>
      </c>
      <c r="B2028" s="57" t="s">
        <v>1880</v>
      </c>
      <c r="C2028" s="57" t="s">
        <v>1901</v>
      </c>
      <c r="D2028" s="85"/>
      <c r="E2028" s="151">
        <v>516.6</v>
      </c>
      <c r="F2028" s="277">
        <v>516.6</v>
      </c>
      <c r="G2028" s="146"/>
      <c r="H2028" s="273">
        <f>VLOOKUP(U2028,[2]Inflation!$G$16:$H$26,2,FALSE)</f>
        <v>1.0461491063094051</v>
      </c>
      <c r="I2028" s="274">
        <f t="shared" si="181"/>
        <v>540.4406283194387</v>
      </c>
      <c r="J2028" s="151"/>
      <c r="K2028" s="151">
        <v>478</v>
      </c>
      <c r="L2028" s="151"/>
      <c r="M2028" s="276">
        <f t="shared" si="182"/>
        <v>500.05927281589561</v>
      </c>
      <c r="N2028" s="151">
        <v>550</v>
      </c>
      <c r="O2028" s="151"/>
      <c r="P2028" s="276">
        <f t="shared" si="183"/>
        <v>575.38200847017276</v>
      </c>
      <c r="Q2028" s="85" t="s">
        <v>1639</v>
      </c>
      <c r="R2028" s="96" t="s">
        <v>88</v>
      </c>
      <c r="S2028" s="85" t="s">
        <v>66</v>
      </c>
      <c r="T2028" s="85" t="s">
        <v>67</v>
      </c>
      <c r="U2028" s="135">
        <v>2010</v>
      </c>
      <c r="V2028" s="85"/>
      <c r="W2028" s="85"/>
      <c r="X2028" s="57"/>
      <c r="Y2028" s="95" t="s">
        <v>281</v>
      </c>
      <c r="Z2028" s="137" t="s">
        <v>69</v>
      </c>
      <c r="AA2028" s="95"/>
    </row>
    <row r="2029" spans="1:33" s="51" customFormat="1" ht="15" x14ac:dyDescent="0.25">
      <c r="A2029" s="57" t="s">
        <v>1737</v>
      </c>
      <c r="B2029" s="57" t="s">
        <v>1880</v>
      </c>
      <c r="C2029" s="57" t="s">
        <v>1902</v>
      </c>
      <c r="D2029" s="85"/>
      <c r="E2029" s="151">
        <v>499.35</v>
      </c>
      <c r="F2029" s="277">
        <v>499.35</v>
      </c>
      <c r="G2029" s="146"/>
      <c r="H2029" s="273">
        <f>VLOOKUP(U2029,[2]Inflation!$G$16:$H$26,2,FALSE)</f>
        <v>1.0461491063094051</v>
      </c>
      <c r="I2029" s="274">
        <f t="shared" ref="I2029:I2040" si="184">H2029*F2029</f>
        <v>522.39455623560139</v>
      </c>
      <c r="J2029" s="151"/>
      <c r="K2029" s="151">
        <v>285</v>
      </c>
      <c r="L2029" s="151"/>
      <c r="M2029" s="276">
        <f t="shared" si="182"/>
        <v>298.15249529818044</v>
      </c>
      <c r="N2029" s="151">
        <v>600</v>
      </c>
      <c r="O2029" s="151"/>
      <c r="P2029" s="276">
        <f t="shared" si="183"/>
        <v>627.68946378564306</v>
      </c>
      <c r="Q2029" s="85" t="s">
        <v>1639</v>
      </c>
      <c r="R2029" s="96" t="s">
        <v>88</v>
      </c>
      <c r="S2029" s="85" t="s">
        <v>66</v>
      </c>
      <c r="T2029" s="85" t="s">
        <v>67</v>
      </c>
      <c r="U2029" s="135">
        <v>2010</v>
      </c>
      <c r="V2029" s="85"/>
      <c r="W2029" s="85"/>
      <c r="X2029" s="57"/>
      <c r="Y2029" s="95" t="s">
        <v>363</v>
      </c>
      <c r="Z2029" s="137" t="s">
        <v>69</v>
      </c>
      <c r="AA2029" s="95"/>
    </row>
    <row r="2030" spans="1:33" s="51" customFormat="1" ht="15" x14ac:dyDescent="0.25">
      <c r="A2030" s="57" t="s">
        <v>1737</v>
      </c>
      <c r="B2030" s="57" t="s">
        <v>1880</v>
      </c>
      <c r="C2030" s="57" t="s">
        <v>1903</v>
      </c>
      <c r="D2030" s="85"/>
      <c r="E2030" s="151">
        <v>548.78</v>
      </c>
      <c r="F2030" s="277">
        <v>548.78</v>
      </c>
      <c r="G2030" s="146"/>
      <c r="H2030" s="273">
        <f>VLOOKUP(U2030,[2]Inflation!$G$16:$H$26,2,FALSE)</f>
        <v>1.0461491063094051</v>
      </c>
      <c r="I2030" s="274">
        <f t="shared" si="184"/>
        <v>574.10570656047526</v>
      </c>
      <c r="J2030" s="151"/>
      <c r="K2030" s="151">
        <v>55</v>
      </c>
      <c r="L2030" s="151"/>
      <c r="M2030" s="276">
        <f t="shared" si="182"/>
        <v>57.538200847017279</v>
      </c>
      <c r="N2030" s="151">
        <v>1550</v>
      </c>
      <c r="O2030" s="151"/>
      <c r="P2030" s="276">
        <f t="shared" si="183"/>
        <v>1621.5311147795778</v>
      </c>
      <c r="Q2030" s="85" t="s">
        <v>1639</v>
      </c>
      <c r="R2030" s="96" t="s">
        <v>88</v>
      </c>
      <c r="S2030" s="85" t="s">
        <v>66</v>
      </c>
      <c r="T2030" s="85" t="s">
        <v>67</v>
      </c>
      <c r="U2030" s="135">
        <v>2010</v>
      </c>
      <c r="V2030" s="85"/>
      <c r="W2030" s="85"/>
      <c r="X2030" s="57"/>
      <c r="Y2030" s="95" t="s">
        <v>1904</v>
      </c>
      <c r="Z2030" s="137" t="s">
        <v>69</v>
      </c>
      <c r="AA2030" s="95"/>
    </row>
    <row r="2031" spans="1:33" s="51" customFormat="1" ht="15" x14ac:dyDescent="0.25">
      <c r="A2031" s="57" t="s">
        <v>1737</v>
      </c>
      <c r="B2031" s="57" t="s">
        <v>1880</v>
      </c>
      <c r="C2031" s="57" t="s">
        <v>1905</v>
      </c>
      <c r="D2031" s="85"/>
      <c r="E2031" s="151">
        <v>600.57000000000005</v>
      </c>
      <c r="F2031" s="277">
        <v>600.57000000000005</v>
      </c>
      <c r="G2031" s="146"/>
      <c r="H2031" s="273">
        <f>VLOOKUP(U2031,[2]Inflation!$G$16:$H$26,2,FALSE)</f>
        <v>1.0461491063094051</v>
      </c>
      <c r="I2031" s="274">
        <f t="shared" si="184"/>
        <v>628.28576877623948</v>
      </c>
      <c r="J2031" s="151"/>
      <c r="K2031" s="151">
        <v>200</v>
      </c>
      <c r="L2031" s="151"/>
      <c r="M2031" s="276">
        <f t="shared" si="182"/>
        <v>209.229821261881</v>
      </c>
      <c r="N2031" s="151">
        <v>1020</v>
      </c>
      <c r="O2031" s="151"/>
      <c r="P2031" s="276">
        <f t="shared" si="183"/>
        <v>1067.0720884355931</v>
      </c>
      <c r="Q2031" s="85" t="s">
        <v>1639</v>
      </c>
      <c r="R2031" s="96" t="s">
        <v>88</v>
      </c>
      <c r="S2031" s="85" t="s">
        <v>66</v>
      </c>
      <c r="T2031" s="85" t="s">
        <v>67</v>
      </c>
      <c r="U2031" s="135">
        <v>2010</v>
      </c>
      <c r="V2031" s="85"/>
      <c r="W2031" s="85"/>
      <c r="X2031" s="57"/>
      <c r="Y2031" s="95" t="s">
        <v>795</v>
      </c>
      <c r="Z2031" s="137" t="s">
        <v>69</v>
      </c>
      <c r="AA2031" s="95"/>
    </row>
    <row r="2032" spans="1:33" s="51" customFormat="1" ht="15" x14ac:dyDescent="0.25">
      <c r="A2032" s="44" t="s">
        <v>1733</v>
      </c>
      <c r="B2032" s="172" t="s">
        <v>1906</v>
      </c>
      <c r="C2032" s="172" t="s">
        <v>1907</v>
      </c>
      <c r="D2032" s="44"/>
      <c r="E2032" s="278">
        <v>625.29999999999995</v>
      </c>
      <c r="F2032" s="279">
        <v>625.29999999999995</v>
      </c>
      <c r="G2032" s="280"/>
      <c r="H2032" s="273">
        <f>VLOOKUP(U2032,[2]Inflation!$G$16:$H$26,2,FALSE)</f>
        <v>1.0292667257822254</v>
      </c>
      <c r="I2032" s="274">
        <f t="shared" si="184"/>
        <v>643.60048363162548</v>
      </c>
      <c r="J2032" s="275" t="s">
        <v>963</v>
      </c>
      <c r="K2032" s="218">
        <v>475</v>
      </c>
      <c r="L2032" s="218"/>
      <c r="M2032" s="276">
        <f t="shared" si="182"/>
        <v>488.9016947465571</v>
      </c>
      <c r="N2032" s="218">
        <v>900</v>
      </c>
      <c r="O2032" s="218"/>
      <c r="P2032" s="276">
        <f t="shared" si="183"/>
        <v>926.34005320400286</v>
      </c>
      <c r="Q2032" s="44" t="s">
        <v>27</v>
      </c>
      <c r="R2032" s="44" t="s">
        <v>208</v>
      </c>
      <c r="S2032" s="44" t="s">
        <v>209</v>
      </c>
      <c r="T2032" s="44">
        <v>2011</v>
      </c>
      <c r="U2032" s="41">
        <v>2011</v>
      </c>
      <c r="V2032" s="44" t="s">
        <v>210</v>
      </c>
      <c r="W2032" s="44" t="s">
        <v>32</v>
      </c>
      <c r="X2032" s="44">
        <v>18</v>
      </c>
      <c r="Y2032" s="44"/>
      <c r="Z2032" s="48" t="s">
        <v>211</v>
      </c>
      <c r="AA2032" s="44"/>
      <c r="AC2032" s="125"/>
      <c r="AD2032" s="125"/>
      <c r="AE2032" s="125"/>
      <c r="AF2032" s="125"/>
      <c r="AG2032" s="125"/>
    </row>
    <row r="2033" spans="1:33" s="51" customFormat="1" ht="15" x14ac:dyDescent="0.25">
      <c r="A2033" s="44" t="s">
        <v>1733</v>
      </c>
      <c r="B2033" s="172" t="s">
        <v>1906</v>
      </c>
      <c r="C2033" s="172" t="s">
        <v>1908</v>
      </c>
      <c r="D2033" s="44"/>
      <c r="E2033" s="278">
        <v>540</v>
      </c>
      <c r="F2033" s="279">
        <v>540</v>
      </c>
      <c r="G2033" s="280"/>
      <c r="H2033" s="273">
        <f>VLOOKUP(U2033,[2]Inflation!$G$16:$H$26,2,FALSE)</f>
        <v>1.0292667257822254</v>
      </c>
      <c r="I2033" s="274">
        <f t="shared" si="184"/>
        <v>555.80403192240169</v>
      </c>
      <c r="J2033" s="275" t="s">
        <v>963</v>
      </c>
      <c r="K2033" s="218" t="s">
        <v>963</v>
      </c>
      <c r="L2033" s="218"/>
      <c r="M2033" s="276" t="e">
        <f t="shared" si="182"/>
        <v>#VALUE!</v>
      </c>
      <c r="N2033" s="218" t="s">
        <v>963</v>
      </c>
      <c r="O2033" s="218"/>
      <c r="P2033" s="276" t="e">
        <f t="shared" si="183"/>
        <v>#VALUE!</v>
      </c>
      <c r="Q2033" s="44" t="s">
        <v>27</v>
      </c>
      <c r="R2033" s="44" t="s">
        <v>399</v>
      </c>
      <c r="S2033" s="44" t="s">
        <v>1054</v>
      </c>
      <c r="T2033" s="44">
        <v>2011</v>
      </c>
      <c r="U2033" s="41">
        <v>2011</v>
      </c>
      <c r="V2033" s="44" t="s">
        <v>210</v>
      </c>
      <c r="W2033" s="44" t="s">
        <v>32</v>
      </c>
      <c r="X2033" s="44">
        <v>5</v>
      </c>
      <c r="Y2033" s="44"/>
      <c r="Z2033" s="48" t="s">
        <v>1055</v>
      </c>
      <c r="AA2033" s="44"/>
      <c r="AC2033" s="125"/>
      <c r="AD2033" s="125"/>
      <c r="AE2033" s="125"/>
      <c r="AF2033" s="125"/>
      <c r="AG2033" s="125"/>
    </row>
    <row r="2034" spans="1:33" s="125" customFormat="1" ht="15" x14ac:dyDescent="0.25">
      <c r="A2034" s="44" t="s">
        <v>1733</v>
      </c>
      <c r="B2034" s="172" t="s">
        <v>1906</v>
      </c>
      <c r="C2034" s="172" t="s">
        <v>1909</v>
      </c>
      <c r="D2034" s="44"/>
      <c r="E2034" s="278">
        <v>1126.67</v>
      </c>
      <c r="F2034" s="279">
        <v>1126.67</v>
      </c>
      <c r="G2034" s="280"/>
      <c r="H2034" s="273">
        <f>VLOOKUP(U2034,[2]Inflation!$G$16:$H$26,2,FALSE)</f>
        <v>1.0292667257822254</v>
      </c>
      <c r="I2034" s="274">
        <f t="shared" si="184"/>
        <v>1159.6439419370599</v>
      </c>
      <c r="J2034" s="275" t="s">
        <v>963</v>
      </c>
      <c r="K2034" s="218" t="s">
        <v>963</v>
      </c>
      <c r="L2034" s="218"/>
      <c r="M2034" s="276" t="e">
        <f t="shared" si="182"/>
        <v>#VALUE!</v>
      </c>
      <c r="N2034" s="218" t="s">
        <v>963</v>
      </c>
      <c r="O2034" s="218"/>
      <c r="P2034" s="276" t="e">
        <f t="shared" si="183"/>
        <v>#VALUE!</v>
      </c>
      <c r="Q2034" s="44" t="s">
        <v>27</v>
      </c>
      <c r="R2034" s="44" t="s">
        <v>399</v>
      </c>
      <c r="S2034" s="44" t="s">
        <v>1054</v>
      </c>
      <c r="T2034" s="44">
        <v>2011</v>
      </c>
      <c r="U2034" s="41">
        <v>2011</v>
      </c>
      <c r="V2034" s="44" t="s">
        <v>210</v>
      </c>
      <c r="W2034" s="44" t="s">
        <v>32</v>
      </c>
      <c r="X2034" s="44">
        <v>3</v>
      </c>
      <c r="Y2034" s="44"/>
      <c r="Z2034" s="48" t="s">
        <v>1055</v>
      </c>
      <c r="AA2034" s="44"/>
    </row>
    <row r="2035" spans="1:33" s="125" customFormat="1" ht="15" x14ac:dyDescent="0.25">
      <c r="A2035" s="44" t="s">
        <v>1733</v>
      </c>
      <c r="B2035" s="172" t="s">
        <v>1906</v>
      </c>
      <c r="C2035" s="172" t="s">
        <v>1910</v>
      </c>
      <c r="D2035" s="44"/>
      <c r="E2035" s="278">
        <v>600</v>
      </c>
      <c r="F2035" s="279">
        <v>600</v>
      </c>
      <c r="G2035" s="280"/>
      <c r="H2035" s="273">
        <f>VLOOKUP(U2035,[2]Inflation!$G$16:$H$26,2,FALSE)</f>
        <v>1.0292667257822254</v>
      </c>
      <c r="I2035" s="274">
        <f t="shared" si="184"/>
        <v>617.56003546933528</v>
      </c>
      <c r="J2035" s="275" t="s">
        <v>963</v>
      </c>
      <c r="K2035" s="218" t="s">
        <v>963</v>
      </c>
      <c r="L2035" s="218"/>
      <c r="M2035" s="276" t="e">
        <f t="shared" si="182"/>
        <v>#VALUE!</v>
      </c>
      <c r="N2035" s="218" t="s">
        <v>963</v>
      </c>
      <c r="O2035" s="218"/>
      <c r="P2035" s="276" t="e">
        <f t="shared" si="183"/>
        <v>#VALUE!</v>
      </c>
      <c r="Q2035" s="44" t="s">
        <v>27</v>
      </c>
      <c r="R2035" s="44" t="s">
        <v>399</v>
      </c>
      <c r="S2035" s="44" t="s">
        <v>1054</v>
      </c>
      <c r="T2035" s="44">
        <v>2011</v>
      </c>
      <c r="U2035" s="41">
        <v>2011</v>
      </c>
      <c r="V2035" s="44" t="s">
        <v>210</v>
      </c>
      <c r="W2035" s="44" t="s">
        <v>32</v>
      </c>
      <c r="X2035" s="44">
        <v>3</v>
      </c>
      <c r="Y2035" s="44"/>
      <c r="Z2035" s="48" t="s">
        <v>1055</v>
      </c>
      <c r="AA2035" s="44"/>
    </row>
    <row r="2036" spans="1:33" s="125" customFormat="1" ht="15" x14ac:dyDescent="0.25">
      <c r="A2036" s="44" t="s">
        <v>1733</v>
      </c>
      <c r="B2036" s="172" t="s">
        <v>1906</v>
      </c>
      <c r="C2036" s="172" t="s">
        <v>1911</v>
      </c>
      <c r="D2036" s="44"/>
      <c r="E2036" s="270">
        <v>976</v>
      </c>
      <c r="F2036" s="271">
        <v>976</v>
      </c>
      <c r="G2036" s="272"/>
      <c r="H2036" s="273">
        <f>VLOOKUP(U2036,[2]Inflation!$G$16:$H$26,2,FALSE)</f>
        <v>1.0461491063094051</v>
      </c>
      <c r="I2036" s="274">
        <f t="shared" si="184"/>
        <v>1021.0415277579793</v>
      </c>
      <c r="J2036" s="275" t="s">
        <v>963</v>
      </c>
      <c r="K2036" s="218" t="s">
        <v>210</v>
      </c>
      <c r="L2036" s="218"/>
      <c r="M2036" s="276" t="e">
        <f t="shared" si="182"/>
        <v>#VALUE!</v>
      </c>
      <c r="N2036" s="218" t="s">
        <v>210</v>
      </c>
      <c r="O2036" s="218"/>
      <c r="P2036" s="276" t="e">
        <f t="shared" si="183"/>
        <v>#VALUE!</v>
      </c>
      <c r="Q2036" s="44" t="s">
        <v>27</v>
      </c>
      <c r="R2036" s="44" t="s">
        <v>205</v>
      </c>
      <c r="S2036" s="77" t="s">
        <v>1791</v>
      </c>
      <c r="T2036" s="44">
        <v>2010</v>
      </c>
      <c r="U2036" s="41">
        <v>2010</v>
      </c>
      <c r="V2036" s="44" t="s">
        <v>32</v>
      </c>
      <c r="W2036" s="44" t="s">
        <v>32</v>
      </c>
      <c r="X2036" s="44">
        <v>26</v>
      </c>
      <c r="Y2036" s="44"/>
      <c r="Z2036" s="48" t="s">
        <v>207</v>
      </c>
      <c r="AA2036" s="44"/>
    </row>
    <row r="2037" spans="1:33" s="125" customFormat="1" ht="15" x14ac:dyDescent="0.25">
      <c r="A2037" s="111" t="s">
        <v>1740</v>
      </c>
      <c r="B2037" s="111" t="s">
        <v>1912</v>
      </c>
      <c r="C2037" s="111" t="s">
        <v>1913</v>
      </c>
      <c r="D2037" s="142"/>
      <c r="E2037" s="159">
        <v>275.55</v>
      </c>
      <c r="F2037" s="159">
        <v>275.55</v>
      </c>
      <c r="G2037" s="159"/>
      <c r="H2037" s="282">
        <f>VLOOKUP(U2037,[2]Inflation!$G$16:$H$26,2,FALSE)</f>
        <v>1.0461491063094051</v>
      </c>
      <c r="I2037" s="210">
        <f t="shared" si="184"/>
        <v>288.26638624355655</v>
      </c>
      <c r="J2037" s="159"/>
      <c r="K2037" s="159">
        <v>57.2</v>
      </c>
      <c r="L2037" s="159"/>
      <c r="M2037" s="283">
        <f t="shared" si="182"/>
        <v>59.839728880897972</v>
      </c>
      <c r="N2037" s="159">
        <v>750</v>
      </c>
      <c r="O2037" s="159"/>
      <c r="P2037" s="283">
        <f t="shared" si="183"/>
        <v>784.61182973205382</v>
      </c>
      <c r="Q2037" s="142" t="s">
        <v>1067</v>
      </c>
      <c r="R2037" s="160" t="s">
        <v>74</v>
      </c>
      <c r="S2037" s="120" t="s">
        <v>66</v>
      </c>
      <c r="T2037" s="120" t="s">
        <v>67</v>
      </c>
      <c r="U2037" s="120">
        <v>2010</v>
      </c>
      <c r="V2037" s="142"/>
      <c r="W2037" s="142"/>
      <c r="X2037" s="142" t="s">
        <v>1914</v>
      </c>
      <c r="Y2037" s="161" t="s">
        <v>1915</v>
      </c>
      <c r="Z2037" s="123" t="s">
        <v>69</v>
      </c>
      <c r="AA2037" s="161"/>
    </row>
    <row r="2038" spans="1:33" s="125" customFormat="1" ht="15" x14ac:dyDescent="0.25">
      <c r="A2038" s="44" t="s">
        <v>1733</v>
      </c>
      <c r="B2038" s="172" t="s">
        <v>1916</v>
      </c>
      <c r="C2038" s="172" t="s">
        <v>1917</v>
      </c>
      <c r="D2038" s="44"/>
      <c r="E2038" s="270">
        <v>130</v>
      </c>
      <c r="F2038" s="271">
        <v>130</v>
      </c>
      <c r="G2038" s="272"/>
      <c r="H2038" s="273">
        <f>VLOOKUP(U2038,[2]Inflation!$G$16:$H$26,2,FALSE)</f>
        <v>1.0461491063094051</v>
      </c>
      <c r="I2038" s="274">
        <f t="shared" si="184"/>
        <v>135.99938382022265</v>
      </c>
      <c r="J2038" s="275">
        <v>0</v>
      </c>
      <c r="K2038" s="218" t="s">
        <v>210</v>
      </c>
      <c r="L2038" s="218"/>
      <c r="M2038" s="276" t="e">
        <f t="shared" si="182"/>
        <v>#VALUE!</v>
      </c>
      <c r="N2038" s="218" t="s">
        <v>210</v>
      </c>
      <c r="O2038" s="218"/>
      <c r="P2038" s="276" t="e">
        <f t="shared" si="183"/>
        <v>#VALUE!</v>
      </c>
      <c r="Q2038" s="44" t="s">
        <v>27</v>
      </c>
      <c r="R2038" s="44" t="s">
        <v>942</v>
      </c>
      <c r="S2038" s="44" t="s">
        <v>943</v>
      </c>
      <c r="T2038" s="44">
        <v>2010</v>
      </c>
      <c r="U2038" s="41">
        <v>2010</v>
      </c>
      <c r="V2038" s="44" t="s">
        <v>32</v>
      </c>
      <c r="W2038" s="44" t="s">
        <v>32</v>
      </c>
      <c r="X2038" s="44">
        <v>1</v>
      </c>
      <c r="Y2038" s="44"/>
      <c r="Z2038" s="48" t="s">
        <v>944</v>
      </c>
      <c r="AA2038" s="44"/>
    </row>
    <row r="2039" spans="1:33" s="125" customFormat="1" ht="15" x14ac:dyDescent="0.25">
      <c r="A2039" s="44" t="s">
        <v>1733</v>
      </c>
      <c r="B2039" s="172" t="s">
        <v>1916</v>
      </c>
      <c r="C2039" s="172" t="s">
        <v>1918</v>
      </c>
      <c r="D2039" s="44"/>
      <c r="E2039" s="270">
        <v>350</v>
      </c>
      <c r="F2039" s="271">
        <v>350</v>
      </c>
      <c r="G2039" s="272"/>
      <c r="H2039" s="273">
        <f>VLOOKUP(U2039,[2]Inflation!$G$16:$H$26,2,FALSE)</f>
        <v>1.0461491063094051</v>
      </c>
      <c r="I2039" s="274">
        <f t="shared" si="184"/>
        <v>366.15218720829176</v>
      </c>
      <c r="J2039" s="275">
        <v>0</v>
      </c>
      <c r="K2039" s="218" t="s">
        <v>210</v>
      </c>
      <c r="L2039" s="218"/>
      <c r="M2039" s="276" t="e">
        <f t="shared" si="182"/>
        <v>#VALUE!</v>
      </c>
      <c r="N2039" s="218" t="s">
        <v>210</v>
      </c>
      <c r="O2039" s="218"/>
      <c r="P2039" s="276" t="e">
        <f t="shared" si="183"/>
        <v>#VALUE!</v>
      </c>
      <c r="Q2039" s="44" t="s">
        <v>27</v>
      </c>
      <c r="R2039" s="44" t="s">
        <v>942</v>
      </c>
      <c r="S2039" s="44" t="s">
        <v>943</v>
      </c>
      <c r="T2039" s="44">
        <v>2010</v>
      </c>
      <c r="U2039" s="41">
        <v>2010</v>
      </c>
      <c r="V2039" s="44" t="s">
        <v>32</v>
      </c>
      <c r="W2039" s="44" t="s">
        <v>32</v>
      </c>
      <c r="X2039" s="44">
        <v>1</v>
      </c>
      <c r="Y2039" s="44"/>
      <c r="Z2039" s="48" t="s">
        <v>944</v>
      </c>
      <c r="AA2039" s="44"/>
      <c r="AC2039" s="54"/>
      <c r="AD2039" s="11"/>
      <c r="AE2039" s="54"/>
      <c r="AF2039" s="11"/>
      <c r="AG2039" s="11"/>
    </row>
    <row r="2040" spans="1:33" s="125" customFormat="1" ht="15" x14ac:dyDescent="0.25">
      <c r="A2040" s="44" t="s">
        <v>1733</v>
      </c>
      <c r="B2040" s="172" t="s">
        <v>1916</v>
      </c>
      <c r="C2040" s="44" t="s">
        <v>1919</v>
      </c>
      <c r="D2040" s="44"/>
      <c r="E2040" s="45">
        <v>144</v>
      </c>
      <c r="F2040" s="40">
        <v>144</v>
      </c>
      <c r="G2040" s="46"/>
      <c r="H2040" s="273">
        <f>VLOOKUP(U2040,[2]Inflation!$G$16:$H$26,2,FALSE)</f>
        <v>1.0461491063094051</v>
      </c>
      <c r="I2040" s="274">
        <f t="shared" si="184"/>
        <v>150.64547130855433</v>
      </c>
      <c r="J2040" s="44"/>
      <c r="K2040" s="44">
        <v>144</v>
      </c>
      <c r="L2040" s="44"/>
      <c r="M2040" s="276">
        <f t="shared" si="182"/>
        <v>150.64547130855433</v>
      </c>
      <c r="N2040" s="44">
        <v>144</v>
      </c>
      <c r="O2040" s="44"/>
      <c r="P2040" s="276">
        <f t="shared" si="183"/>
        <v>150.64547130855433</v>
      </c>
      <c r="Q2040" s="44" t="s">
        <v>27</v>
      </c>
      <c r="R2040" s="44" t="s">
        <v>1882</v>
      </c>
      <c r="S2040" s="44" t="s">
        <v>1920</v>
      </c>
      <c r="T2040" s="44">
        <v>2010</v>
      </c>
      <c r="U2040" s="41">
        <v>2010</v>
      </c>
      <c r="V2040" s="44">
        <v>9</v>
      </c>
      <c r="W2040" s="44" t="s">
        <v>963</v>
      </c>
      <c r="X2040" s="44">
        <v>162</v>
      </c>
      <c r="Y2040" s="44"/>
      <c r="Z2040" s="44" t="s">
        <v>1921</v>
      </c>
      <c r="AA2040" s="44"/>
      <c r="AC2040" s="54"/>
      <c r="AD2040" s="11"/>
      <c r="AE2040" s="54"/>
      <c r="AF2040" s="11"/>
      <c r="AG2040" s="11"/>
    </row>
  </sheetData>
  <hyperlinks>
    <hyperlink ref="Z8" display="http://downtownhollister.org/documents/DowntownStrategy/06%20Streetscape%20v2.0.pdf"/>
    <hyperlink ref="Z9" display="http://www.tahoempo.org/documents/bpp/Chapters/2010bpp.pdf"/>
    <hyperlink ref="Z2" display="http://www.tahoempo.org/documents/bpp/Chapters/2010bpp.pdf"/>
    <hyperlink ref="Z11" display="http://onlinepubs.trb.org/onlinepubs/nchrp/nchrp_rpt_552.pdf"/>
    <hyperlink ref="Z12" display="http://onlinepubs.trb.org/onlinepubs/nchrp/nchrp_rpt_552.pdf"/>
    <hyperlink ref="Z3" display="http://onlinepubs.trb.org/onlinepubs/nchrp/nchrp_rpt_552.pdf"/>
    <hyperlink ref="Z29" r:id="rId1"/>
    <hyperlink ref="Z32" display="http://onlinepubs.trb.org/onlinepubs/nchrp/nchrp_rpt_552.pdf"/>
    <hyperlink ref="Z4" display="http://www.caltrain.com/Assets/_Planning/pdf/bike+access/Appendices-C-H.pdf"/>
    <hyperlink ref="Z5" display="http://www.caltrain.com/Assets/_Planning/pdf/bike+access/Appendices-C-H.pdf"/>
    <hyperlink ref="Z13" display="http://www.caltrain.com/Assets/_Planning/pdf/bike+access/Appendices-C-H.pdf"/>
    <hyperlink ref="Z14" display="http://www.caltrain.com/Assets/_Planning/pdf/bike+access/Appendices-C-H.pdf"/>
    <hyperlink ref="Y15" display="9 Bids "/>
    <hyperlink ref="Z15" display="www.bidx.com"/>
    <hyperlink ref="Y16" display="8 Bids "/>
    <hyperlink ref="Z16" display="www.bidx.com"/>
    <hyperlink ref="Z17" display="www.bidx.com"/>
    <hyperlink ref="Z18" display="www.bidx.com"/>
    <hyperlink ref="Y19" display="6 Bids "/>
    <hyperlink ref="Z19" display="www.bidx.com"/>
    <hyperlink ref="Y20" display="7 Bids "/>
    <hyperlink ref="Z20" display="www.bidx.com"/>
    <hyperlink ref="Y21" display="24 Bids "/>
    <hyperlink ref="Y33" display="13 Bids "/>
    <hyperlink ref="Z22:Z23" display="www.bidx.com"/>
    <hyperlink ref="Y22" display="6 Bids "/>
    <hyperlink ref="Y24" display="2 Bids "/>
    <hyperlink ref="Z24:Z25" display="www.bidx.com"/>
    <hyperlink ref="Y25" display="3 Bids "/>
    <hyperlink ref="Z25" display="www.bidx.com"/>
    <hyperlink ref="Z26" display="http://www.ci.wheatridge.co.us/DocumentCenter/Home/View/2933"/>
    <hyperlink ref="Z27" display="http://www.ncdot.gov/bikeped/download/bikeped_planning_Norwood_Part4.pdf"/>
    <hyperlink ref="Z28" display="http://development.columbus.gov/UploadedFiles/Development/Planning_Division/Document_Library/Plans_and_Overlays_Imported_Content/WestBroadoverlay.pdf"/>
    <hyperlink ref="Z30" r:id="rId2"/>
    <hyperlink ref="Z31" r:id="rId3"/>
    <hyperlink ref="Z37" display="www.dot.state.mn.us/bidlet/misfiles/pdf/AVGPR052010.pdf"/>
    <hyperlink ref="Z36" display="www.dot.state.fl.us/planning/policy/costs/costs-D3.pdf"/>
    <hyperlink ref="Z34" display="http://www.metrocouncil.org/planning/transportation/AccessToTransitStudy.pdf"/>
    <hyperlink ref="Z35" display="http://www.sanantonio.gov/publicworks/pdf/TCHandbook2012.pdf"/>
    <hyperlink ref="Z52" display="http://www.tahoempo.org/documents/bpp/Chapters/2010bpp.pdf"/>
    <hyperlink ref="Z53" display="http://www.tahoempo.org/documents/bpp/Chapters/2010bpp.pdf"/>
    <hyperlink ref="Z54" display="http://www.tahoempo.org/documents/bpp/Chapters/2010bpp.pdf"/>
    <hyperlink ref="Z55" display="http://www.tahoempo.org/documents/bpp/Chapters/2010bpp.pdf"/>
    <hyperlink ref="Z56" display="http://www.tahoempo.org/documents/bpp/Chapters/2010bpp.pdf"/>
    <hyperlink ref="Z57" display="http://www.tahoempo.org/documents/bpp/Chapters/2010bpp.pdf"/>
    <hyperlink ref="Z58" display="http://www.tahoempo.org/documents/bpp/Chapters/2010bpp.pdf"/>
    <hyperlink ref="Z59" display="http://www.tahoempo.org/documents/bpp/Chapters/2010bpp.pdf"/>
    <hyperlink ref="Z38" display="http://www.tahoempo.org/documents/bpp/Chapters/2010bpp.pdf"/>
    <hyperlink ref="Z60" display="http://www.tahoempo.org/documents/bpp/Chapters/2010bpp.pdf"/>
    <hyperlink ref="Z61" display="http://www.tahoempo.org/documents/bpp/Chapters/2010bpp.pdf"/>
    <hyperlink ref="Z48" display="http://www.ci.lafayette.ca.us/vertical/sites/%7BC1C49B72-3D02-4C7B-82A7-92186ABD75FF%7D/uploads/%7B5723BFCA-A714-4632-A454-012DEA7F3B4F%7D.PDF"/>
    <hyperlink ref="Z39" display="http://www.ci.lafayette.ca.us/vertical/sites/%7BC1C49B72-3D02-4C7B-82A7-92186ABD75FF%7D/uploads/%7B5723BFCA-A714-4632-A454-012DEA7F3B4F%7D.PDF"/>
    <hyperlink ref="Z62" display="http://www.ci.lafayette.ca.us/vertical/sites/%7BC1C49B72-3D02-4C7B-82A7-92186ABD75FF%7D/uploads/%7B5723BFCA-A714-4632-A454-012DEA7F3B4F%7D.PDF"/>
    <hyperlink ref="Z63" display="http://www.ci.lafayette.ca.us/vertical/sites/%7BC1C49B72-3D02-4C7B-82A7-92186ABD75FF%7D/uploads/%7B5723BFCA-A714-4632-A454-012DEA7F3B4F%7D.PDF"/>
    <hyperlink ref="Z49" display="http://www.ci.milpitas.ca.gov/_pdfs/trans_bikeway_master_plan.pdf"/>
    <hyperlink ref="Z40" display="http://www.ci.milpitas.ca.gov/_pdfs/trans_bikeway_master_plan.pdf"/>
    <hyperlink ref="Z64" display="http://www.ci.milpitas.ca.gov/_pdfs/trans_bikeway_master_plan.pdf"/>
    <hyperlink ref="Z50" display="http://www.cityofsanmateo.org/DocumentView.aspx?DID=8884"/>
    <hyperlink ref="Z41" display="http://www.cityofsanmateo.org/DocumentView.aspx?DID=8884"/>
    <hyperlink ref="Z51" display="http://www.cityofsanmateo.org/DocumentView.aspx?DID=8884"/>
    <hyperlink ref="Z42" display="www.bidx.com"/>
    <hyperlink ref="Y43" display="7 Bids "/>
    <hyperlink ref="Y44" display="12 Bids "/>
    <hyperlink ref="Y45" display="10 Bids "/>
    <hyperlink ref="Y46" display="39 Bids "/>
    <hyperlink ref="Y47" display="7 Bids "/>
    <hyperlink ref="Z44" display="www.bidx.com"/>
    <hyperlink ref="Z43" display="www.bidx.com"/>
    <hyperlink ref="Z65" r:id="rId4"/>
    <hyperlink ref="Z66" display="http://www.ci.lafayette.ca.us/vertical/sites/%7BC1C49B72-3D02-4C7B-82A7-92186ABD75FF%7D/uploads/%7B5723BFCA-A714-4632-A454-012DEA7F3B4F%7D.PDF"/>
    <hyperlink ref="Z67" display="www.warehambikepath.com/WSReport_2010.pdf"/>
    <hyperlink ref="Z68" r:id="rId5"/>
    <hyperlink ref="Z69" display="http://onlinepubs.trb.org/onlinepubs/nchrp/nchrp_rpt_552.pdf"/>
    <hyperlink ref="Z73" display="http://onlinepubs.trb.org/onlinepubs/nchrp/nchrp_rpt_552.pdf"/>
    <hyperlink ref="Z74" display="http://onlinepubs.trb.org/onlinepubs/nchrp/nchrp_rpt_552.pdf"/>
    <hyperlink ref="Z71" display="http://onlinepubs.trb.org/onlinepubs/nchrp/nchrp_rpt_552.pdf"/>
    <hyperlink ref="Z70" display="http://onlinepubs.trb.org/onlinepubs/nchrp/nchrp_rpt_552.pdf"/>
    <hyperlink ref="Z75" display="http://onlinepubs.trb.org/onlinepubs/nchrp/nchrp_rpt_552.pdf"/>
    <hyperlink ref="Y76" display="4 Bids "/>
    <hyperlink ref="Z76" display="www.bidx.com"/>
    <hyperlink ref="Y77" display="303 Bids "/>
    <hyperlink ref="Z77" display="www.bidx.com"/>
    <hyperlink ref="Z72" display="www.warehambikepath.com/WSReport_2010.pdf"/>
    <hyperlink ref="Z91" display="http://www.ncdot.gov/doh/preconstruct/ps/contracts/bidaverages/avgdefault.html"/>
    <hyperlink ref="Z92" display="http://www.ncdot.gov/doh/preconstruct/ps/contracts/bidaverages/avgdefault.html"/>
    <hyperlink ref="Z93" display="http://www.ncdot.gov/doh/preconstruct/ps/contracts/bidaverages/avgdefault.html"/>
    <hyperlink ref="Z94" display="http://www.ncdot.gov/doh/preconstruct/ps/contracts/bidaverages/avgdefault.html"/>
    <hyperlink ref="Z95" display="http://www.ncdot.gov/doh/preconstruct/ps/contracts/bidaverages/avgdefault.html"/>
    <hyperlink ref="Z96" display="http://www.aot.state.vt.us/CostEstimating/documents/5YearEnglishAveragedPriceList.pdf"/>
    <hyperlink ref="Z97" display="http://downtownhollister.org/documents/DowntownStrategy/06%20Streetscape%20v2.0.pdf"/>
    <hyperlink ref="Z98" display="http://www.rocklin.ca.us/civica/filebank/blobdload.asp?BlobID=2223"/>
    <hyperlink ref="Z99" display="http://www.tahoempo.org/documents/bpp/Chapters/2010bpp.pdf"/>
    <hyperlink ref="Z100" display="http://www.tahoempo.org/documents/bpp/Chapters/2010bpp.pdf"/>
    <hyperlink ref="Z101" display="www.warehambikepath.com/WSReport_2010.pdf"/>
    <hyperlink ref="Z102" display="http://onlinepubs.trb.org/onlinepubs/nchrp/nchrp_rpt_552.pdf"/>
    <hyperlink ref="Z103" display="www.bidx.com"/>
    <hyperlink ref="Z104" display="www.bidx.com"/>
    <hyperlink ref="Y105" display="12 Bids "/>
    <hyperlink ref="Z105" display="www.bidx.com"/>
    <hyperlink ref="Y106" display="14 Bids "/>
    <hyperlink ref="Z106" display="www.bidx.com"/>
    <hyperlink ref="Y107" display="12 Bids "/>
    <hyperlink ref="Z107" display="www.bidx.com"/>
    <hyperlink ref="Y108" display="8 Bids "/>
    <hyperlink ref="Z108" display="www.bidx.com"/>
    <hyperlink ref="Y109" display="53 Bids "/>
    <hyperlink ref="Y110" display="9 Bids "/>
    <hyperlink ref="Y111" display="20 Bids "/>
    <hyperlink ref="Y112" display="2 Bids "/>
    <hyperlink ref="Y125" display="17 Bids "/>
    <hyperlink ref="Y126" display="13 Bids "/>
    <hyperlink ref="Y127" display="13 Bids "/>
    <hyperlink ref="Z125" display="www.bidx.com"/>
    <hyperlink ref="Z109:Z112" display="www.bidx.com"/>
    <hyperlink ref="Z114:Z115" display="www.bidx.com"/>
    <hyperlink ref="Y128" display="8 Bids "/>
    <hyperlink ref="Z128" display="www.bidx.com"/>
    <hyperlink ref="Y129" display="5 Bids "/>
    <hyperlink ref="Z129" display="www.bidx.com"/>
    <hyperlink ref="Y113" display="12 Bids "/>
    <hyperlink ref="Z113" display="www.bidx.com"/>
    <hyperlink ref="Y114" display="2 Bids "/>
    <hyperlink ref="Z114" display="www.bidx.com"/>
    <hyperlink ref="Y115" display="21 Bids "/>
    <hyperlink ref="Z115" display="www.bidx.com"/>
    <hyperlink ref="Y116" display="14 Bids "/>
    <hyperlink ref="Z116" display="www.bidx.com"/>
    <hyperlink ref="Y117" display="26 Bids "/>
    <hyperlink ref="Y118" display="1 Bid "/>
    <hyperlink ref="Y119" display="10 Bids "/>
    <hyperlink ref="Y120" display="6 Bids "/>
    <hyperlink ref="Y124" display="12 Bids "/>
    <hyperlink ref="Z118" display="www.bidx.com"/>
    <hyperlink ref="Z122:Z125" display="www.bidx.com"/>
    <hyperlink ref="Z127:Z129" display="www.bidx.com"/>
    <hyperlink ref="Z130" display="http://www.seattle.gov/transportation/docs/ITErevfin.pdf"/>
    <hyperlink ref="Z131" display="http://www.portlandoregon.gov/transportation/article/83354"/>
    <hyperlink ref="Z139" display="http://walkablewinterville.com/Documents/Draft%20Plan%20Sections/Appendix%20C.pdf"/>
    <hyperlink ref="Z140" display="http://walkablewinterville.com/Documents/Draft%20Plan%20Sections/Appendix%20C.pdf"/>
    <hyperlink ref="Z133" display="http://www.greenvillecounty.org/public_works/pdf/traffic_calming_policy.pdf"/>
    <hyperlink ref="Z132" display="http://www.ecocitycleveland.org/transportation/traffic/tools/chicanes.html"/>
    <hyperlink ref="Z134" display="http://www.cityoflamesa.com/DocumentView.aspx?DID=1954"/>
    <hyperlink ref="Z135" display="http://www.sanantonio.gov/publicworks/pdf/TCHandbook2012.pdf"/>
    <hyperlink ref="Z136" display="http://www.seattle.gov/transportation/docs/am/Section%2013%20Traffic%20Safety%20Structures%20and%20Devices.pdf"/>
    <hyperlink ref="Z137" display="http://trafficcalming.org/measures/chicanes/"/>
    <hyperlink ref="Z141" display="http://www.portlandoregon.gov/transportation/article/83913"/>
    <hyperlink ref="Z143" display="http://www.greenvillecounty.org/public_works/pdf/traffic_calming_policy.pdf"/>
    <hyperlink ref="Z142" display="http://www.ecocitycleveland.org/transportation/traffic/tools/choker.html"/>
    <hyperlink ref="Z144" display="http://www.cityoflamesa.com/DocumentView.aspx?DID=1954"/>
    <hyperlink ref="Z145" display="http://www.sanantonio.gov/publicworks/pdf/TCHandbook2012.pdf"/>
    <hyperlink ref="Z146" display="http://trafficcalming.org/measures/chokers/"/>
    <hyperlink ref="Z149" display="http://www.greenvillecounty.org/public_works/pdf/traffic_calming_policy.pdf"/>
    <hyperlink ref="Z177" r:id="rId6"/>
    <hyperlink ref="Z178" display="www.dot.state.fl.us/planning/policy/costs/costs-D3.pdf"/>
    <hyperlink ref="Z166" display="http://www.waco-texas.com/userfiles/cms-root/file/Engineering%20Bids/Bid%20Tab%20-%20City%20Hall%20Sidewalks.pdf"/>
    <hyperlink ref="Z180" display="http://www.planning.ri.gov/transportation/srts/estimated_costs.pdf"/>
    <hyperlink ref="Z186" display="http://www.aot.state.vt.us/CostEstimating/documents/5YearEnglishAveragedPriceList.pdf"/>
    <hyperlink ref="Z187" display="http://www.aot.state.vt.us/CostEstimating/documents/5YearEnglishAveragedPriceList.pdf"/>
    <hyperlink ref="Z188" display="http://www.aot.state.vt.us/CostEstimating/documents/5YearEnglishAveragedPriceList.pdf"/>
    <hyperlink ref="Z189" display="http://www.aot.state.vt.us/CostEstimating/documents/5YearEnglishAveragedPriceList.pdf"/>
    <hyperlink ref="Z190" display="http://www.aot.state.vt.us/CostEstimating/documents/5YearEnglishAveragedPriceList.pdf"/>
    <hyperlink ref="Z191" display="http://www.aot.state.vt.us/CostEstimating/documents/5YearEnglishAveragedPriceList.pdf"/>
    <hyperlink ref="Z192" display="http://www.aot.state.vt.us/CostEstimating/documents/5YearEnglishAveragedPriceList.pdf"/>
    <hyperlink ref="Z193" display="http://www.aot.state.vt.us/CostEstimating/documents/5YearEnglishAveragedPriceList.pdf"/>
    <hyperlink ref="Z170" display="https://scholarsbank.uoregon.edu/xmlui/bitstream/handle/1794/10518/Design_Toolkit.pdf?sequence=1"/>
    <hyperlink ref="Z153" display="http://www.sanbag.ca.gov/planning/pdf/Best%20Practices_Final.pdf"/>
    <hyperlink ref="Z198" display="http://www.metrocouncil.org/planning/transportation/AccessToTransitStudy.pdf"/>
    <hyperlink ref="Z195" display="http://walkablewinterville.com/Documents/Draft%20Plan%20Sections/Appendix%20C.pdf"/>
    <hyperlink ref="Z164" display="http://walkablewinterville.com/Documents/Draft%20Plan%20Sections/Appendix%20C.pdf"/>
    <hyperlink ref="Z171" display="http://walkablewinterville.com/Documents/Draft%20Plan%20Sections/Appendix%20C.pdf"/>
    <hyperlink ref="Z196" display="http://www.portlandoregon.gov/transportation/article/217524"/>
    <hyperlink ref="Z197" display="http://www.ncdot.gov/bikeped/download/bikeped_planning_Norwood_Part4.pdf"/>
    <hyperlink ref="Z165" display="http://www.ncdot.gov/bikeped/download/bikeped_planning_Norwood_Part4.pdf"/>
    <hyperlink ref="Z169" display="http://www.ncdot.gov/bikeped/download/bikeped_planning_Norwood_Part4.pdf"/>
    <hyperlink ref="Z157" display="http://www.cityofsanmateo.org/documentview.aspx?DID=1211"/>
    <hyperlink ref="Z154" display="http://www.cityoflamesa.com/DocumentView.aspx?DID=1954"/>
    <hyperlink ref="Z156" display="http://www.minneapolismn.gov/www/groups/public/@publicworks/documents/webcontent/convert_274501.pdf"/>
    <hyperlink ref="Z155" display="http://www.townofsananselmo.org/documents/9/SanAnselmoTrafficCalmingGuidebook.PDF"/>
    <hyperlink ref="Z175" display="http://www.tahoempo.org/documents/bpp/Chapters/2010bpp.pdf"/>
    <hyperlink ref="Z199" display="http://www.tahoempo.org/documents/bpp/Chapters/2010bpp.pdf"/>
    <hyperlink ref="Z167" display="http://www.tahoempo.org/documents/bpp/Chapters/2010bpp.pdf"/>
    <hyperlink ref="Z168" display="http://www.tahoempo.org/documents/bpp/Chapters/2010bpp.pdf"/>
    <hyperlink ref="Y201" display="20 Bids "/>
    <hyperlink ref="Y202" display="27 Bids "/>
    <hyperlink ref="Y203" display="89 Bids "/>
    <hyperlink ref="Y204" display="104 Bids "/>
    <hyperlink ref="Y205" display="3 Bids "/>
    <hyperlink ref="Z203" display="www.bidx.com"/>
    <hyperlink ref="Z190:Z191" display="www.bidx.com"/>
    <hyperlink ref="Z193:Z194" display="www.bidx.com"/>
    <hyperlink ref="Y206" display="3 Bids "/>
    <hyperlink ref="Y207" display="13 Bids "/>
    <hyperlink ref="Z195:Z196" display="www.bidx.com"/>
    <hyperlink ref="Y172" display="15 Bids "/>
    <hyperlink ref="Z172" display="www.bidx.com"/>
    <hyperlink ref="Y208" display="12 Bids "/>
    <hyperlink ref="Y209" display="60 Bids "/>
    <hyperlink ref="Y210" display="1 Bid "/>
    <hyperlink ref="Y211" display="1 Bid "/>
    <hyperlink ref="Y212" display="5 Bids "/>
    <hyperlink ref="Y213" display="1 Bid "/>
    <hyperlink ref="Y214" display="207 Bids "/>
    <hyperlink ref="Y215" display="30 Bids "/>
    <hyperlink ref="Y216" display="1 Bid "/>
    <hyperlink ref="Y217" display="40 Bids "/>
    <hyperlink ref="Y218" display="1 Bid "/>
    <hyperlink ref="Y173" display="7 Bids "/>
    <hyperlink ref="Y219" display="43 Bids "/>
    <hyperlink ref="Y220" display="5 Bids "/>
    <hyperlink ref="Y221" display="12 Bids "/>
    <hyperlink ref="Y222" display="5 Bids "/>
    <hyperlink ref="Y223" display="26 Bids "/>
    <hyperlink ref="Y224" display="25 Bids "/>
    <hyperlink ref="Y225" display="6 Bids "/>
    <hyperlink ref="Y226" display="4 Bids "/>
    <hyperlink ref="Y227" display="7 Bids "/>
    <hyperlink ref="Y228" display="35 Bids "/>
    <hyperlink ref="Z215" display="www.bidx.com"/>
    <hyperlink ref="Z216" display="www.bidx.com"/>
    <hyperlink ref="Z220" display="www.bidx.com"/>
    <hyperlink ref="Z225" display="www.bidx.com"/>
    <hyperlink ref="Z208" display="www.bidx.com"/>
    <hyperlink ref="Z201:Z204" display="www.bidx.com"/>
    <hyperlink ref="Z206:Z209" display="www.bidx.com"/>
    <hyperlink ref="Z211:Z214" display="www.bidx.com"/>
    <hyperlink ref="Z216:Z219" display="www.bidx.com"/>
    <hyperlink ref="Z221:Z223" display="www.bidx.com"/>
    <hyperlink ref="Y233" display="171 Bids "/>
    <hyperlink ref="Y234" display="49 Bids "/>
    <hyperlink ref="Z227:Z228" display="www.bidx.com"/>
    <hyperlink ref="Y158" display="11 Bids "/>
    <hyperlink ref="Z158" display="www.bidx.com"/>
    <hyperlink ref="Y159" display="46 Bids "/>
    <hyperlink ref="Z159" display="www.bidx.com"/>
    <hyperlink ref="Y160" display="41 Bids "/>
    <hyperlink ref="Z160" display="www.bidx.com"/>
    <hyperlink ref="Y161" display="245 Bids "/>
    <hyperlink ref="Z161" display="www.bidx.com"/>
    <hyperlink ref="Y162" display="13 Bids "/>
    <hyperlink ref="Z162" display="www.bidx.com"/>
    <hyperlink ref="Y174" display="1 Bid "/>
    <hyperlink ref="Z174" display="www.bidx.com"/>
    <hyperlink ref="Y235" display="14 Bids "/>
    <hyperlink ref="Y236" display="443 Bids "/>
    <hyperlink ref="Y237" display="2 Bids "/>
    <hyperlink ref="Y238" display="5 Bids "/>
    <hyperlink ref="Y239" display="145 Bids "/>
    <hyperlink ref="Y240" display="9 Bids "/>
    <hyperlink ref="Y241" display="5 Bids "/>
    <hyperlink ref="Y242" display="25 Bids "/>
    <hyperlink ref="Y243" display="4 Bids "/>
    <hyperlink ref="Y244" display="87 Bids "/>
    <hyperlink ref="Z235" display="www.bidx.com"/>
    <hyperlink ref="Z240" display="www.bidx.com"/>
    <hyperlink ref="Z235:Z236" display="www.bidx.com"/>
    <hyperlink ref="Z238:Z241" display="www.bidx.com"/>
    <hyperlink ref="Z243:Z244" display="www.bidx.com"/>
    <hyperlink ref="Y245" display="278 Bids "/>
    <hyperlink ref="Y246" display="8 Bids "/>
    <hyperlink ref="Y247" display="52 Bids "/>
    <hyperlink ref="Y248" display="8 Bids "/>
    <hyperlink ref="Y249" display="8 Bids "/>
    <hyperlink ref="Y250" display="13 Bids "/>
    <hyperlink ref="Y251" display="15 Bids "/>
    <hyperlink ref="Z245" display="www.bidx.com"/>
    <hyperlink ref="Z250" display="www.bidx.com"/>
    <hyperlink ref="Z246:Z249" display="www.bidx.com"/>
    <hyperlink ref="Z251" display="www.bidx.com"/>
    <hyperlink ref="Z253" display="http://www.coloradodot.info/business/eema/documents/2011/2011MAINT.TXT/view"/>
    <hyperlink ref="Z176" r:id="rId7"/>
    <hyperlink ref="Z179" r:id="rId8"/>
    <hyperlink ref="Z200" display="http://www.in.gov/dot/div/contracts/pay/"/>
    <hyperlink ref="Y473" display="41 Bids "/>
    <hyperlink ref="Y349" display="168 Bids "/>
    <hyperlink ref="Z473" display="www.bidx.com"/>
    <hyperlink ref="Z349" display="www.bidx.com"/>
    <hyperlink ref="Y350" display="104 Bids "/>
    <hyperlink ref="Z350" display="www.bidx.com"/>
    <hyperlink ref="Z484" display="www.bidx.com"/>
    <hyperlink ref="Z257:Z259" display="www.bidx.com"/>
    <hyperlink ref="Z353" display="www.bidx.com"/>
    <hyperlink ref="Z261:Z262" display="www.bidx.com"/>
    <hyperlink ref="Z264:Z267" display="www.bidx.com"/>
    <hyperlink ref="Z259" display="www.bidx.com"/>
    <hyperlink ref="Z268:Z271" display="www.bidx.com"/>
    <hyperlink ref="Z273:Z275" display="www.bidx.com"/>
    <hyperlink ref="Z360" display="www.bidx.com"/>
    <hyperlink ref="Z361" display="www.bidx.com"/>
    <hyperlink ref="Z362" display="www.bidx.com"/>
    <hyperlink ref="Z263" display="www.bidx.com"/>
    <hyperlink ref="Z267" display="www.bidx.com"/>
    <hyperlink ref="Z280:Z282" display="www.bidx.com"/>
    <hyperlink ref="Z474" display="www.bidx.com"/>
    <hyperlink ref="Y475" display="8 Bids "/>
    <hyperlink ref="Y476" display="106 Bids "/>
    <hyperlink ref="Y477" display="129 Bids "/>
    <hyperlink ref="Y478" display="126 Bids "/>
    <hyperlink ref="Y479" display="6 Bids "/>
    <hyperlink ref="Y480" display="15 Bids "/>
    <hyperlink ref="Y481" display="7 Bids "/>
    <hyperlink ref="Y268" display="31 Bids "/>
    <hyperlink ref="Y269" display="195 Bids "/>
    <hyperlink ref="Y270" display="6 Bids "/>
    <hyperlink ref="Y271" display="57 Bids "/>
    <hyperlink ref="Y272" display="2 Bids "/>
    <hyperlink ref="Y273" display="23 Bids "/>
    <hyperlink ref="Y274" display="12 Bids "/>
    <hyperlink ref="Y275" display="24 Bids "/>
    <hyperlink ref="Y363" display="4 Bids "/>
    <hyperlink ref="Y364" display="48 Bids "/>
    <hyperlink ref="Y365" display="118 Bids "/>
    <hyperlink ref="Y366" display="60 Bids "/>
    <hyperlink ref="Y367" display="15 Bids "/>
    <hyperlink ref="Y368" display="473 Bids "/>
    <hyperlink ref="Y369" display="6 Bids "/>
    <hyperlink ref="Y370" display="10 Bids "/>
    <hyperlink ref="Y371" display="109 Bids "/>
    <hyperlink ref="Y372" display="6 Bids "/>
    <hyperlink ref="Z477" display="www.bidx.com"/>
    <hyperlink ref="Z268" display="www.bidx.com"/>
    <hyperlink ref="Z273" display="www.bidx.com"/>
    <hyperlink ref="Z365" display="www.bidx.com"/>
    <hyperlink ref="Z370" display="www.bidx.com"/>
    <hyperlink ref="Z285:Z286" display="www.bidx.com"/>
    <hyperlink ref="Z288:Z291" display="www.bidx.com"/>
    <hyperlink ref="Z293:Z296" display="www.bidx.com"/>
    <hyperlink ref="Z298:Z301" display="www.bidx.com"/>
    <hyperlink ref="Z303:Z306" display="www.bidx.com"/>
    <hyperlink ref="Z308:Z309" display="www.bidx.com"/>
    <hyperlink ref="Z486" display="www.bidx.com"/>
    <hyperlink ref="Z376" display="www.bidx.com"/>
    <hyperlink ref="Z381" display="www.bidx.com"/>
    <hyperlink ref="Z311:Z313" display="www.bidx.com"/>
    <hyperlink ref="Z315:Z318" display="www.bidx.com"/>
    <hyperlink ref="Z320:Z323" display="www.bidx.com"/>
    <hyperlink ref="Y278" display="4 Bids "/>
    <hyperlink ref="Y279" display="22 Bids "/>
    <hyperlink ref="Y280" display="5 Bids "/>
    <hyperlink ref="Y281" display="15 Bids "/>
    <hyperlink ref="Y282" display="7 Bids "/>
    <hyperlink ref="Y384" display="8 Bids "/>
    <hyperlink ref="Y385" display="15 Bids "/>
    <hyperlink ref="Y386" display="214 Bids "/>
    <hyperlink ref="Y387" display="10 Bids "/>
    <hyperlink ref="Z279" display="www.bidx.com"/>
    <hyperlink ref="Z385" display="www.bidx.com"/>
    <hyperlink ref="Z278" display="www.bidx.com"/>
    <hyperlink ref="Z326:Z329" display="www.bidx.com"/>
    <hyperlink ref="Z331:Z332" display="www.bidx.com"/>
    <hyperlink ref="Y283" display="75 Bids "/>
    <hyperlink ref="Y284" display="157 Bids "/>
    <hyperlink ref="Y487" display="4 Bids "/>
    <hyperlink ref="Z333:Z335" display="www.bidx.com"/>
    <hyperlink ref="Y285" display="3 Bids "/>
    <hyperlink ref="Y286" display="79 Bids "/>
    <hyperlink ref="Y287" display="29 Bids "/>
    <hyperlink ref="Y288" display="18 Bids "/>
    <hyperlink ref="Y289" display="155 Bids "/>
    <hyperlink ref="Y290" display="347 Bids "/>
    <hyperlink ref="Z285" display="www.bidx.com"/>
    <hyperlink ref="Z290" display="www.bidx.com"/>
    <hyperlink ref="Z337:Z340" display="www.bidx.com"/>
    <hyperlink ref="Y388" display="32 Bids "/>
    <hyperlink ref="Y389" display="1 Bid "/>
    <hyperlink ref="Y390" display="4 Bids "/>
    <hyperlink ref="Y391" display="7 Bids "/>
    <hyperlink ref="Y392" display="180 Bids "/>
    <hyperlink ref="Y393" display="2 Bids "/>
    <hyperlink ref="Y394" display="16 Bids "/>
    <hyperlink ref="Y395" display="54 Bids "/>
    <hyperlink ref="Y396" display="248 Bids "/>
    <hyperlink ref="Y397" display="7 Bids "/>
    <hyperlink ref="Y398" display="4 Bids "/>
    <hyperlink ref="Y399" display="2 Bids "/>
    <hyperlink ref="Y400" display="16 Bids "/>
    <hyperlink ref="Y401" display="4 Bids "/>
    <hyperlink ref="Y402" display="103 Bids "/>
    <hyperlink ref="Y403" display="9 Bids "/>
    <hyperlink ref="Y404" display="2 Bids "/>
    <hyperlink ref="Y405" display="10 Bids "/>
    <hyperlink ref="Z390" display="www.bidx.com"/>
    <hyperlink ref="Z395" display="www.bidx.com"/>
    <hyperlink ref="Z400" display="www.bidx.com"/>
    <hyperlink ref="Z405" display="www.bidx.com"/>
    <hyperlink ref="Z342:Z343" display="www.bidx.com"/>
    <hyperlink ref="Z345:Z348" display="www.bidx.com"/>
    <hyperlink ref="Z350:Z353" display="www.bidx.com"/>
    <hyperlink ref="Z355:Z358" display="www.bidx.com"/>
    <hyperlink ref="Y492" display="76 Bids "/>
    <hyperlink ref="Y488" display="99 Bids "/>
    <hyperlink ref="Z360:Z361" display="www.bidx.com"/>
    <hyperlink ref="Y291" display="10 Bids "/>
    <hyperlink ref="Y292" display="13 Bids "/>
    <hyperlink ref="Y293" display="17 Bids "/>
    <hyperlink ref="Y294" display="5 Bids "/>
    <hyperlink ref="Y254" display="4 Bids "/>
    <hyperlink ref="Y255" display="19 Bids "/>
    <hyperlink ref="Y256" display="9 Bids "/>
    <hyperlink ref="Y406" display="97 Bids "/>
    <hyperlink ref="Y407" display="9 Bids "/>
    <hyperlink ref="Y408" display="11 Bids "/>
    <hyperlink ref="Y409" display="20 Bids "/>
    <hyperlink ref="Y410" display="1 Bid "/>
    <hyperlink ref="Z254" display="www.bidx.com"/>
    <hyperlink ref="Z408" display="www.bidx.com"/>
    <hyperlink ref="Z362:Z365" display="www.bidx.com"/>
    <hyperlink ref="Z367:Z370" display="www.bidx.com"/>
    <hyperlink ref="Z372:Z373" display="www.bidx.com"/>
    <hyperlink ref="Y295" display="17 Bids "/>
    <hyperlink ref="Y296" display="67 Bids "/>
    <hyperlink ref="Y411" display="25 Bids "/>
    <hyperlink ref="Y412" display="37 Bids "/>
    <hyperlink ref="Y413" display="8 Bids "/>
    <hyperlink ref="Y414" display="10 Bids "/>
    <hyperlink ref="Y415" display="122 Bids "/>
    <hyperlink ref="Y416" display="42 Bids "/>
    <hyperlink ref="Y417" display="14 Bids "/>
    <hyperlink ref="Y418" display="5 Bids "/>
    <hyperlink ref="Y419" display="55 Bids "/>
    <hyperlink ref="Y420" display="7 Bids "/>
    <hyperlink ref="Z295" display="www.bidx.com"/>
    <hyperlink ref="Z414" display="www.bidx.com"/>
    <hyperlink ref="Z419" display="www.bidx.com"/>
    <hyperlink ref="Z375:Z378" display="www.bidx.com"/>
    <hyperlink ref="Z380:Z383" display="www.bidx.com"/>
    <hyperlink ref="Z420" display="www.bidx.com"/>
    <hyperlink ref="Y297" display="1 Bid "/>
    <hyperlink ref="Y421" display="95 Bids "/>
    <hyperlink ref="Y422" display="42 Bids "/>
    <hyperlink ref="Y298" display="29 Bids "/>
    <hyperlink ref="Y299" display="3 Bids "/>
    <hyperlink ref="Y300" display="19 Bids "/>
    <hyperlink ref="Y301" display="4 Bids "/>
    <hyperlink ref="Y423" display="4 Bids "/>
    <hyperlink ref="Y424" display="5 Bids "/>
    <hyperlink ref="Y302" display="1 Bid "/>
    <hyperlink ref="Y425" display="3 Bids "/>
    <hyperlink ref="Y426" display="1 Bid "/>
    <hyperlink ref="Y303" display="27 Bids "/>
    <hyperlink ref="Y304" display="9 Bids "/>
    <hyperlink ref="Y305" display="1 Bid "/>
    <hyperlink ref="Y306" display="92 Bids "/>
    <hyperlink ref="Y307" display="8 Bids "/>
    <hyperlink ref="Y308" display="258 Bids "/>
    <hyperlink ref="Y309" display="36 Bids "/>
    <hyperlink ref="Y310" display="6 Bids "/>
    <hyperlink ref="Y311" display="2 Bids "/>
    <hyperlink ref="Y312" display="1 Bid "/>
    <hyperlink ref="Y313" display="4 Bids "/>
    <hyperlink ref="Z421" display="www.bidx.com"/>
    <hyperlink ref="Z301" display="www.bidx.com"/>
    <hyperlink ref="Z426" display="www.bidx.com"/>
    <hyperlink ref="Z307" display="www.bidx.com"/>
    <hyperlink ref="Z312" display="www.bidx.com"/>
    <hyperlink ref="Z386:Z387" display="www.bidx.com"/>
    <hyperlink ref="Z388:Z391" display="www.bidx.com"/>
    <hyperlink ref="Z393:Z396" display="www.bidx.com"/>
    <hyperlink ref="Z397:Z398" display="www.bidx.com"/>
    <hyperlink ref="Z399:Z400" display="www.bidx.com"/>
    <hyperlink ref="Z403:Z406" display="www.bidx.com"/>
    <hyperlink ref="Z313" display="www.bidx.com"/>
    <hyperlink ref="Y314" display="27 Bids "/>
    <hyperlink ref="Y315" display="28 Bids "/>
    <hyperlink ref="Y316" display="32 Bids "/>
    <hyperlink ref="Y317" display="234 Bids "/>
    <hyperlink ref="Y318" display="87 Bids "/>
    <hyperlink ref="Y319" display="34 Bids "/>
    <hyperlink ref="Y427" display="2 Bids "/>
    <hyperlink ref="Y428" display="125 Bids "/>
    <hyperlink ref="Y429" display="64 Bids "/>
    <hyperlink ref="Y430" display="7 Bids "/>
    <hyperlink ref="Y431" display="10 Bids "/>
    <hyperlink ref="Y432" display="7 Bids "/>
    <hyperlink ref="Y433" display="55 Bids "/>
    <hyperlink ref="Y434" display="29 Bids "/>
    <hyperlink ref="Y435" display="19 Bids "/>
    <hyperlink ref="Y436" display="26 Bids "/>
    <hyperlink ref="Y437" display="146 Bids "/>
    <hyperlink ref="Y438" display="138 Bids "/>
    <hyperlink ref="Y439" display="2 Bids "/>
    <hyperlink ref="Y320" display="19 Bids "/>
    <hyperlink ref="Z315" display="www.bidx.com"/>
    <hyperlink ref="Z427" display="www.bidx.com"/>
    <hyperlink ref="Z432" display="www.bidx.com"/>
    <hyperlink ref="Z437" display="www.bidx.com"/>
    <hyperlink ref="Z409:Z411" display="www.bidx.com"/>
    <hyperlink ref="Z413:Z416" display="www.bidx.com"/>
    <hyperlink ref="Z418:Z421" display="www.bidx.com"/>
    <hyperlink ref="Z423:Z426" display="www.bidx.com"/>
    <hyperlink ref="Z320" display="www.bidx.com"/>
    <hyperlink ref="Z321" display="www.bidx.com"/>
    <hyperlink ref="Z324" display="www.bidx.com"/>
    <hyperlink ref="Z328" display="www.bidx.com"/>
    <hyperlink ref="Z430:Z431" display="www.bidx.com"/>
    <hyperlink ref="Z433:Z436" display="www.bidx.com"/>
    <hyperlink ref="Z438:Z439" display="www.bidx.com"/>
    <hyperlink ref="Z329" display="www.bidx.com"/>
    <hyperlink ref="Y330" display="2 Bids "/>
    <hyperlink ref="Y331" display="9 Bids "/>
    <hyperlink ref="Y332" display="21 Bids "/>
    <hyperlink ref="Y333" display="9 Bids "/>
    <hyperlink ref="Y334" display="70 Bids "/>
    <hyperlink ref="Y335" display="23 Bids "/>
    <hyperlink ref="Y336" display="16 Bids "/>
    <hyperlink ref="Y337" display="73 Bids "/>
    <hyperlink ref="Y443" display="235 Bids "/>
    <hyperlink ref="Y444" display="201 Bids "/>
    <hyperlink ref="Y445" display="191 Bids "/>
    <hyperlink ref="Z330" display="www.bidx.com"/>
    <hyperlink ref="Z335" display="www.bidx.com"/>
    <hyperlink ref="Z441:Z443" display="www.bidx.com"/>
    <hyperlink ref="Z445:Z448" display="www.bidx.com"/>
    <hyperlink ref="Z450:Z451" display="www.bidx.com"/>
    <hyperlink ref="Y493" display="41 Bids "/>
    <hyperlink ref="Z493" display="www.bidx.com"/>
    <hyperlink ref="Y482" display="15 Bids "/>
    <hyperlink ref="Z482" display="www.bidx.com"/>
    <hyperlink ref="Y338" display="11 Bids "/>
    <hyperlink ref="Y446" display="3 Bids "/>
    <hyperlink ref="Z338" display="www.bidx.com"/>
    <hyperlink ref="Z446" display="www.bidx.com"/>
    <hyperlink ref="Y447" display="63 Bids "/>
    <hyperlink ref="Z457:Z458" display="www.bidx.com"/>
    <hyperlink ref="Z339" display="www.bidx.com"/>
    <hyperlink ref="Z340" display="www.bidx.com"/>
    <hyperlink ref="Z341" display="www.bidx.com"/>
    <hyperlink ref="Y342" display="140 Bids "/>
    <hyperlink ref="Y343" display="45 Bids "/>
    <hyperlink ref="Y344" display="22 Bids "/>
    <hyperlink ref="Y345" display="30 Bids "/>
    <hyperlink ref="Y346" display="21 Bids "/>
    <hyperlink ref="Y483" display="6 Bids "/>
    <hyperlink ref="Y448" display="5 Bids "/>
    <hyperlink ref="Y449" display="20 Bids "/>
    <hyperlink ref="Y450" display="151 Bids "/>
    <hyperlink ref="Y451" display="3 Bids "/>
    <hyperlink ref="Y452" display="86 Bids "/>
    <hyperlink ref="Y453" display="130 Bids "/>
    <hyperlink ref="Y454" display="310 Bids "/>
    <hyperlink ref="Y455" display="608 Bids "/>
    <hyperlink ref="Y456" display="48 Bids "/>
    <hyperlink ref="Y457" display="50 Bids "/>
    <hyperlink ref="Y458" display="5 Bids "/>
    <hyperlink ref="Y459" display="7 Bids "/>
    <hyperlink ref="Y460" display="37 Bids "/>
    <hyperlink ref="Y461" display="10 Bids "/>
    <hyperlink ref="Y462" display="5 Bids "/>
    <hyperlink ref="Y463" display="39 Bids "/>
    <hyperlink ref="Y464" display="115 Bids "/>
    <hyperlink ref="Y465" display="73 Bids "/>
    <hyperlink ref="Y466" display="204 Bids "/>
    <hyperlink ref="Y467" display="2 Bids "/>
    <hyperlink ref="Y468" display="12 Bids "/>
    <hyperlink ref="Y469" display="96 Bids "/>
    <hyperlink ref="Y470" display="34 Bids "/>
    <hyperlink ref="Y347" display="285 Bids "/>
    <hyperlink ref="Z344" display="www.bidx.com"/>
    <hyperlink ref="Z449" display="www.bidx.com"/>
    <hyperlink ref="Z454" display="www.bidx.com"/>
    <hyperlink ref="Z459" display="www.bidx.com"/>
    <hyperlink ref="Z464" display="www.bidx.com"/>
    <hyperlink ref="Z469" display="www.bidx.com"/>
    <hyperlink ref="Z462:Z464" display="www.bidx.com"/>
    <hyperlink ref="Z466:Z469" display="www.bidx.com"/>
    <hyperlink ref="Z471:Z474" display="www.bidx.com"/>
    <hyperlink ref="Z476:Z478" display="www.bidx.com"/>
    <hyperlink ref="Z480:Z483" display="www.bidx.com"/>
    <hyperlink ref="Z485:Z488" display="www.bidx.com"/>
    <hyperlink ref="Z490:Z491" display="www.bidx.com"/>
    <hyperlink ref="Y490" display="49 Bids "/>
    <hyperlink ref="Y495" display="593 Bids "/>
    <hyperlink ref="Z490" display="www.bidx.com"/>
    <hyperlink ref="Z492:Z493" display="www.bidx.com"/>
    <hyperlink ref="Y348" display="157 Bids "/>
    <hyperlink ref="Z471" display="http://www.caltrain.com/Assets/_Planning/pdf/bike+access/Appendices-C-H.pdf"/>
    <hyperlink ref="Z499" display="http://www.ci.minneapolis.mn.us/bicycles/Fillmore6thLayout.pdf"/>
    <hyperlink ref="Z502" r:id="rId9"/>
    <hyperlink ref="Z503" display="http://www.cityofsanmateo.org/documentview.aspx?DID=1211"/>
    <hyperlink ref="Z511" display="http://www.metrocouncil.org/planning/transportation/AccessToTransitStudy.pdf"/>
    <hyperlink ref="Z504" display="http://walkablewinterville.com/Documents/Draft%20Plan%20Sections/Appendix%20C.pdf"/>
    <hyperlink ref="Z505" display="http://www.portlandoregon.gov/transportation/article/218043"/>
    <hyperlink ref="Z506" display="http://www.portlandoregon.gov/transportation/article/218043"/>
    <hyperlink ref="Z507" display="http://www.ncdot.gov/bikeped/download/bikeped_planning_Norwood_Part4.pdf"/>
    <hyperlink ref="Z508" display="http://www.sanantonio.gov/publicworks/pdf/TCHandbook2012.pdf"/>
    <hyperlink ref="Z509" display="http://www.townofsananselmo.org/documents/9/SanAnselmoTrafficCalmingGuidebook.PDF"/>
    <hyperlink ref="Z510" display="http://www.portlandonline.com/bes/index.cfm?a=167585&amp;c=45386"/>
    <hyperlink ref="Z513" display="http://www.cityofsacramento.org/econdev/quick-links/documents/13-OpinionProbableConstructionCosts.pdf"/>
    <hyperlink ref="Z512" display="http://community.statesmanjournal.com/blogs/watch/2011/10/02/bulb-outs-extend-curbs-add-accessibility/"/>
    <hyperlink ref="Z514" display="http://www.cityoflamesa.com/DocumentView.aspx?DID=1954"/>
    <hyperlink ref="Z497" display="http://thevillager.com/villager_211/notallthinkbroadway.html"/>
    <hyperlink ref="Z516" display="http://www.greenvillecounty.org/public_works/pdf/traffic_calming_policy.pdf"/>
    <hyperlink ref="Z551" display="http://www.dot.state.oh.us/Divisions/Planning/Estimating/Summary/2010%20Summary%20All%20Sections.zip"/>
    <hyperlink ref="Z552" display="http://www.dot.state.oh.us/Divisions/Planning/Estimating/Summary/2010%20Summary%20All%20Sections.zip"/>
    <hyperlink ref="Z553" display="https://www.nysdot.gov/divisions/engineering/design/dqab/dqab-repository/USC_RSWAIP0110_1210.pdf"/>
    <hyperlink ref="Z549" display="https://www.nysdot.gov/divisions/engineering/design/dqab/dqab-repository/USC_RSWAIP0110_1210.pdf"/>
    <hyperlink ref="Z550" display="https://www.nysdot.gov/divisions/engineering/design/dqab/dqab-repository/USC_RSWAIP0110_1210.pdf"/>
    <hyperlink ref="Z522" display="https://www.nysdot.gov/divisions/engineering/design/dqab/dqab-repository/USC_RSWAIP0110_1210.pdf"/>
    <hyperlink ref="Z520" display="https://www.nysdot.gov/divisions/engineering/design/dqab/dqab-repository/USC_RSWAIP0110_1210.pdf"/>
    <hyperlink ref="Z521" display="https://www.nysdot.gov/divisions/engineering/design/dqab/dqab-repository/USC_RSWAIP0110_1210.pdf"/>
    <hyperlink ref="Z537" display="http://www.waco-texas.com/userfiles/cms-root/file/Engineering%20Bids/Bid%20Tab%20-%20City%20Hall%20Sidewalks.pdf"/>
    <hyperlink ref="Z540" display="http://www.ncdot.gov/doh/preconstruct/ps/contracts/bidaverages/avgdefault.html"/>
    <hyperlink ref="Z541" display="http://www.ncdot.gov/doh/preconstruct/ps/contracts/bidaverages/avgdefault.html"/>
    <hyperlink ref="Z538" display="http://www.ncdot.gov/doh/preconstruct/ps/contracts/bidaverages/avgdefault.html"/>
    <hyperlink ref="Z539" display="http://www.planning.ri.gov/transportation/srts/estimated_costs.pdf"/>
    <hyperlink ref="Z558" display="http://www.sanbag.ca.gov/planning/pdf/Best%20Practices_Final.pdf"/>
    <hyperlink ref="Z559" display="http://www.metrocouncil.org/planning/transportation/AccessToTransitStudy.pdf"/>
    <hyperlink ref="Z560" display="http://walkablewinterville.com/Documents/Draft%20Plan%20Sections/Appendix%20C.pdf"/>
    <hyperlink ref="Z561" display="http://www.portlandoregon.gov/transportation/article/217526"/>
    <hyperlink ref="Z562" display="http://development.columbus.gov/UploadedFiles/Development/Planning_Division/Document_Library/Plans_and_Overlays_Imported_Content/WestBroadoverlay.pdf"/>
    <hyperlink ref="Z563" display="http://www.ci.wheatridge.co.us/DocumentCenter/Home/View/2933"/>
    <hyperlink ref="Z564" display="http://onlinepubs.trb.org/onlinepubs/nchrp/nchrp_rpt_552.pdf"/>
    <hyperlink ref="Z565" display="http://www.caltrain.com/Assets/_Planning/pdf/bike+access/Appendices-C-H.pdf"/>
    <hyperlink ref="Y566" display="5 Bids "/>
    <hyperlink ref="Y567" display="11 Bids "/>
    <hyperlink ref="Y568" display="66 Bids "/>
    <hyperlink ref="Y569" display="31 Bids "/>
    <hyperlink ref="Y570" display="7 Bids "/>
    <hyperlink ref="Y571" display="5 Bids "/>
    <hyperlink ref="Z566" display="www.bidx.com"/>
    <hyperlink ref="Z571" display="www.bidx.com"/>
    <hyperlink ref="Z552:Z555" display="www.bidx.com"/>
    <hyperlink ref="Z557:Z559" display="www.bidx.com"/>
    <hyperlink ref="Z523" display="www.bidx.com"/>
    <hyperlink ref="Y575" display="173 Bids "/>
    <hyperlink ref="Z575" display="www.bidx.com"/>
    <hyperlink ref="Y576" display="17 Bids "/>
    <hyperlink ref="Y577" display="9 Bids "/>
    <hyperlink ref="Y578" display="7 Bids "/>
    <hyperlink ref="Z578" display="www.bidx.com"/>
    <hyperlink ref="Z562:Z563" display="www.bidx.com"/>
    <hyperlink ref="Y524" display="60 Bids "/>
    <hyperlink ref="Y525" display="4 Bids "/>
    <hyperlink ref="Z565:Z566" display="www.bidx.com"/>
    <hyperlink ref="Y579" display="49 Bids "/>
    <hyperlink ref="Y580" display="402 Bids "/>
    <hyperlink ref="Y581" display="9 Bids "/>
    <hyperlink ref="Y582" display="9 Bids "/>
    <hyperlink ref="Z582" display="www.bidx.com"/>
    <hyperlink ref="Z569:Z571" display="www.bidx.com"/>
    <hyperlink ref="Y583" display="26 Bids "/>
    <hyperlink ref="Y584" display="23 Bids "/>
    <hyperlink ref="Y585" display="58 Bids "/>
    <hyperlink ref="Y586" display="26 Bids "/>
    <hyperlink ref="Y587" display="15 Bids "/>
    <hyperlink ref="Y588" display="3 Bids "/>
    <hyperlink ref="Y589" display="53 Bids "/>
    <hyperlink ref="Y590" display="10 Bids "/>
    <hyperlink ref="Y591" display="54 Bids "/>
    <hyperlink ref="Y592" display="12 Bids "/>
    <hyperlink ref="Y593" display="8 Bids "/>
    <hyperlink ref="Y594" display="2 Bids "/>
    <hyperlink ref="Y595" display="37 Bids "/>
    <hyperlink ref="Y596" display="3 Bids "/>
    <hyperlink ref="Y597" display="23 Bids "/>
    <hyperlink ref="Y598" display="1 Bid "/>
    <hyperlink ref="Y599" display="6 Bids "/>
    <hyperlink ref="Y600" display="20 Bids "/>
    <hyperlink ref="Y601" display="10 Bids "/>
    <hyperlink ref="Y602" display="13 Bids "/>
    <hyperlink ref="Y603" display="13 Bids "/>
    <hyperlink ref="Y604" display="31 Bids "/>
    <hyperlink ref="Y605" display="12 Bids "/>
    <hyperlink ref="Y606" display="12 Bids "/>
    <hyperlink ref="Y607" display="11 Bids "/>
    <hyperlink ref="Y608" display="1 Bid "/>
    <hyperlink ref="Y609" display="3 Bids "/>
    <hyperlink ref="Y610" display="5 Bids "/>
    <hyperlink ref="Y611" display="3 Bids "/>
    <hyperlink ref="Y612" display="1 Bid "/>
    <hyperlink ref="Z584" display="www.bidx.com"/>
    <hyperlink ref="Z589" display="www.bidx.com"/>
    <hyperlink ref="Z594" display="www.bidx.com"/>
    <hyperlink ref="Z599" display="www.bidx.com"/>
    <hyperlink ref="Z604" display="www.bidx.com"/>
    <hyperlink ref="Z609" display="www.bidx.com"/>
    <hyperlink ref="Z574:Z576" display="www.bidx.com"/>
    <hyperlink ref="Z578:Z581" display="www.bidx.com"/>
    <hyperlink ref="Z583" display="www.bidx.com"/>
    <hyperlink ref="Z585:Z586" display="www.bidx.com"/>
    <hyperlink ref="Z587:Z588" display="www.bidx.com"/>
    <hyperlink ref="Z592:Z595" display="www.bidx.com"/>
    <hyperlink ref="Z597:Z600" display="www.bidx.com"/>
    <hyperlink ref="Z602:Z604" display="www.bidx.com"/>
    <hyperlink ref="Y526" display="275 Bids "/>
    <hyperlink ref="Y527" display="8 Bids "/>
    <hyperlink ref="Y528" display="122 Bids "/>
    <hyperlink ref="Z527" display="www.bidx.com"/>
    <hyperlink ref="Z606:Z607" display="www.bidx.com"/>
    <hyperlink ref="Z531" display="www.bidx.com"/>
    <hyperlink ref="Y532" display="16 Bids "/>
    <hyperlink ref="Y533" display="3 Bids "/>
    <hyperlink ref="Z613:Z615" display="www.bidx.com"/>
    <hyperlink ref="Y614" display="2 Bids "/>
    <hyperlink ref="Y615" display="686 Bids "/>
    <hyperlink ref="Y616" display="23 Bids "/>
    <hyperlink ref="Y617" display="25 Bids "/>
    <hyperlink ref="Z620" r:id="rId10"/>
    <hyperlink ref="Z625" display="http://www.portlandoregon.gov/transportation/article/83903"/>
    <hyperlink ref="Z628" display="http://www.portlandoregon.gov/transportation/article/217526"/>
    <hyperlink ref="Z621" display="http://www.ecocitycleveland.org/transportation/traffic/tools/diverter.html"/>
    <hyperlink ref="Z619" r:id="rId11"/>
    <hyperlink ref="Z626" display="http://www.cityoflamesa.com/DocumentView.aspx?DID=1954"/>
    <hyperlink ref="Z627" display="http://www.cityoflamesa.com/DocumentView.aspx?DID=1954"/>
    <hyperlink ref="Z622" display="http://www.cityoflamesa.com/DocumentView.aspx?DID=1954"/>
    <hyperlink ref="Z623" display="http://www.sanantonio.gov/publicworks/pdf/TCHandbook2012.pdf"/>
    <hyperlink ref="Z624" display="http://trafficcalming.org/volume-control/diagonal-diverters/"/>
    <hyperlink ref="Z637" display="http://www.coloradodot.info/business/eema/documents/2011/2011%20CONSTRUCTION%20COST%20DATA%20BOOK.txt/view"/>
    <hyperlink ref="Z631" display="https://www.pmp.dot.ri.gov/PMP/DesktopDefault.aspx?aM=ubid&amp;podid=-1&amp;oM=reports&amp;cI=1&amp;cp=waup&amp;appindex=0&amp;appid=0"/>
    <hyperlink ref="Z639" display="http://onlinepubs.trb.org/onlinepubs/nchrp/nchrp_rpt_552.pdf"/>
    <hyperlink ref="Z634" display="http://onlinepubs.trb.org/onlinepubs/nchrp/nchrp_rpt_552.pdf"/>
    <hyperlink ref="Y635" display="4 Bids "/>
    <hyperlink ref="Z635" display="www.bidx.com"/>
    <hyperlink ref="Y636" display="15 Bids "/>
    <hyperlink ref="Z641" display="www.bidx.com"/>
    <hyperlink ref="Z675" display="http://www.springfieldmainstreet.org/images/2010-09/springfield_pedestrian_crossingenhancement_toolbox_final_9-10-10.pdf"/>
    <hyperlink ref="Z676" display="http://www.sanantonio.gov/publicworks/pdf/TCHandbook2012.pdf"/>
    <hyperlink ref="Z691" display="http://safety.fhwa.dot.gov/ped_bike/tools_solve/ped_scdproj/miami/ch3.cfm"/>
    <hyperlink ref="Z646" display="http://www.tahoempo.org/documents/bpp/Chapters/2010bpp.pdf"/>
    <hyperlink ref="Z692" r:id="rId12"/>
    <hyperlink ref="Z693" display="http://www.springfieldmainstreet.org/images/2010-09/springfield_pedestrian_crossingenhancement_toolbox_final_9-10-10.pdf"/>
    <hyperlink ref="Z647" display="http://www.modot.org/tsc/documents/MissouriLowCost.pdf"/>
    <hyperlink ref="Z648" display="http://www.aot.state.vt.us/CostEstimating/documents/5YearEnglishAveragedPriceList.pdf"/>
    <hyperlink ref="Z649" display="http://www.aot.state.vt.us/CostEstimating/documents/5YearEnglishAveragedPriceList.pdf"/>
    <hyperlink ref="Y670" display="3 Bids "/>
    <hyperlink ref="Z670" display="www.bidx.com"/>
    <hyperlink ref="Y661" display="2 Bids "/>
    <hyperlink ref="Y683" display="5 Bids "/>
    <hyperlink ref="Z642" display="www.bidx.com"/>
    <hyperlink ref="Z663" display="www.bidx.com"/>
    <hyperlink ref="Z662" display="www.bidx.com"/>
    <hyperlink ref="Z668:Z669" display="www.bidx.com"/>
    <hyperlink ref="Z687" display="www.bidx.com"/>
    <hyperlink ref="Z684" display="www.bidx.com"/>
    <hyperlink ref="Z672:Z674" display="www.bidx.com"/>
    <hyperlink ref="Z688" display="www.bidx.com"/>
    <hyperlink ref="Y665" display="11 Bids "/>
    <hyperlink ref="Z665" display="www.bidx.com"/>
    <hyperlink ref="Y671" display="19 Bids "/>
    <hyperlink ref="Z671" display="www.bidx.com"/>
    <hyperlink ref="Y666" display="2 Bids "/>
    <hyperlink ref="Z666" display="www.bidx.com"/>
    <hyperlink ref="Y672" display="20 Bids "/>
    <hyperlink ref="Y673" display="4 Bids "/>
    <hyperlink ref="Z669" display="www.bidx.com"/>
    <hyperlink ref="Y677" display="12 Bids "/>
    <hyperlink ref="Y678" display="3 Bids "/>
    <hyperlink ref="Y679" display="3 Bids "/>
    <hyperlink ref="Y680" display="3 Bids "/>
    <hyperlink ref="Z679" display="www.bidx.com"/>
    <hyperlink ref="Z681:Z682" display="www.bidx.com"/>
    <hyperlink ref="Z680" display="www.bidx.com"/>
    <hyperlink ref="Y667" display="12 Bids "/>
    <hyperlink ref="Y668" display="6 Bids "/>
    <hyperlink ref="Y669" display="5 Bids "/>
    <hyperlink ref="Z686:Z689" display="www.bidx.com"/>
    <hyperlink ref="Y694" display="20 Bids "/>
    <hyperlink ref="Y689" display="15 Bids "/>
    <hyperlink ref="Z692:Z693" display="www.bidx.com"/>
    <hyperlink ref="Y690" display="15 Bids "/>
    <hyperlink ref="Z690" display="www.bidx.com"/>
    <hyperlink ref="Z650" r:id="rId13"/>
    <hyperlink ref="Z705" r:id="rId14"/>
    <hyperlink ref="Z700" display="http://downtownhollister.org/documents/DowntownStrategy/06%20Streetscape%20v2.0.pdf"/>
    <hyperlink ref="Z701" display="http://downtownhollister.org/documents/DowntownStrategy/06%20Streetscape%20v2.0.pdf"/>
    <hyperlink ref="Z702" display="http://www.killingtontown.com/vertical/sites/%7BE4345A2E-9636-47A3-9B74-2E6220745729%7D/uploads/Killington_Streetscape_-_Selectboard_Final_Presentation_-_6-26-12.pdf"/>
    <hyperlink ref="Z695" display="http://www.killingtontown.com/vertical/sites/%7BE4345A2E-9636-47A3-9B74-2E6220745729%7D/uploads/Killington_Streetscape_-_Selectboard_Final_Presentation_-_6-26-12.pdf"/>
    <hyperlink ref="Z703" display="http://www.cityoflamesa.com/DocumentView.aspx?DID=1954"/>
    <hyperlink ref="Z704" display="http://www.townofsananselmo.org/documents/9/SanAnselmoTrafficCalmingGuidebook.PDF"/>
    <hyperlink ref="Z696" display="www.bidx.com"/>
    <hyperlink ref="Z697" display="http://www.cityoflamesa.com/DocumentView.aspx?DID=1954"/>
    <hyperlink ref="Z698" display="http://www.townofsananselmo.org/documents/9/SanAnselmoTrafficCalmingGuidebook.PDF"/>
    <hyperlink ref="Z699" display="http://www.townofsananselmo.org/documents/9/SanAnselmoTrafficCalmingGuidebook.PDF"/>
    <hyperlink ref="Z706" r:id="rId15"/>
    <hyperlink ref="Z708" display="http://www.springfieldmainstreet.org/images/2010-09/springfield_pedestrian_crossingenhancement_toolbox_final_9-10-10.pdf"/>
    <hyperlink ref="Z709" display="http://www.metrocouncil.org/planning/transportation/AccessToTransitStudy.pdf"/>
    <hyperlink ref="Z710" display="http://www.conferences.uiuc.edu/traffic/2010pdf/file_7_sokolowski.pdf"/>
    <hyperlink ref="Z711" display="http://www.koaa.com/news/safety-first-check-out-the-new-hybrid-pedestrian-beacon-/"/>
    <hyperlink ref="Z712" display="http://www.tahoempo.org/documents/bpp/Chapters/2010bpp.pdf"/>
    <hyperlink ref="Z713" display="https://scholarsbank.uoregon.edu/xmlui/bitstream/handle/1794/10518/Design_Toolkit.pdf?sequence=1"/>
    <hyperlink ref="Z714" r:id="rId16"/>
    <hyperlink ref="Z715" display="http://www.in.gov/dot/div/contracts/pay/"/>
    <hyperlink ref="Z719" display="http://www.ncdot.gov/doh/preconstruct/ps/contracts/bidaverages/avgdefault.html"/>
    <hyperlink ref="Z720" display="http://www.ncdot.gov/doh/preconstruct/ps/contracts/bidaverages/avgdefault.html"/>
    <hyperlink ref="Z741" display="http://www.ncdot.gov/doh/preconstruct/ps/contracts/bidaverages/avgdefault.html"/>
    <hyperlink ref="Z723" display="http://www.virginiadot.org/info/resources/TrafficCalming.pdf"/>
    <hyperlink ref="Z725" display="http://safety.transportation.org/htmlguides/peds/assets/App09.pdf"/>
    <hyperlink ref="Z724" display="http://guide.saferoutesinfo.org/engineering/raised_pedestrian_crosswalks.cfm"/>
    <hyperlink ref="Z729" display="http://www.springfieldmainstreet.org/images/2010-09/springfield_pedestrian_crossingenhancement_toolbox_final_9-10-10.pdf"/>
    <hyperlink ref="Z730" display="http://www.sanbag.ca.gov/planning/pdf/Best%20Practices_Final.pdf"/>
    <hyperlink ref="Z731" display="http://www.metrocouncil.org/planning/transportation/AccessToTransitStudy.pdf"/>
    <hyperlink ref="Z721" display="http://walkablewinterville.com/Documents/Draft%20Plan%20Sections/Appendix%20C.pdf"/>
    <hyperlink ref="Z722" display="http://walkablewinterville.com/Documents/Draft%20Plan%20Sections/Appendix%20C.pdf"/>
    <hyperlink ref="Z734" display="http://www.portlandoregon.gov/transportation/article/217524"/>
    <hyperlink ref="Z735" display="http://www.portlandoregon.gov/transportation/article/218043"/>
    <hyperlink ref="Z736" display="http://www.greenvillecounty.org/public_works/pdf/traffic_calming_policy.pdf"/>
    <hyperlink ref="Z716" display="http://www.killingtontown.com/vertical/sites/%7BE4345A2E-9636-47A3-9B74-2E6220745729%7D/uploads/Killington_Streetscape_-_Selectboard_Final_Presentation_-_6-26-12.pdf"/>
    <hyperlink ref="Z737" display="http://www.killingtontown.com/vertical/sites/%7BE4345A2E-9636-47A3-9B74-2E6220745729%7D/uploads/Killington_Streetscape_-_Selectboard_Final_Presentation_-_6-26-12.pdf"/>
    <hyperlink ref="Z732" display="http://www.ecocitycleveland.org/transportation/traffic/tools/pedrefuge_island.html"/>
    <hyperlink ref="Z733" display="http://www.conferences.uiuc.edu/traffic/2010pdf/file_7_sokolowski.pdf"/>
    <hyperlink ref="Z738" display="http://www.sanantonio.gov/publicworks/pdf/TCHandbook2012.pdf"/>
    <hyperlink ref="Z742" display="http://www.seattle.gov/transportation/docs/am/Section%2013%20Traffic%20Safety%20Structures%20and%20Devices.pdf"/>
    <hyperlink ref="Z743" display="http://www.tahoempo.org/documents/bpp/Chapters/2010bpp.pdf"/>
    <hyperlink ref="Y744" display="91 Bids "/>
    <hyperlink ref="Z744" display="www.bidx.com"/>
    <hyperlink ref="Y760" display="10 Bids "/>
    <hyperlink ref="Z760" display="www.bidx.com"/>
    <hyperlink ref="Y745" display="7 Bids "/>
    <hyperlink ref="Z745" display="www.bidx.com"/>
    <hyperlink ref="Y746" display="13 Bids "/>
    <hyperlink ref="Y747" display="12 Bids "/>
    <hyperlink ref="Y748" display="271 Bids "/>
    <hyperlink ref="Z747" display="www.bidx.com"/>
    <hyperlink ref="Z746" display="www.bidx.com"/>
    <hyperlink ref="Z748" display="www.bidx.com"/>
    <hyperlink ref="Y749" display="5 Bids "/>
    <hyperlink ref="Z749" display="www.bidx.com"/>
    <hyperlink ref="Y750" display="3 Bids "/>
    <hyperlink ref="Y751" display="1 Bid "/>
    <hyperlink ref="Y752" display="19 Bids "/>
    <hyperlink ref="Y753" display="1 Bid "/>
    <hyperlink ref="Y754" display="3 Bids "/>
    <hyperlink ref="Y755" display="2 Bids "/>
    <hyperlink ref="Y757" display="7 Bids "/>
    <hyperlink ref="Y717" display="13 Bids "/>
    <hyperlink ref="Y718" display="31 Bids "/>
    <hyperlink ref="Z753" display="www.bidx.com"/>
    <hyperlink ref="Z749:Z752" display="www.bidx.com"/>
    <hyperlink ref="Z754:Z757" display="www.bidx.com"/>
    <hyperlink ref="Z761" display="www.bidx.com"/>
    <hyperlink ref="Y758" display="31 Bids "/>
    <hyperlink ref="Y759" display="20 Bids "/>
    <hyperlink ref="Z759" display="www.bidx.com"/>
    <hyperlink ref="Z766" display="http://www.walkinginfo.org/pedsmart/tlite.htm"/>
    <hyperlink ref="Z764" display="http://www.aot.state.vt.us/matres/Documents/ACROBAT.pdf/R&amp;DDox/AOT_QuecheeInPavementLightingInitial.pdf"/>
    <hyperlink ref="Z765" display="http://www.kirklandwa.gov/depart/Public_Works/Transportation___Streets/Flashing_Crosswalks.htm"/>
    <hyperlink ref="Z762" display="http://www.planning.ri.gov/transportation/srts/estimated_costs.pdf"/>
    <hyperlink ref="Z783" display="https://scholarsbank.uoregon.edu/xmlui/bitstream/handle/1794/10518/Design_Toolkit.pdf?sequence=1"/>
    <hyperlink ref="Z768" display="http://www.springfieldmainstreet.org/images/2010-09/springfield_pedestrian_crossingenhancement_toolbox_final_9-10-10.pdf"/>
    <hyperlink ref="Z769" display="http://www.metrocouncil.org/planning/transportation/AccessToTransitStudy.pdf"/>
    <hyperlink ref="Z770" display="http://www.metrocouncil.org/planning/transportation/AccessToTransitStudy.pdf"/>
    <hyperlink ref="Z771" display="http://www.downtowncheyenne.com/_pdfs/dda_docs/DDA%2017th%20Street%20Proposal%20for%206th%20Penny.pdf"/>
    <hyperlink ref="Z772" display="http://www.cityofsalem.net/Departments/UrbanDevelopment/DepartmentProjects/Documents/Proposal-Edgewater-Pedestrian-Lighting.pdf"/>
    <hyperlink ref="Z773" display="http://www.cityofsalem.net/Departments/UrbanDevelopment/DepartmentProjects/Documents/Proposal-Edgewater-Pedestrian-Lighting.pdf"/>
    <hyperlink ref="Z774" display="http://downtownhollister.org/documents/DowntownStrategy/06%20Streetscape%20v2.0.pdf"/>
    <hyperlink ref="Z775" display="http://www.rocklin.ca.us/civica/filebank/blobdload.asp?BlobID=2223"/>
    <hyperlink ref="Z776" display="http://www.rocklin.ca.us/civica/filebank/blobdload.asp?BlobID=2223"/>
    <hyperlink ref="Z777" display="http://www.killingtontown.com/vertical/sites/%7BE4345A2E-9636-47A3-9B74-2E6220745729%7D/uploads/Killington_Streetscape_-_Selectboard_Final_Presentation_-_6-26-12.pdf"/>
    <hyperlink ref="Z778" display="http://development.columbus.gov/UploadedFiles/Development/Planning_Division/Document_Library/Plans_and_Overlays_Imported_Content/WestBroadoverlay.pdf"/>
    <hyperlink ref="Z779" display="http://www.ci.wheatridge.co.us/DocumentCenter/Home/View/2933"/>
    <hyperlink ref="Z780" display="http://www.ci.wheatridge.co.us/DocumentCenter/Home/View/2933"/>
    <hyperlink ref="Z781" display="http://www.ci.wheatridge.co.us/DocumentCenter/Home/View/2933"/>
    <hyperlink ref="Z782" display="http://www.ncdot.gov/bikeped/download/bikeped_planning_Norwood_Part4.pdf"/>
    <hyperlink ref="Z767" r:id="rId17"/>
    <hyperlink ref="Z763" display="http://www.townofsananselmo.org/documents/9/SanAnselmoTrafficCalmingGuidebook.PDF"/>
    <hyperlink ref="Z784" display="http://onlinepubs.trb.org/onlinepubs/nchrp/nchrp_rpt_552.pdf"/>
    <hyperlink ref="Z785" display="http://www.caltrain.com/Assets/_Planning/pdf/bike+access/Appendices-C-H.pdf"/>
    <hyperlink ref="Z786" display="www.bidx.com"/>
    <hyperlink ref="Y787" display="9 Bids "/>
    <hyperlink ref="Z787" display="www.bidx.com"/>
    <hyperlink ref="Y790" display="8 Bids "/>
    <hyperlink ref="Z790" display="www.bidx.com"/>
    <hyperlink ref="Y788" display="4 Bids "/>
    <hyperlink ref="Z788" display="www.bidx.com"/>
    <hyperlink ref="Y791" display="2 Bids "/>
    <hyperlink ref="Y792" display="30 Bids "/>
    <hyperlink ref="Y789" display="48 Bids "/>
    <hyperlink ref="Z790:Z791" display="www.bidx.com"/>
    <hyperlink ref="Z793" display="http://www.ia.bidx.com/lettings/eng_proj.txt"/>
    <hyperlink ref="Z796" display="http://www.metrocouncil.org/planning/transportation/AccessToTransitStudy.pdf"/>
    <hyperlink ref="Z794" display="http://www.ecocitycleveland.org/transportation/traffic/tools/median.html"/>
    <hyperlink ref="Z832" display="http://www.cityoflamesa.com/DocumentView.aspx?DID=1954"/>
    <hyperlink ref="Z795" display="http://www.cityoflamesa.com/DocumentView.aspx?DID=1954"/>
    <hyperlink ref="Z833" display="http://www.sanantonio.gov/publicworks/pdf/TCHandbook2012.pdf"/>
    <hyperlink ref="Z797" display="http://walkablewinterville.com/Documents/Draft%20Plan%20Sections/Appendix%20C.pdf"/>
    <hyperlink ref="Y835" display="23 Bids "/>
    <hyperlink ref="Z835" display="www.bidx.com"/>
    <hyperlink ref="Y798" display="11 Bids "/>
    <hyperlink ref="Y799" display="6 Bids "/>
    <hyperlink ref="Y800" display="120 Bids "/>
    <hyperlink ref="Y801" display="2 Bids "/>
    <hyperlink ref="Y802" display="6 Bids "/>
    <hyperlink ref="Y803" display="249 Bids "/>
    <hyperlink ref="Y804" display="96 Bids "/>
    <hyperlink ref="Y805" display="47 Bids "/>
    <hyperlink ref="Z798" display="www.bidx.com"/>
    <hyperlink ref="Z803" display="www.bidx.com"/>
    <hyperlink ref="Z803:Z806" display="www.bidx.com"/>
    <hyperlink ref="Z808:Z809" display="www.bidx.com"/>
    <hyperlink ref="Z810" display="www.bidx.com"/>
    <hyperlink ref="Z810:Z813" display="www.bidx.com"/>
    <hyperlink ref="Z811" display="www.bidx.com"/>
    <hyperlink ref="Y834" display="5 Bids "/>
    <hyperlink ref="Z834" display="www.bidx.com"/>
    <hyperlink ref="Y836" display="1 Bid "/>
    <hyperlink ref="Z836" display="www.bidx.com"/>
    <hyperlink ref="Y812" display="6 Bids "/>
    <hyperlink ref="Z812" display="www.bidx.com"/>
    <hyperlink ref="Y830" display="5 Bids "/>
    <hyperlink ref="Z830" display="www.bidx.com"/>
    <hyperlink ref="Y837" display="4 Bids "/>
    <hyperlink ref="Z837" display="www.bidx.com"/>
    <hyperlink ref="Y813" display="5 Bids "/>
    <hyperlink ref="Z813" display="www.bidx.com"/>
    <hyperlink ref="Y814" display="12 Bids "/>
    <hyperlink ref="Y815" display="7 Bids "/>
    <hyperlink ref="Y816" display="11 Bids "/>
    <hyperlink ref="Y817" display="63 Bids "/>
    <hyperlink ref="Y818" display="10 Bids "/>
    <hyperlink ref="Z814" display="www.bidx.com"/>
    <hyperlink ref="Z823:Z826" display="www.bidx.com"/>
    <hyperlink ref="Y819" display="2 Bids "/>
    <hyperlink ref="Y820" display="1 Bid "/>
    <hyperlink ref="Y821" display="1 Bid "/>
    <hyperlink ref="Y822" display="30 Bids "/>
    <hyperlink ref="Y823" display="2 Bids "/>
    <hyperlink ref="Y824" display="9 Bids "/>
    <hyperlink ref="Y825" display="1 Bid "/>
    <hyperlink ref="Y826" display="1 Bid "/>
    <hyperlink ref="Y827" display="115 Bids "/>
    <hyperlink ref="Z821" display="www.bidx.com"/>
    <hyperlink ref="Z826" display="www.bidx.com"/>
    <hyperlink ref="Z828:Z831" display="www.bidx.com"/>
    <hyperlink ref="Z833:Z835" display="www.bidx.com"/>
    <hyperlink ref="Y829" display="23 Bids "/>
    <hyperlink ref="Z829" display="www.bidx.com"/>
    <hyperlink ref="Z838" display="http://www.metrocouncil.org/planning/transportation/AccessToTransitStudy.pdf"/>
    <hyperlink ref="Z839" display="http://downtownhollister.org/documents/DowntownStrategy/06%20Streetscape%20v2.0.pdf"/>
    <hyperlink ref="Z840" display="http://downtownhollister.org/documents/DowntownStrategy/06%20Streetscape%20v2.0.pdf"/>
    <hyperlink ref="Z841" display="http://walkablewinterville.com/Documents/Draft%20Plan%20Sections/Appendix%20C.pdf"/>
    <hyperlink ref="Z843" display="www.dot.state.mn.us/bidlet/misfiles/pdf/AVGPR052010.pdf"/>
    <hyperlink ref="Z861" display="www.dot.state.fl.us/planning/policy/costs/costs-D3.pdf"/>
    <hyperlink ref="Z865" display="http://itd.idaho.gov/bridge/manual/16%20Cost%20Estimating/16.1%20Structure%20Cost%20Per%20Square%20Foot.pdf"/>
    <hyperlink ref="Z862" display="http://itd.idaho.gov/bridge/manual/16%20Cost%20Estimating/16.1%20Structure%20Cost%20Per%20Square%20Foot.pdf"/>
    <hyperlink ref="Z844" display="http://www.americantrails.org/resources/structures/ChooseBridgeBuild.html"/>
    <hyperlink ref="Z845" display="http://www.americantrails.org/resources/structures/ChooseBridgeBuild.html"/>
    <hyperlink ref="Z846" display="http://www.americantrails.org/resources/structures/ChooseBridgeBuild.html"/>
    <hyperlink ref="Z863" display="http://209.43.47.78/egov/docs/1271797075_343597.pdf"/>
    <hyperlink ref="Z866" display="http://209.43.47.78/egov/docs/1271797075_343597.pdf"/>
    <hyperlink ref="Z867" display="http://www.ci.longmont.co.us/public_works/whatsnew/southmoor/documents/underpass_report.pdf"/>
    <hyperlink ref="Z847" display="http://www.aot.state.vt.us/progdev/sections/LTF%20Info/DocumentsLTFPages/BikePedReport%20on%20Shared%20Use%20Path%20and%20Sidewalk%20Unit%20Costs_2010_FINAL813.pdf"/>
    <hyperlink ref="Z848" display="http://www.aot.state.vt.us/progdev/sections/LTF%20Info/DocumentsLTFPages/BikePedReport%20on%20Shared%20Use%20Path%20and%20Sidewalk%20Unit%20Costs_2010_FINAL813.pdf"/>
    <hyperlink ref="Z849" display="http://www.aot.state.vt.us/progdev/sections/LTF%20Info/DocumentsLTFPages/BikePedReport%20on%20Shared%20Use%20Path%20and%20Sidewalk%20Unit%20Costs_2010_FINAL813.pdf"/>
    <hyperlink ref="Z850" display="http://www.aot.state.vt.us/progdev/sections/LTF%20Info/DocumentsLTFPages/BikePedReport%20on%20Shared%20Use%20Path%20and%20Sidewalk%20Unit%20Costs_2010_FINAL813.pdf"/>
    <hyperlink ref="Z851" display="http://www.aot.state.vt.us/progdev/sections/LTF%20Info/DocumentsLTFPages/BikePedReport%20on%20Shared%20Use%20Path%20and%20Sidewalk%20Unit%20Costs_2010_FINAL813.pdf"/>
    <hyperlink ref="Z852" display="http://www.aot.state.vt.us/progdev/sections/LTF%20Info/DocumentsLTFPages/BikePedReport%20on%20Shared%20Use%20Path%20and%20Sidewalk%20Unit%20Costs_2010_FINAL813.pdf"/>
    <hyperlink ref="Z853" display="http://www.aot.state.vt.us/progdev/sections/LTF%20Info/DocumentsLTFPages/BikePedReport%20on%20Shared%20Use%20Path%20and%20Sidewalk%20Unit%20Costs_2010_FINAL813.pdf"/>
    <hyperlink ref="Z854" display="http://www.aot.state.vt.us/progdev/sections/LTF%20Info/DocumentsLTFPages/BikePedReport%20on%20Shared%20Use%20Path%20and%20Sidewalk%20Unit%20Costs_2010_FINAL813.pdf"/>
    <hyperlink ref="Z855" display="http://onlinepubs.trb.org/onlinepubs/nchrp/nchrp_rpt_552.pdf"/>
    <hyperlink ref="Z856" display="http://onlinepubs.trb.org/onlinepubs/nchrp/nchrp_rpt_552.pdf"/>
    <hyperlink ref="Z868" display="http://onlinepubs.trb.org/onlinepubs/nchrp/nchrp_rpt_552.pdf"/>
    <hyperlink ref="Z864" display="www.bidx.com"/>
    <hyperlink ref="Y858" display="8 Bids "/>
    <hyperlink ref="Z858" display="www.bidx.com"/>
    <hyperlink ref="Y859" display="25 Bids "/>
    <hyperlink ref="Z859" display="www.bidx.com"/>
    <hyperlink ref="Y860" display="9 Bids "/>
    <hyperlink ref="Z860" display="www.bidx.com"/>
    <hyperlink ref="Z926" display="www.dot.state.fl.us/planning/policy/costs/costs-D3.pdf"/>
    <hyperlink ref="Z869" display="http://www.ncdot.gov/doh/preconstruct/ps/contracts/bidaverages/avgdefault.html"/>
    <hyperlink ref="Z870" display="http://www.ncdot.gov/doh/preconstruct/ps/contracts/bidaverages/avgdefault.html"/>
    <hyperlink ref="Z893" display="http://www.rosenbergecodev.com/docs/1-Rosenberg%20Transit%20and%20Ped%20Plan%20-%20Combined%20CD%20Version.pdf"/>
    <hyperlink ref="Z894" display="http://www.rosenbergecodev.com/docs/1-Rosenberg%20Transit%20and%20Ped%20Plan%20-%20Combined%20CD%20Version.pdf"/>
    <hyperlink ref="Z895" display="http://walkablewinterville.com/Documents/Draft%20Plan%20Sections/Appendix%20C.pdf"/>
    <hyperlink ref="Z927" display="http://www.portlandoregon.gov/transportation/article/217524"/>
    <hyperlink ref="Z896" display="http://www.aot.state.vt.us/progdev/sections/LTF%20Info/DocumentsLTFPages/BikePedReport%20on%20Shared%20Use%20Path%20and%20Sidewalk%20Unit%20Costs_2010_FINAL813.pdf"/>
    <hyperlink ref="Z897" display="http://www.aot.state.vt.us/progdev/sections/LTF%20Info/DocumentsLTFPages/BikePedReport%20on%20Shared%20Use%20Path%20and%20Sidewalk%20Unit%20Costs_2010_FINAL813.pdf"/>
    <hyperlink ref="Z898" display="http://www.aot.state.vt.us/progdev/sections/LTF%20Info/DocumentsLTFPages/BikePedReport%20on%20Shared%20Use%20Path%20and%20Sidewalk%20Unit%20Costs_2010_FINAL813.pdf"/>
    <hyperlink ref="Z899" display="http://www.aot.state.vt.us/progdev/sections/LTF%20Info/DocumentsLTFPages/BikePedReport%20on%20Shared%20Use%20Path%20and%20Sidewalk%20Unit%20Costs_2010_FINAL813.pdf"/>
    <hyperlink ref="Z900" display="http://www.aot.state.vt.us/progdev/sections/LTF%20Info/DocumentsLTFPages/BikePedReport%20on%20Shared%20Use%20Path%20and%20Sidewalk%20Unit%20Costs_2010_FINAL813.pdf"/>
    <hyperlink ref="Z901" display="http://www.aot.state.vt.us/progdev/sections/LTF%20Info/DocumentsLTFPages/BikePedReport%20on%20Shared%20Use%20Path%20and%20Sidewalk%20Unit%20Costs_2010_FINAL813.pdf"/>
    <hyperlink ref="Z933" display="http://www.aot.state.vt.us/progdev/sections/LTF%20Info/DocumentsLTFPages/BikePedReport%20on%20Shared%20Use%20Path%20and%20Sidewalk%20Unit%20Costs_2010_FINAL813.pdf"/>
    <hyperlink ref="Z902" display="http://www.ncdot.gov/bikeped/download/bikeped_planning_Norwood_Part4.pdf"/>
    <hyperlink ref="Z903" display="http://www.ncdot.gov/bikeped/download/bikeped_planning_Norwood_Part4.pdf"/>
    <hyperlink ref="Z928" display="http://www.ncdot.gov/bikeped/download/bikeped_planning_Norwood_Part4.pdf"/>
    <hyperlink ref="Z904" display="http://www.ncdot.gov/bikeped/download/bikeped_planning_Norwood_Part4.pdf"/>
    <hyperlink ref="Z905" display="http://www.ncdot.gov/bikeped/download/bikeped_planning_Norwood_Part4.pdf"/>
    <hyperlink ref="Z929" display="http://www.ncdot.gov/bikeped/download/bikeped_planning_Norwood_Part4.pdf"/>
    <hyperlink ref="Z930" display="http://www.ncdot.gov/bikeped/download/bikeped_planning_Norwood_Part4.pdf"/>
    <hyperlink ref="Z931" display="http://www.ncdot.gov/bikeped/download/bikeped_planning_Norwood_Part4.pdf"/>
    <hyperlink ref="Z932" display="http://www.ncdot.gov/bikeped/download/bikeped_planning_Norwood_Part4.pdf"/>
    <hyperlink ref="Z871" display="http://www.ncdot.gov/bikeped/download/bikeped_planning_Norwood_Part4.pdf"/>
    <hyperlink ref="Z906" display="http://www.tahoempo.org/documents/bpp/Chapters/2010bpp.pdf"/>
    <hyperlink ref="Z907" display="http://www.tahoempo.org/documents/bpp/Chapters/2010bpp.pdf"/>
    <hyperlink ref="Z908" display="http://www.tahoempo.org/documents/bpp/Chapters/2010bpp.pdf"/>
    <hyperlink ref="Z909" display="http://www.tahoempo.org/documents/bpp/Chapters/2010bpp.pdf"/>
    <hyperlink ref="Z910" display="http://www.tahoempo.org/documents/bpp/Chapters/2010bpp.pdf"/>
    <hyperlink ref="Z872" display="http://www.tahoempo.org/documents/bpp/Chapters/2010bpp.pdf"/>
    <hyperlink ref="Z911" display="http://www.tahoempo.org/documents/bpp/Chapters/2010bpp.pdf"/>
    <hyperlink ref="Z912" display="www.warehambikepath.com/WSReport_2010.pdf"/>
    <hyperlink ref="Y873" display="4 Bids "/>
    <hyperlink ref="Z873" display="www.bidx.com"/>
    <hyperlink ref="Z917" display="www.bidx.com"/>
    <hyperlink ref="Z922" display="www.bidx.com"/>
    <hyperlink ref="Z902:Z905" display="www.bidx.com"/>
    <hyperlink ref="Z907:Z910" display="www.bidx.com"/>
    <hyperlink ref="Y923" display="24 Bids "/>
    <hyperlink ref="Y924" display="257 Bids "/>
    <hyperlink ref="Y925" display="9 Bids "/>
    <hyperlink ref="Z912:Z914" display="www.bidx.com"/>
    <hyperlink ref="Y875" display="246 Bids "/>
    <hyperlink ref="Y876" display="26 Bids "/>
    <hyperlink ref="Y877" display="1 Bid "/>
    <hyperlink ref="Y878" display="15 Bids "/>
    <hyperlink ref="Y879" display="2 Bids "/>
    <hyperlink ref="Y880" display="29 Bids "/>
    <hyperlink ref="Y881" display="4 Bids "/>
    <hyperlink ref="Y882" display="1 Bid "/>
    <hyperlink ref="Y883" display="3 Bids "/>
    <hyperlink ref="Y884" display="13 Bids "/>
    <hyperlink ref="Y885" display="9 Bids "/>
    <hyperlink ref="Y886" display="1 Bid "/>
    <hyperlink ref="Y887" display="1 Bid "/>
    <hyperlink ref="Y888" display="1 Bid "/>
    <hyperlink ref="Y889" display="25 Bids "/>
    <hyperlink ref="Y874" display="5 Bids "/>
    <hyperlink ref="Z878" display="www.bidx.com"/>
    <hyperlink ref="Z883" display="www.bidx.com"/>
    <hyperlink ref="Z888" display="www.bidx.com"/>
    <hyperlink ref="Z889" display="www.bidx.com"/>
    <hyperlink ref="Z875" display="www.bidx.com"/>
    <hyperlink ref="Z917:Z920" display="www.bidx.com"/>
    <hyperlink ref="Z922:Z923" display="www.bidx.com"/>
    <hyperlink ref="Z925:Z928" display="www.bidx.com"/>
    <hyperlink ref="Z930:Z931" display="www.bidx.com"/>
    <hyperlink ref="Z892" display="http://www.ncdot.gov/bikeped/download/bikeped_planning_Norwood_Part4.pdf"/>
    <hyperlink ref="Z948" display="https://www.nysdot.gov/divisions/engineering/design/dqab/dqab-repository/USC_RSWAIP0110_1210.pdf"/>
    <hyperlink ref="Z1022" display="http://www.dotd.la.gov/lettings/construction.aspx"/>
    <hyperlink ref="Z951" display="http://www.aot.state.vt.us/CostEstimating/documents/5YearEnglishAveragedPriceList.pdf"/>
    <hyperlink ref="Z952" display="http://www.aot.state.vt.us/CostEstimating/documents/5YearEnglishAveragedPriceList.pdf"/>
    <hyperlink ref="Z1023" display="http://www.sanbag.ca.gov/planning/pdf/Best%20Practices_Final.pdf"/>
    <hyperlink ref="Z935" display="http://www.sanbag.ca.gov/planning/pdf/Best%20Practices_Final.pdf"/>
    <hyperlink ref="Z1024" display="http://www.cityoflamesa.com/DocumentView.aspx?DID=1954"/>
    <hyperlink ref="Z1118" display="http://www.cityoflamesa.com/DocumentView.aspx?DID=1954"/>
    <hyperlink ref="Z934" display="http://www.sanantonio.gov/publicworks/pdf/TCHandbook2012.pdf"/>
    <hyperlink ref="Z1025" display="http://www.sanantonio.gov/publicworks/pdf/TCHandbook2012.pdf"/>
    <hyperlink ref="Z936" display="http://www.tahoempo.org/documents/bpp/Chapters/2010bpp.pdf"/>
    <hyperlink ref="Z937" display="http://www.tahoempo.org/documents/bpp/Chapters/2010bpp.pdf"/>
    <hyperlink ref="Z1026" display="http://www.tahoempo.org/documents/bpp/Chapters/2010bpp.pdf"/>
    <hyperlink ref="Z1027" display="http://www.tahoempo.org/documents/bpp/Chapters/2010bpp.pdf"/>
    <hyperlink ref="Z1028" display="http://www.tahoempo.org/documents/bpp/Chapters/2010bpp.pdf"/>
    <hyperlink ref="Z1029" display="http://onlinepubs.trb.org/onlinepubs/nchrp/nchrp_rpt_552.pdf"/>
    <hyperlink ref="Z1030" display="http://onlinepubs.trb.org/onlinepubs/nchrp/nchrp_rpt_552.pdf"/>
    <hyperlink ref="Z953" display="http://onlinepubs.trb.org/onlinepubs/nchrp/nchrp_rpt_552.pdf"/>
    <hyperlink ref="Z1031" display="http://onlinepubs.trb.org/onlinepubs/nchrp/nchrp_rpt_552.pdf"/>
    <hyperlink ref="Z1032" display="http://www.ci.milpitas.ca.gov/_pdfs/trans_bikeway_master_plan.pdf"/>
    <hyperlink ref="Z1033" display="http://www.ci.milpitas.ca.gov/_pdfs/trans_bikeway_master_plan.pdf"/>
    <hyperlink ref="Z1034" display="http://www.ci.milpitas.ca.gov/_pdfs/trans_bikeway_master_plan.pdf"/>
    <hyperlink ref="Y965" display="587 Bids "/>
    <hyperlink ref="Z965" display="www.bidx.com"/>
    <hyperlink ref="Y966" display="994 Bids "/>
    <hyperlink ref="Y967" display="995 Bids "/>
    <hyperlink ref="Z960:Z961" display="www.bidx.com"/>
    <hyperlink ref="Y968" display="279 Bids "/>
    <hyperlink ref="Y969" display="171 Bids "/>
    <hyperlink ref="Y970" display="334 Bids "/>
    <hyperlink ref="Y971" display="336 Bids "/>
    <hyperlink ref="Y1035" display="10 Bids "/>
    <hyperlink ref="Y938" display="2 Bids "/>
    <hyperlink ref="Z968" display="www.bidx.com"/>
    <hyperlink ref="Z938" display="www.bidx.com"/>
    <hyperlink ref="Z963:Z966" display="www.bidx.com"/>
    <hyperlink ref="Z968:Z970" display="www.bidx.com"/>
    <hyperlink ref="Y1036" display="21 Bids "/>
    <hyperlink ref="Y974" display="834 Bids "/>
    <hyperlink ref="Y975" display="834 Bids "/>
    <hyperlink ref="Y976" display="134 Bids "/>
    <hyperlink ref="Y977" display="776 Bids "/>
    <hyperlink ref="Y1037" display="289 Bids "/>
    <hyperlink ref="Y1038" display="1103 Bids "/>
    <hyperlink ref="Y1039" display="263 Bids "/>
    <hyperlink ref="Y1040" display="437 Bids "/>
    <hyperlink ref="Z975" display="www.bidx.com"/>
    <hyperlink ref="Z1039" display="www.bidx.com"/>
    <hyperlink ref="Z971:Z972" display="www.bidx.com"/>
    <hyperlink ref="Z974:Z977" display="www.bidx.com"/>
    <hyperlink ref="Z1040" display="www.bidx.com"/>
    <hyperlink ref="Y978" display="568 Bids "/>
    <hyperlink ref="Y979" display="21 Bids "/>
    <hyperlink ref="Y980" display="166 Bids "/>
    <hyperlink ref="Y981" display="499 Bids "/>
    <hyperlink ref="Z979" display="www.bidx.com"/>
    <hyperlink ref="Z978" display="www.bidx.com"/>
    <hyperlink ref="Z982:Z983" display="www.bidx.com"/>
    <hyperlink ref="Y982" display="72 Bids "/>
    <hyperlink ref="Y983" display="394 Bids "/>
    <hyperlink ref="Y984" display="307 Bids "/>
    <hyperlink ref="Z984:Z986" display="www.bidx.com"/>
    <hyperlink ref="Y1041" display="12 Bids "/>
    <hyperlink ref="Z1041" display="www.bidx.com"/>
    <hyperlink ref="Y985" display="1117 Bids "/>
    <hyperlink ref="Y986" display="76 Bids "/>
    <hyperlink ref="Y987" display="12 Bids "/>
    <hyperlink ref="Y988" display="10 Bids "/>
    <hyperlink ref="Y989" display="28 Bids "/>
    <hyperlink ref="Y990" display="22 Bids "/>
    <hyperlink ref="Z989" display="www.bidx.com"/>
    <hyperlink ref="Z988:Z991" display="www.bidx.com"/>
    <hyperlink ref="Z990" display="www.bidx.com"/>
    <hyperlink ref="Y1042" display="6 Bids "/>
    <hyperlink ref="Z1042" display="www.bidx.com"/>
    <hyperlink ref="Y1043" display="21 Bids "/>
    <hyperlink ref="Z1043" display="www.bidx.com"/>
    <hyperlink ref="Y991" display="246 Bids "/>
    <hyperlink ref="Y992" display="218 Bids "/>
    <hyperlink ref="Z996:Z997" display="www.bidx.com"/>
    <hyperlink ref="Y993" display="220 Bids "/>
    <hyperlink ref="Y994" display="297 Bids "/>
    <hyperlink ref="Y1044" display="234 Bids "/>
    <hyperlink ref="Y1045" display="284 Bids "/>
    <hyperlink ref="Y1112" display="257 Bids "/>
    <hyperlink ref="Y995" display="249 Bids "/>
    <hyperlink ref="Y996" display="420 Bids "/>
    <hyperlink ref="Y997" display="266 Bids "/>
    <hyperlink ref="Y998" display="420 Bids "/>
    <hyperlink ref="Z1112" display="www.bidx.com"/>
    <hyperlink ref="Z998:Z1001" display="www.bidx.com"/>
    <hyperlink ref="Z1003:Z1006" display="www.bidx.com"/>
    <hyperlink ref="Y1046" display="3 Bids "/>
    <hyperlink ref="Y1047" display="2 Bids "/>
    <hyperlink ref="Y1048" display="7 Bids "/>
    <hyperlink ref="Y1049" display="6 Bids "/>
    <hyperlink ref="Y1050" display="3 Bids "/>
    <hyperlink ref="Y999" display="246 Bids "/>
    <hyperlink ref="Y1000" display="14 Bids "/>
    <hyperlink ref="Y1001" display="207 Bids "/>
    <hyperlink ref="Y1002" display="143 Bids "/>
    <hyperlink ref="Y1003" display="610 Bids "/>
    <hyperlink ref="Y1004" display="538 Bids "/>
    <hyperlink ref="Z1049" display="www.bidx.com"/>
    <hyperlink ref="Z1002" display="www.bidx.com"/>
    <hyperlink ref="Z1007:Z1009" display="www.bidx.com"/>
    <hyperlink ref="Z1011:Z1014" display="www.bidx.com"/>
    <hyperlink ref="Z1016:Z1017" display="www.bidx.com"/>
    <hyperlink ref="Y1051" display="7 Bids "/>
    <hyperlink ref="Z1051" display="www.bidx.com"/>
    <hyperlink ref="Y1052" display="7 Bids "/>
    <hyperlink ref="Y1053" display="3 Bids "/>
    <hyperlink ref="Y1054" display="3 Bids "/>
    <hyperlink ref="Y1005" display="42 Bids "/>
    <hyperlink ref="Y1006" display="55 Bids "/>
    <hyperlink ref="Z1054" display="www.bidx.com"/>
    <hyperlink ref="Z1019:Z1020" display="www.bidx.com"/>
    <hyperlink ref="Z1022:Z1023" display="www.bidx.com"/>
    <hyperlink ref="Y1007" display="719 Bids "/>
    <hyperlink ref="Z1007" display="www.bidx.com"/>
    <hyperlink ref="Y1055" display="506 Bids "/>
    <hyperlink ref="Y1056" display="8 Bids "/>
    <hyperlink ref="Z1025:Z1026" display="www.bidx.com"/>
    <hyperlink ref="Y954" display="2 Bids "/>
    <hyperlink ref="Y955" display="11 Bids "/>
    <hyperlink ref="Y956" display="2 Bids "/>
    <hyperlink ref="Y944" display="21 Bids "/>
    <hyperlink ref="Y945" display="6 Bids "/>
    <hyperlink ref="Y946" display="1 Bid "/>
    <hyperlink ref="Y1057" display="7 Bids "/>
    <hyperlink ref="Y1058" display="4 Bids "/>
    <hyperlink ref="Y1059" display="28 Bids "/>
    <hyperlink ref="Y1060" display="5 Bids "/>
    <hyperlink ref="Y1061" display="8 Bids "/>
    <hyperlink ref="Y1062" display="6 Bids "/>
    <hyperlink ref="Y1063" display="8 Bids "/>
    <hyperlink ref="Y1064" display="1 Bid "/>
    <hyperlink ref="Y1065" display="2 Bids "/>
    <hyperlink ref="Y1066" display="1 Bid "/>
    <hyperlink ref="Y1067" display="3 Bids "/>
    <hyperlink ref="Y947" display="100 Bids "/>
    <hyperlink ref="Y1068" display="29 Bids "/>
    <hyperlink ref="Y1069" display="54 Bids "/>
    <hyperlink ref="Y1070" display="7 Bids "/>
    <hyperlink ref="Y1071" display="31 Bids "/>
    <hyperlink ref="Y1072" display="9 Bids "/>
    <hyperlink ref="Y1073" display="8 Bids "/>
    <hyperlink ref="Y1074" display="2 Bids "/>
    <hyperlink ref="Y1075" display="5 Bids "/>
    <hyperlink ref="Y1076" display="3 Bids "/>
    <hyperlink ref="Y1077" display="1 Bid "/>
    <hyperlink ref="Y1078" display="3 Bids "/>
    <hyperlink ref="Y1079" display="6 Bids "/>
    <hyperlink ref="Y1008" display="208 Bids "/>
    <hyperlink ref="Y1009" display="172 Bids "/>
    <hyperlink ref="Y1113" display="186 Bids "/>
    <hyperlink ref="Y1114" display="289 Bids "/>
    <hyperlink ref="Y1115" display="270 Bids "/>
    <hyperlink ref="Y1116" display="248 Bids "/>
    <hyperlink ref="Y1117" display="134 Bids "/>
    <hyperlink ref="Y1010" display="856 Bids "/>
    <hyperlink ref="Y1086" display="14 Bids "/>
    <hyperlink ref="Y1087" display="17 Bids "/>
    <hyperlink ref="Y1088" display="5 Bids "/>
    <hyperlink ref="Z954" display="www.bidx.com"/>
    <hyperlink ref="Z946" display="www.bidx.com"/>
    <hyperlink ref="Z1061" display="www.bidx.com"/>
    <hyperlink ref="Z1064" display="www.bidx.com"/>
    <hyperlink ref="Z1071" display="www.bidx.com"/>
    <hyperlink ref="Z1077" display="www.bidx.com"/>
    <hyperlink ref="Z1008" display="www.bidx.com"/>
    <hyperlink ref="Z1080" display="www.bidx.com"/>
    <hyperlink ref="Z1085" display="www.bidx.com"/>
    <hyperlink ref="Z1115" display="www.bidx.com"/>
    <hyperlink ref="Z1087" display="www.bidx.com"/>
    <hyperlink ref="Z1029:Z1032" display="www.bidx.com"/>
    <hyperlink ref="Z1034:Z1037" display="www.bidx.com"/>
    <hyperlink ref="Z1039:Z1042" display="www.bidx.com"/>
    <hyperlink ref="Z1044:Z1047" display="www.bidx.com"/>
    <hyperlink ref="Z1049:Z1051" display="www.bidx.com"/>
    <hyperlink ref="Z1053:Z1055" display="www.bidx.com"/>
    <hyperlink ref="Z1057:Z1060" display="www.bidx.com"/>
    <hyperlink ref="Z1062:Z1065" display="www.bidx.com"/>
    <hyperlink ref="Z1067:Z1070" display="www.bidx.com"/>
    <hyperlink ref="Z1072:Z1074" display="www.bidx.com"/>
    <hyperlink ref="Z1009" display="www.bidx.com"/>
    <hyperlink ref="Y1011" display="1303 Bids "/>
    <hyperlink ref="Y1090" display="5 Bids "/>
    <hyperlink ref="Y1091" display="126 Bids "/>
    <hyperlink ref="Y1092" display="6 Bids "/>
    <hyperlink ref="Y1093" display="4 Bids "/>
    <hyperlink ref="Y1094" display="5 Bids "/>
    <hyperlink ref="Y1095" display="112 Bids "/>
    <hyperlink ref="Y1096" display="6 Bids "/>
    <hyperlink ref="Y1097" display="8 Bids "/>
    <hyperlink ref="Y1098" display="50 Bids "/>
    <hyperlink ref="Y1099" display="4 Bids "/>
    <hyperlink ref="Y957" display="3 Bids "/>
    <hyperlink ref="Y958" display="343 Bids "/>
    <hyperlink ref="Y1012" display="900 Bids "/>
    <hyperlink ref="Y1013" display="460 Bids "/>
    <hyperlink ref="Y961" display="479 Bids "/>
    <hyperlink ref="Y1100" display="73 Bids "/>
    <hyperlink ref="Y1101" display="4 Bids "/>
    <hyperlink ref="Y1102" display="6 Bids "/>
    <hyperlink ref="Y1103" display="81 Bids "/>
    <hyperlink ref="Y1104" display="4 Bids "/>
    <hyperlink ref="Y1105" display="6 Bids "/>
    <hyperlink ref="Y1106" display="29 Bids "/>
    <hyperlink ref="Y959" display="276 Bids "/>
    <hyperlink ref="Y960" display="3 Bids "/>
    <hyperlink ref="Z1092" display="www.bidx.com"/>
    <hyperlink ref="Z1097" display="www.bidx.com"/>
    <hyperlink ref="Z961" display="www.bidx.com"/>
    <hyperlink ref="Z1104" display="www.bidx.com"/>
    <hyperlink ref="Z1011" display="www.bidx.com"/>
    <hyperlink ref="Z1077:Z1079" display="www.bidx.com"/>
    <hyperlink ref="Z1081:Z1084" display="www.bidx.com"/>
    <hyperlink ref="Z1086:Z1087" display="www.bidx.com"/>
    <hyperlink ref="Z1088:Z1089" display="www.bidx.com"/>
    <hyperlink ref="Z1091:Z1094" display="www.bidx.com"/>
    <hyperlink ref="Z1096:Z1099" display="www.bidx.com"/>
    <hyperlink ref="Z1111" display="http://www.coloradodot.info/business/eema/documents/2011/2011MAINT.TXT/view"/>
    <hyperlink ref="Z1014" display="http://www.cityofsanmateo.org/documentview.aspx?DID=1211"/>
    <hyperlink ref="Z1017" display="http://www.metrocouncil.org/planning/transportation/AccessToTransitStudy.pdf"/>
    <hyperlink ref="Z1021" display="http://reading-northreading.patch.com/articles/costs-in-for-raised-crosswalks-in-north-reading"/>
    <hyperlink ref="Z1015" display="http://walkablewinterville.com/Documents/Draft%20Plan%20Sections/Appendix%20C.pdf"/>
    <hyperlink ref="Z1016" display="http://walkablewinterville.com/Documents/Draft%20Plan%20Sections/Appendix%20C.pdf"/>
    <hyperlink ref="Z963" display="http://downtownhollister.org/documents/DowntownStrategy/06%20Streetscape%20v2.0.pdf"/>
    <hyperlink ref="Z962" display="http://www.cityoflamesa.com/DocumentView.aspx?DID=1954"/>
    <hyperlink ref="Z1018" display="http://onlinepubs.trb.org/onlinepubs/nchrp/nchrp_rpt_552.pdf"/>
    <hyperlink ref="Z1019" display="http://www.ci.milpitas.ca.gov/_pdfs/trans_bikeway_master_plan.pdf"/>
    <hyperlink ref="Y1020" display="4 Bids "/>
    <hyperlink ref="Z1020" display="www.bidx.com"/>
    <hyperlink ref="Z964" display="http://www.minneapolismn.gov/www/groups/public/@publicworks/documents/webcontent/convert_274501.pdf"/>
    <hyperlink ref="Z940" display="www.bidx.com"/>
    <hyperlink ref="Z1117:Z1118" display="www.bidx.com"/>
    <hyperlink ref="Z1224" display="http://www.dot.state.oh.us/Divisions/Planning/Estimating/Summary/2010%20Summary%20All%20Sections.zip"/>
    <hyperlink ref="Z1119" display="https://www.nysdot.gov/divisions/engineering/design/dqab/dqab-repository/USC_RSWAIP0110_1210.pdf"/>
    <hyperlink ref="Z1154" display="https://www.nysdot.gov/divisions/engineering/design/dqab/dqab-repository/USC_RSWAIP0110_1210.pdf"/>
    <hyperlink ref="Z1175" display="https://www.nysdot.gov/divisions/engineering/design/dqab/dqab-repository/USC_RSWAIP0110_1210.pdf"/>
    <hyperlink ref="Z1153" display="https://www.nysdot.gov/divisions/engineering/design/dqab/dqab-repository/USC_RSWAIP0110_1210.pdf"/>
    <hyperlink ref="Z1209" display="https://www.nysdot.gov/divisions/engineering/design/dqab/dqab-repository/USC_RSWAIP0110_1210.pdf"/>
    <hyperlink ref="Z1124" display="https://www.nysdot.gov/divisions/engineering/design/dqab/dqab-repository/USC_RSWAIP0110_1210.pdf"/>
    <hyperlink ref="Z1253" display="https://www.pmp.dot.ri.gov/PMP/DesktopDefault.aspx?aM=ubid&amp;podid=-1&amp;oM=reports&amp;cI=1&amp;cp=waup&amp;appindex=0&amp;appid=0"/>
    <hyperlink ref="Z1254" display="https://www.pmp.dot.ri.gov/PMP/DesktopDefault.aspx?aM=ubid&amp;podid=-1&amp;oM=reports&amp;cI=1&amp;cp=waup&amp;appindex=0&amp;appid=0"/>
    <hyperlink ref="Z1255" display="https://www.pmp.dot.ri.gov/PMP/DesktopDefault.aspx?aM=ubid&amp;podid=-1&amp;oM=reports&amp;cI=1&amp;cp=waup&amp;appindex=0&amp;appid=0"/>
    <hyperlink ref="Z1174" display="http://www.ncdot.gov/doh/preconstruct/ps/contracts/bidaverages/avgdefault.html"/>
    <hyperlink ref="Z1128" display="http://www.ncdot.gov/doh/preconstruct/ps/contracts/bidaverages/avgdefault.html"/>
    <hyperlink ref="Z1129" display="http://www.planning.ri.gov/transportation/srts/estimated_costs.pdf"/>
    <hyperlink ref="Z1130" display="http://www.planning.ri.gov/transportation/srts/estimated_costs.pdf"/>
    <hyperlink ref="Z1131" display="http://www.planning.ri.gov/transportation/srts/estimated_costs.pdf"/>
    <hyperlink ref="Z1132" display="http://www.planning.ri.gov/transportation/srts/estimated_costs.pdf"/>
    <hyperlink ref="Z1210" display="http://www.spcregion.org/downloads/ops/Other%20Studies/BenefitsofRetimingTrafficSignals.pdf"/>
    <hyperlink ref="Z1152" display="http://safety.transportation.org/htmlguides/peds/assets/App08.pdf"/>
    <hyperlink ref="Z1177" display="https://scholarsbank.uoregon.edu/xmlui/bitstream/handle/1794/10518/Design_Toolkit.pdf?sequence=1"/>
    <hyperlink ref="Z1133" display="http://www.stpetersmo.net/12-133PedSigPedCountdownSig041212.pdf"/>
    <hyperlink ref="Z1134" display="http://www.stpetersmo.net/12-133PedSigPedCountdownSig041212.pdf"/>
    <hyperlink ref="Z1135" display="http://www.stpetersmo.net/12-133PedSigPedCountdownSig041212.pdf"/>
    <hyperlink ref="Z1136" display="http://www.stpetersmo.net/12-133PedSigPedCountdownSig041212.pdf"/>
    <hyperlink ref="Z1137" display="http://www.stpetersmo.net/12-133PedSigPedCountdownSig041212.pdf"/>
    <hyperlink ref="Z1138" display="http://www.stpetersmo.net/12-133PedSigPedCountdownSig041212.pdf"/>
    <hyperlink ref="Z1179" display="http://www.sanbag.ca.gov/planning/pdf/Best%20Practices_Final.pdf"/>
    <hyperlink ref="Z1139" display="http://www.metrocouncil.org/planning/transportation/AccessToTransitStudy.pdf"/>
    <hyperlink ref="Z1180" display="http://walkablewinterville.com/Documents/Draft%20Plan%20Sections/Appendix%20C.pdf"/>
    <hyperlink ref="Z1181" display="http://walkablewinterville.com/Documents/Draft%20Plan%20Sections/Appendix%20C.pdf"/>
    <hyperlink ref="Z1140" display="http://www.portlandoregon.gov/transportation/article/218043"/>
    <hyperlink ref="Z1182" display="http://www.ncdot.gov/bikeped/download/bikeped_planning_Norwood_Part4.pdf"/>
    <hyperlink ref="Z1183" display="http://thecityfix.com/blog/zebras-puffins-pelicans-or-hawks-for-pedestrians/"/>
    <hyperlink ref="Z1185" display="www.dot.state.fl.us/planning/policy/costs/costs-D3.pdf"/>
    <hyperlink ref="Z1184" display="http://www.ncdot.org/doh/preconstruct/traffic/safety/Reports/completed_files/docs/SS12-01-200.pdf"/>
    <hyperlink ref="Z1186" display="www.dot.state.fl.us/planning/policy/costs/costs-D3.pdf"/>
    <hyperlink ref="Z1123" display="http://onlinepubs.trb.org/onlinepubs/nchrp/nchrp_rpt_552.pdf"/>
    <hyperlink ref="Z1188" display="http://onlinepubs.trb.org/onlinepubs/nchrp/nchrp_rpt_552.pdf"/>
    <hyperlink ref="Z1189" display="http://onlinepubs.trb.org/onlinepubs/nchrp/nchrp_rpt_552.pdf"/>
    <hyperlink ref="Z1190" display="http://www.caltrain.com/Assets/_Planning/pdf/bike+access/Appendices-C-H.pdf"/>
    <hyperlink ref="Y1236" display="21 Bids "/>
    <hyperlink ref="Z1236" display="www.bidx.com"/>
    <hyperlink ref="Y1191" display="7 Bids "/>
    <hyperlink ref="Y1192" display="7 Bids "/>
    <hyperlink ref="Y1193" display="7 Bids "/>
    <hyperlink ref="Y1194" display="7 Bids "/>
    <hyperlink ref="Z1191" display="www.bidx.com"/>
    <hyperlink ref="Z1205:Z1207" display="www.bidx.com"/>
    <hyperlink ref="Z1141" display="www.bidx.com"/>
    <hyperlink ref="Z1142" display="www.bidx.com"/>
    <hyperlink ref="Z1144" display="www.bidx.com"/>
    <hyperlink ref="Z1143" display="www.bidx.com"/>
    <hyperlink ref="Z1212:Z1213" display="www.bidx.com"/>
    <hyperlink ref="Y1196" display="3 Bids "/>
    <hyperlink ref="Z1196" display="www.bidx.com"/>
    <hyperlink ref="Y1197" display="25 Bids "/>
    <hyperlink ref="Z1197" display="www.bidx.com"/>
    <hyperlink ref="Y1207" display="5 Bids "/>
    <hyperlink ref="Y1237" display="14 Bids "/>
    <hyperlink ref="Y1145" display="12 Bids "/>
    <hyperlink ref="Z1216:Z1218" display="www.bidx.com"/>
    <hyperlink ref="Y1198" display="9 Bids "/>
    <hyperlink ref="Z1198" display="www.bidx.com"/>
    <hyperlink ref="Y1146" display="15 Bids "/>
    <hyperlink ref="Z1146" display="www.bidx.com"/>
    <hyperlink ref="Y1121" display="5 Bids "/>
    <hyperlink ref="Y1199" display="59 Bids "/>
    <hyperlink ref="Y1200" display="23 Bids "/>
    <hyperlink ref="Z1199" display="www.bidx.com"/>
    <hyperlink ref="Z1121" display="www.bidx.com"/>
    <hyperlink ref="Z1200" display="www.bidx.com"/>
    <hyperlink ref="Y1147" display="14 Bids "/>
    <hyperlink ref="Y1208" display="3 Bids "/>
    <hyperlink ref="Y1201" display="38 Bids "/>
    <hyperlink ref="Z1208" display="www.bidx.com"/>
    <hyperlink ref="Z1147" display="www.bidx.com"/>
    <hyperlink ref="Z1201" display="www.bidx.com"/>
    <hyperlink ref="Y1202" display="153 Bids "/>
    <hyperlink ref="Y1203" display="54 Bids "/>
    <hyperlink ref="Z1227:Z1228" display="www.bidx.com"/>
    <hyperlink ref="Y1204" display="23 Bids "/>
    <hyperlink ref="Y1148" display="36 Bids "/>
    <hyperlink ref="Y1122" display="3 Bids "/>
    <hyperlink ref="Y1205" display="8 Bids "/>
    <hyperlink ref="Z1204" display="www.bidx.com"/>
    <hyperlink ref="Z1230:Z1232" display="www.bidx.com"/>
    <hyperlink ref="Y1238" display="1 Bid "/>
    <hyperlink ref="Y1239" display="3 Bids "/>
    <hyperlink ref="Y1240" display="3 Bids "/>
    <hyperlink ref="Y1241" display="3 Bids "/>
    <hyperlink ref="Y1242" display="21 Bids "/>
    <hyperlink ref="Y1149" display="16 Bids "/>
    <hyperlink ref="Y1150" display="37 Bids "/>
    <hyperlink ref="Y1243" display="40 Bids "/>
    <hyperlink ref="Y1244" display="8 Bids "/>
    <hyperlink ref="Y1245" display="3 Bids "/>
    <hyperlink ref="Y1246" display="109 Bids "/>
    <hyperlink ref="Y1206" display="17 Bids "/>
    <hyperlink ref="Y1213" display="70 Bids "/>
    <hyperlink ref="Y1214" display="88 Bids "/>
    <hyperlink ref="Y1215" display="4 Bids "/>
    <hyperlink ref="Y1247" display="4 Bids "/>
    <hyperlink ref="Y1248" display="5 Bids "/>
    <hyperlink ref="Y1249" display="11 Bids "/>
    <hyperlink ref="Y1250" display="74 Bids "/>
    <hyperlink ref="Y1251" display="64 Bids "/>
    <hyperlink ref="Z1238" display="www.bidx.com"/>
    <hyperlink ref="Z1149" display="www.bidx.com"/>
    <hyperlink ref="Z1245" display="www.bidx.com"/>
    <hyperlink ref="Z1247" display="www.bidx.com"/>
    <hyperlink ref="Z1235:Z1238" display="www.bidx.com"/>
    <hyperlink ref="Z1240:Z1243" display="www.bidx.com"/>
    <hyperlink ref="Z1245:Z1248" display="www.bidx.com"/>
    <hyperlink ref="Z1250:Z1252" display="www.bidx.com"/>
    <hyperlink ref="Y1218" display="61 Bids "/>
    <hyperlink ref="Y1219" display="34 Bids "/>
    <hyperlink ref="Y1220" display="8 Bids "/>
    <hyperlink ref="Y1221" display="5 Bids "/>
    <hyperlink ref="Y1222" display="37 Bids "/>
    <hyperlink ref="Y1223" display="9 Bids "/>
    <hyperlink ref="Y1151" display="11 Bids "/>
    <hyperlink ref="Z1218" display="www.bidx.com"/>
    <hyperlink ref="Z1255:Z1258" display="www.bidx.com"/>
    <hyperlink ref="Z1151" display="www.bidx.com"/>
    <hyperlink ref="Z1266" display="http://safety.fhwa.dot.gov/ped_bike/legis_guide/rpts_cngs/pedrpt_0808/chap_3.cfm"/>
    <hyperlink ref="Z1267" display="http://www.tahoempo.org/documents/bpp/Chapters/2010bpp.pdf"/>
    <hyperlink ref="Z1261" display="http://www.tahoempo.org/documents/bpp/Chapters/2010bpp.pdf"/>
    <hyperlink ref="Z1263" display="http://www.tahoempo.org/documents/bpp/Chapters/2010bpp.pdf"/>
    <hyperlink ref="Z1264" display="http://onlinepubs.trb.org/onlinepubs/nchrp/nchrp_rpt_552.pdf"/>
    <hyperlink ref="Z1274" display="https://www.pmp.dot.ri.gov/PMP/DesktopDefault.aspx?aM=ubid&amp;podid=-1&amp;oM=reports&amp;cI=1&amp;cp=waup&amp;appindex=0&amp;appid=0"/>
    <hyperlink ref="Z1286" display="http://www.tahoempo.org/documents/bpp/Chapters/2010bpp.pdf"/>
    <hyperlink ref="Z1288" display="http://www.dot.state.oh.us/Divisions/Planning/Estimating/Summary/2010%20Summary%20All%20Sections.zip"/>
    <hyperlink ref="Z1290" display="https://www.nysdot.gov/divisions/engineering/design/dqab/dqab-repository/USC_RSWAIP0110_1210.pdf"/>
    <hyperlink ref="Z1320" display="www.bidx.com"/>
    <hyperlink ref="Z1289:Z1290" display="www.bidx.com"/>
    <hyperlink ref="Z1277" display="www.bidx.com"/>
    <hyperlink ref="Z1291:Z1292" display="www.bidx.com"/>
    <hyperlink ref="Z1294:Z1296" display="www.bidx.com"/>
    <hyperlink ref="Y1281" display="32 Bids "/>
    <hyperlink ref="Z1281" display="www.bidx.com"/>
    <hyperlink ref="Y1298" display="14 Bids "/>
    <hyperlink ref="Z1298" display="www.bidx.com"/>
    <hyperlink ref="Y1299" display="12 Bids "/>
    <hyperlink ref="Z1299" display="www.bidx.com"/>
    <hyperlink ref="Y1300" display="11 Bids "/>
    <hyperlink ref="Y1301" display="15 Bids "/>
    <hyperlink ref="Z1300:Z1301" display="www.bidx.com"/>
    <hyperlink ref="Y1302" display="53 Bids "/>
    <hyperlink ref="Z1302" display="www.bidx.com"/>
    <hyperlink ref="Y1303" display="5 Bids "/>
    <hyperlink ref="Y1321" display="2 Bids "/>
    <hyperlink ref="Z1303:Z1304" display="www.bidx.com"/>
    <hyperlink ref="Y1304" display="153 Bids "/>
    <hyperlink ref="Z1304" display="www.bidx.com"/>
    <hyperlink ref="Y1305" display="59 Bids "/>
    <hyperlink ref="Z1305" display="www.bidx.com"/>
    <hyperlink ref="Y1306" display="38 Bids "/>
    <hyperlink ref="Y1307" display="40 Bids "/>
    <hyperlink ref="Y1308" display="2 Bids "/>
    <hyperlink ref="Y1309" display="1 Bid "/>
    <hyperlink ref="Y1310" display="98 Bids "/>
    <hyperlink ref="Y1311" display="51 Bids "/>
    <hyperlink ref="Y1312" display="108 Bids "/>
    <hyperlink ref="Y1313" display="21 Bids "/>
    <hyperlink ref="Y1314" display="4 Bids "/>
    <hyperlink ref="Y1315" display="14 Bids "/>
    <hyperlink ref="Y1316" display="100 Bids "/>
    <hyperlink ref="Y1317" display="21 Bids "/>
    <hyperlink ref="Z1309" display="www.bidx.com"/>
    <hyperlink ref="Z1313" display="www.bidx.com"/>
    <hyperlink ref="Z1317" display="www.bidx.com"/>
    <hyperlink ref="Z1308:Z1311" display="www.bidx.com"/>
    <hyperlink ref="Z1313:Z1316" display="www.bidx.com"/>
    <hyperlink ref="Y1318" display="108 Bids "/>
    <hyperlink ref="Y1319" display="84 Bids "/>
    <hyperlink ref="Z1319" display="www.bidx.com"/>
    <hyperlink ref="Z1319:Z1320" display="www.bidx.com"/>
    <hyperlink ref="Z1322" display="http://www.tahoempo.org/documents/bpp/Chapters/2010bpp.pdf"/>
    <hyperlink ref="Z1262" display="http://www.ci.milpitas.ca.gov/_pdfs/trans_bikeway_master_plan.pdf"/>
    <hyperlink ref="Z1323" display="https://scholarsbank.uoregon.edu/xmlui/bitstream/handle/1794/10518/Design_Toolkit.pdf?sequence=1"/>
    <hyperlink ref="Z1265" display="http://www.walk21.com/papers/308_Markowitz_Automated%20Pedestrian%20Detection.pdf"/>
    <hyperlink ref="Z1285" display="http://www.mtc.ca.gov/planning/bicyclespedestrians/tools/pedPushbutton/index.htm"/>
    <hyperlink ref="Z1338" display="http://www.dot.state.wy.us/webdav/site/wydot/shared/Contracts%20and%20Estimates/2010%20English.pdf"/>
    <hyperlink ref="Z1339" display="https://www.nysdot.gov/divisions/engineering/design/dqab/dqab-repository/USC_RSWAIP0110_1210.pdf"/>
    <hyperlink ref="Z1348" display="www.arkansashighways.com/ProgCon/letting/2011WtdAvg.pdf"/>
    <hyperlink ref="Z1327" display="ftp://ftp.dot.state.fl.us/LTS/CO/Estimates/12MonthsMoving.pdf"/>
    <hyperlink ref="Z1328" display="ftp://ftp.dot.state.fl.us/LTS/CO/Estimates/12MonthsMoving.pdf"/>
    <hyperlink ref="Z1329" display="ftp://ftp.dot.state.fl.us/LTS/CO/Estimates/12MonthsMoving.pdf"/>
    <hyperlink ref="Z1330" display="ftp://ftp.dot.state.fl.us/LTS/CO/Estimates/12MonthsMoving.pdf"/>
    <hyperlink ref="Z1331" display="ftp://ftp.dot.state.fl.us/LTS/CO/Estimates/12MonthsMoving.pdf"/>
    <hyperlink ref="Z1332" display="ftp://ftp.dot.state.fl.us/LTS/CO/Estimates/12MonthsMoving.pdf"/>
    <hyperlink ref="Z1333" display="ftp://ftp.dot.state.fl.us/LTS/CO/Estimates/12MonthsMoving.pdf"/>
    <hyperlink ref="Z1345" display="http://itd.idaho.gov/bridge/manual/16%20Cost%20Estimating/16.2%20Unit%20Costs%20for%20Standard%20Bid%20Items%20&amp;%20Special%20Provision%20Items.pdf"/>
    <hyperlink ref="Z1346" display="http://itd.idaho.gov/bridge/manual/16%20Cost%20Estimating/16.2%20Unit%20Costs%20for%20Standard%20Bid%20Items%20&amp;%20Special%20Provision%20Items.pdf"/>
    <hyperlink ref="Z1347" display="http://itd.idaho.gov/bridge/manual/16%20Cost%20Estimating/16.2%20Unit%20Costs%20for%20Standard%20Bid%20Items%20&amp;%20Special%20Provision%20Items.pdf"/>
    <hyperlink ref="Z1344" display="http://transportation.ky.gov/Construction-Procurement/Pages/Average-Unit-Bid-Prices.aspx"/>
    <hyperlink ref="Z1355" display="http://www.ncdot.gov/doh/preconstruct/ps/contracts/bidaverages/avgdefault.html"/>
    <hyperlink ref="Z1325" display="http://www.coloradodot.info/business/eema/documents/2011/2011%20CONSTRUCTION%20COST%20DATA%20BOOK.txt/view"/>
    <hyperlink ref="Y1357" display="8 Bids "/>
    <hyperlink ref="Z1357" display="www.bidx.com"/>
    <hyperlink ref="Y1358" display="6 Bids "/>
    <hyperlink ref="Z1358" display="www.bidx.com"/>
    <hyperlink ref="Y1359" display="13 Bids "/>
    <hyperlink ref="Z1359" display="www.bidx.com"/>
    <hyperlink ref="Y1360" display="11 Bids "/>
    <hyperlink ref="Y1361" display="3 Bids "/>
    <hyperlink ref="Z1360:Z1361" display="www.bidx.com"/>
    <hyperlink ref="Z1412" display="www.bidx.com"/>
    <hyperlink ref="Z1411" display="www.bidx.com"/>
    <hyperlink ref="Z1364" display="www.bidx.com"/>
    <hyperlink ref="Z1364:Z1365" display="www.bidx.com"/>
    <hyperlink ref="Z1365" display="www.bidx.com"/>
    <hyperlink ref="Z1370" display="www.bidx.com"/>
    <hyperlink ref="Z1375" display="www.bidx.com"/>
    <hyperlink ref="Z1368:Z1371" display="www.bidx.com"/>
    <hyperlink ref="Z1373:Z1376" display="www.bidx.com"/>
    <hyperlink ref="Z1376" display="www.bidx.com"/>
    <hyperlink ref="Z1413" display="www.bidx.com"/>
    <hyperlink ref="Y1377" display="10 Bids "/>
    <hyperlink ref="Y1378" display="6 Bids "/>
    <hyperlink ref="Y1379" display="91 Bids "/>
    <hyperlink ref="Y1380" display="18 Bids "/>
    <hyperlink ref="Z1379" display="www.bidx.com"/>
    <hyperlink ref="Z1380:Z1381" display="www.bidx.com"/>
    <hyperlink ref="Z1380" display="www.bidx.com"/>
    <hyperlink ref="Z1384:Z1386" display="www.bidx.com"/>
    <hyperlink ref="Y1384" display="36 Bids "/>
    <hyperlink ref="Y1385" display="11 Bids "/>
    <hyperlink ref="Y1386" display="8 Bids "/>
    <hyperlink ref="Z1385" display="www.bidx.com"/>
    <hyperlink ref="Z1384" display="www.bidx.com"/>
    <hyperlink ref="Z1386" display="www.bidx.com"/>
    <hyperlink ref="Y1387" display="7 Bids "/>
    <hyperlink ref="Y1388" display="13 Bids "/>
    <hyperlink ref="Y1389" display="15 Bids "/>
    <hyperlink ref="Y1390" display="5 Bids "/>
    <hyperlink ref="Z1389" display="www.bidx.com"/>
    <hyperlink ref="Z1390:Z1391" display="www.bidx.com"/>
    <hyperlink ref="Z1390" display="www.bidx.com"/>
    <hyperlink ref="Y1391" display="3 Bids "/>
    <hyperlink ref="Y1392" display="19 Bids "/>
    <hyperlink ref="Y1393" display="6 Bids "/>
    <hyperlink ref="Z1392" display="www.bidx.com"/>
    <hyperlink ref="Z1391" display="www.bidx.com"/>
    <hyperlink ref="Z1393" display="www.bidx.com"/>
    <hyperlink ref="Y1394" display="40 Bids "/>
    <hyperlink ref="Z1394" display="www.bidx.com"/>
    <hyperlink ref="Y1414" display="16 Bids "/>
    <hyperlink ref="Y1415" display="9 Bids "/>
    <hyperlink ref="Y1418" display="9 Bids "/>
    <hyperlink ref="Y1416" display="9 Bids "/>
    <hyperlink ref="Y1395" display="5 Bids "/>
    <hyperlink ref="Z1414" display="www.bidx.com"/>
    <hyperlink ref="Z1399:Z1402" display="www.bidx.com"/>
    <hyperlink ref="Y1396" display="17 Bids "/>
    <hyperlink ref="Y1397" display="8 Bids "/>
    <hyperlink ref="Y1398" display="3 Bids "/>
    <hyperlink ref="Y1399" display="8 Bids "/>
    <hyperlink ref="Y1400" display="12 Bids "/>
    <hyperlink ref="Z1397" display="www.bidx.com"/>
    <hyperlink ref="Z1396" display="www.bidx.com"/>
    <hyperlink ref="Y1401" display="30 Bids "/>
    <hyperlink ref="Z1401" display="www.bidx.com"/>
    <hyperlink ref="Y1402" display="59 Bids "/>
    <hyperlink ref="Z1402" display="www.bidx.com"/>
    <hyperlink ref="Y1403" display="19 Bids "/>
    <hyperlink ref="Y1404" display="115 Bids "/>
    <hyperlink ref="Y1407" display="15 Bids "/>
    <hyperlink ref="Y1408" display="44 Bids "/>
    <hyperlink ref="Y1409" display="7 Bids "/>
    <hyperlink ref="Z1407" display="www.bidx.com"/>
    <hyperlink ref="Z1403" display="www.bidx.com"/>
    <hyperlink ref="Z1405:Z1407" display="www.bidx.com"/>
    <hyperlink ref="Z1409:Z1412" display="www.bidx.com"/>
    <hyperlink ref="Z1414:Z1415" display="www.bidx.com"/>
    <hyperlink ref="Z1410" display="http://transportation.ky.gov/Construction-Procurement/Pages/Average-Unit-Bid-Prices.aspx"/>
    <hyperlink ref="Z1417" display="http://www.dot.state.wy.us/webdav/site/wydot/shared/Contracts%20and%20Estimates/2010%20English.pdf"/>
    <hyperlink ref="Y1423" display="http://www.virginiadot.org/info/resources/TrafficCalming.pdf"/>
    <hyperlink ref="Y1419" display="http://www.walkinginfo.org/engineering/calming-vertical.cfm#raised-pedestrian-crossings"/>
    <hyperlink ref="Y1420" display="http://www.mtc.ca.gov/planning/bicyclespedestrians/tools/raisedCrosswalks/index.htm"/>
    <hyperlink ref="Y1421" display="http://www.smartgrowthgateway.org/strat_transport3_calm.shtml"/>
    <hyperlink ref="Y1422" display="http://www.portlandonline.com/transportation/index.cfm?a=83924&amp;c=35929"/>
    <hyperlink ref="Y1428" display="http://www.cityofsanmateo.org/documentview.aspx?DID=1211"/>
    <hyperlink ref="Y1435" display="http://www.cityofsanmateo.org/documentview.aspx?DID=1211"/>
    <hyperlink ref="Y1424" display="http://www.metrocouncil.org/planning/transportation/AccessToTransitStudy.pdf"/>
    <hyperlink ref="Y1429" display="http://reading-northreading.patch.com/articles/costs-in-for-raised-crosswalks-in-north-reading"/>
    <hyperlink ref="Y1430" display="http://walkablewinterville.com/Documents/Draft%20Plan%20Sections/Appendix%20C.pdf"/>
    <hyperlink ref="Y1437" display="http://walkablewinterville.com/Documents/Draft%20Plan%20Sections/Appendix%20C.pdf"/>
    <hyperlink ref="Y1438" display="http://www.greenvillecounty.org/public_works/pdf/traffic_calming_policy.pdf"/>
    <hyperlink ref="Y1431" display="http://www.greenvillecounty.org/public_works/pdf/traffic_calming_policy.pdf"/>
    <hyperlink ref="Y1432" display="http://www.ncdot.gov/bikeped/download/bikeped_planning_Norwood_Part4.pdf"/>
    <hyperlink ref="Y1440" display="http://www.ecocitycleveland.org/transportation/traffic/tools/raised_intersection.html"/>
    <hyperlink ref="Y1425" display="http://www.cityoflamesa.com/DocumentView.aspx?DID=1954"/>
    <hyperlink ref="Y1436" display="http://www.cityoflamesa.com/DocumentView.aspx?DID=1954"/>
    <hyperlink ref="Y1434" display="http://www.sanantonio.gov/publicworks/pdf/TCHandbook2012.pdf"/>
    <hyperlink ref="Y1426" display="http://www.townofsananselmo.org/documents/9/SanAnselmoTrafficCalmingGuidebook.PDF"/>
    <hyperlink ref="Y1433" display="http://trafficcalming.org/measures/raised-crosswalks/"/>
    <hyperlink ref="Y1443" display="http://www.cityoflamesa.com/DocumentView.aspx?DID=1954"/>
    <hyperlink ref="Y1444" display="http://safety.fhwa.dot.gov/intersection/resources/casestudies/fhwasa09018/"/>
    <hyperlink ref="Y1447" display="http://www.portlandoregon.gov/transportation/article/83341"/>
    <hyperlink ref="Y1448" display="http://www.cityofsanmateo.org/documentview.aspx?DID=1211"/>
    <hyperlink ref="Y1449" display="http://www.modot.org/tsc/documents/MissouriLowCost.pdf"/>
    <hyperlink ref="Y1442" display="http://www.ecocitycleveland.org/transportation/traffic/tools/minicircle.html"/>
    <hyperlink ref="Y1450" display="http://www.greenvillecounty.org/public_works/pdf/traffic_calming_policy.pdf"/>
    <hyperlink ref="Y1441" display="http://www.ecocitycleveland.org/transportation/traffic/tools/minicircle.html"/>
    <hyperlink ref="Y1451" display="http://www.wsdot.wa.gov/Projects/SR539/TenMileBorder/roundabouts.htm"/>
    <hyperlink ref="Y1452" display="http://www.cityoflamesa.com/DocumentView.aspx?DID=1954"/>
    <hyperlink ref="Y1453" display="http://www.cityoflamesa.com/DocumentView.aspx?DID=1954"/>
    <hyperlink ref="Y1454" display="http://www.sanantonio.gov/publicworks/pdf/TCHandbook2012.pdf"/>
    <hyperlink ref="Y1455" display="http://www.townofsananselmo.org/documents/9/SanAnselmoTrafficCalmingGuidebook.PDF"/>
    <hyperlink ref="Y1456" display="http://www.seattle.gov/transportation/docs/am/Section%2013%20Traffic%20Safety%20Structures%20and%20Devices.pdf"/>
    <hyperlink ref="Z1518" display="www.dot.state.mn.us/bidlet/misfiles/pdf/AVGPR052010.pdf"/>
    <hyperlink ref="Z1736" display="www.dot.state.fl.us/planning/policy/costs/costs-D3.pdf"/>
    <hyperlink ref="Z1735" display="www.dot.state.fl.us/planning/policy/costs/costs-D3.pdf"/>
    <hyperlink ref="Z1511" display="https://www.nysdot.gov/divisions/engineering/design/dqab/dqab-repository/USC_RSWAIP0110_1210.pdf"/>
    <hyperlink ref="Z1758" display="https://www.nysdot.gov/divisions/engineering/design/dqab/dqab-repository/USC_RSWAIP0110_1210.pdf"/>
    <hyperlink ref="Z1512" display="https://www.nysdot.gov/divisions/engineering/design/dqab/dqab-repository/USC_RSWAIP0110_1210.pdf"/>
    <hyperlink ref="Z1477" display="https://www.nysdot.gov/divisions/engineering/design/dqab/dqab-repository/USC_RSWAIP0110_1210.pdf"/>
    <hyperlink ref="Z1760" display="https://www.nysdot.gov/divisions/engineering/design/dqab/dqab-repository/USC_RSWAIP0110_1210.pdf"/>
    <hyperlink ref="Z1761" display="https://www.nysdot.gov/divisions/engineering/design/dqab/dqab-repository/USC_RSWAIP0110_1210.pdf"/>
    <hyperlink ref="Z1689" display="www.arkansashighways.com/ProgCon/letting/2011WtdAvg.pdf"/>
    <hyperlink ref="Z1479" display="http://www.dotd.la.gov/lettings/construction.aspx"/>
    <hyperlink ref="Z1733" display="www.dot.state.fl.us/planning/policy/costs/costs-D3.pdf"/>
    <hyperlink ref="Z1734" display="www.dot.state.fl.us/planning/policy/costs/costs-D3.pdf"/>
    <hyperlink ref="Z1739" display="http://www.waco-texas.com/userfiles/cms-root/file/Engineering%20Bids/Bid%20Tab%20-%20City%20Hall%20Sidewalks.pdf"/>
    <hyperlink ref="Z1740" display="http://www.waco-texas.com/userfiles/cms-root/file/Engineering%20Bids/Bid%20Tab%20-%20City%20Hall%20Sidewalks.pdf"/>
    <hyperlink ref="Z1690" display="http://www.ncdot.gov/doh/preconstruct/ps/contracts/bidaverages/avgdefault.html"/>
    <hyperlink ref="Z1559" display="http://www.ncdot.gov/doh/preconstruct/ps/contracts/bidaverages/avgdefault.html"/>
    <hyperlink ref="Z1730" display="http://www.planning.ri.gov/transportation/srts/estimated_costs.pdf"/>
    <hyperlink ref="Z1741" display="http://www.planning.ri.gov/transportation/srts/estimated_costs.pdf"/>
    <hyperlink ref="Z1560" display="http://www.aot.state.vt.us/CostEstimating/documents/5YearEnglishAveragedPriceList.pdf"/>
    <hyperlink ref="Z1561" display="http://www.aot.state.vt.us/CostEstimating/documents/5YearEnglishAveragedPriceList.pdf"/>
    <hyperlink ref="Z1563" display="http://www.sanbag.ca.gov/planning/pdf/Best%20Practices_Final.pdf"/>
    <hyperlink ref="Z1744" display="http://www.rosenbergecodev.com/docs/1-Rosenberg%20Transit%20and%20Ped%20Plan%20-%20Combined%20CD%20Version.pdf"/>
    <hyperlink ref="Z1742" display="http://www.metrocouncil.org/planning/transportation/AccessToTransitStudy.pdf"/>
    <hyperlink ref="Z1562" display="http://walkablewinterville.com/Documents/Draft%20Plan%20Sections/Appendix%20C.pdf"/>
    <hyperlink ref="Z1743" display="http://walkablewinterville.com/Documents/Draft%20Plan%20Sections/Appendix%20C.pdf"/>
    <hyperlink ref="Z1745" display="http://www.ci.edmonds.wa.us/transBDTransProjectsRank16.stm"/>
    <hyperlink ref="Z1746" display="http://www.portlandoregon.gov/transportation/article/218043"/>
    <hyperlink ref="Z1747" display="http://www.portlandoregon.gov/transportation/article/217526"/>
    <hyperlink ref="Z1705" display="http://www.portlandoregon.gov/transportation/article/217526"/>
    <hyperlink ref="Z1706" display="http://www.aot.state.vt.us/progdev/sections/LTF%20Info/DocumentsLTFPages/BikePedReport%20on%20Shared%20Use%20Path%20and%20Sidewalk%20Unit%20Costs_2010_FINAL813.pdf"/>
    <hyperlink ref="Z1707" display="http://www.aot.state.vt.us/progdev/sections/LTF%20Info/DocumentsLTFPages/BikePedReport%20on%20Shared%20Use%20Path%20and%20Sidewalk%20Unit%20Costs_2010_FINAL813.pdf"/>
    <hyperlink ref="Z1564" display="http://www.aot.state.vt.us/progdev/sections/LTF%20Info/DocumentsLTFPages/BikePedReport%20on%20Shared%20Use%20Path%20and%20Sidewalk%20Unit%20Costs_2010_FINAL813.pdf"/>
    <hyperlink ref="Z1474" display="http://www.aot.state.vt.us/progdev/sections/LTF%20Info/DocumentsLTFPages/BikePedReport%20on%20Shared%20Use%20Path%20and%20Sidewalk%20Unit%20Costs_2010_FINAL813.pdf"/>
    <hyperlink ref="Z1475" display="http://www.aot.state.vt.us/progdev/sections/LTF%20Info/DocumentsLTFPages/BikePedReport%20on%20Shared%20Use%20Path%20and%20Sidewalk%20Unit%20Costs_2010_FINAL813.pdf"/>
    <hyperlink ref="Z1463" display="http://www.aot.state.vt.us/progdev/sections/LTF%20Info/DocumentsLTFPages/BikePedReport%20on%20Shared%20Use%20Path%20and%20Sidewalk%20Unit%20Costs_2010_FINAL813.pdf"/>
    <hyperlink ref="Z1708" display="http://www.aot.state.vt.us/progdev/sections/LTF%20Info/DocumentsLTFPages/BikePedReport%20on%20Shared%20Use%20Path%20and%20Sidewalk%20Unit%20Costs_2010_FINAL813.pdf"/>
    <hyperlink ref="Z1709" display="http://www.aot.state.vt.us/progdev/sections/LTF%20Info/DocumentsLTFPages/BikePedReport%20on%20Shared%20Use%20Path%20and%20Sidewalk%20Unit%20Costs_2010_FINAL813.pdf"/>
    <hyperlink ref="Z1565" display="http://www.aot.state.vt.us/progdev/sections/LTF%20Info/DocumentsLTFPages/BikePedReport%20on%20Shared%20Use%20Path%20and%20Sidewalk%20Unit%20Costs_2010_FINAL813.pdf"/>
    <hyperlink ref="Z1762" display="http://downtownhollister.org/documents/DowntownStrategy/06%20Streetscape%20v2.0.pdf"/>
    <hyperlink ref="Z1691" display="http://www.rocklin.ca.us/civica/filebank/blobdload.asp?BlobID=2223"/>
    <hyperlink ref="Z1704" display="http://www.killingtontown.com/vertical/sites/%7BE4345A2E-9636-47A3-9B74-2E6220745729%7D/uploads/Killington_Streetscape_-_Selectboard_Final_Presentation_-_6-26-12.pdf"/>
    <hyperlink ref="Z1748" display="http://development.columbus.gov/UploadedFiles/Development/Planning_Division/Document_Library/Plans_and_Overlays_Imported_Content/WestBroadoverlay.pdf"/>
    <hyperlink ref="Z1566" display="http://www.ci.wheatridge.co.us/DocumentCenter/Home/View/2933"/>
    <hyperlink ref="Z1684" display="http://www.ci.wheatridge.co.us/DocumentCenter/Home/View/2933"/>
    <hyperlink ref="Z1567" display="http://www.google.com/url?sa=t&amp;rct=j&amp;q=&amp;esrc=s&amp;source=web&amp;cd=13&amp;ved=0CFoQFjACOAo&amp;url=http%3A%2F%2Fcapa-dc.org%2Fdocuments%2FCAPA-Audit-Report%2FPhaseII_ClevelandParkOct20.pdf&amp;ei=nggkUOveH4bs9ASO5IDQAg&amp;usg=AFQjCNF6ocrU-Yksjcdz8N_ue6GHy7wUGA&amp;sig2=DviDpQ9TJU"/>
    <hyperlink ref="Z1568" display="http://www.tahoempo.org/documents/bpp/Chapters/2010bpp.pdf"/>
    <hyperlink ref="Z1569" display="http://www.tahoempo.org/documents/bpp/Chapters/2010bpp.pdf"/>
    <hyperlink ref="Z1464" display="http://www.tahoempo.org/documents/bpp/Chapters/2010bpp.pdf"/>
    <hyperlink ref="Z1570" display="http://www.tahoempo.org/documents/bpp/Chapters/2010bpp.pdf"/>
    <hyperlink ref="Z1507" display="http://www.tahoempo.org/documents/bpp/Chapters/2010bpp.pdf"/>
    <hyperlink ref="Z1749" display="http://www.caltrain.com/Assets/_Planning/pdf/bike+access/Appendices-C-H.pdf"/>
    <hyperlink ref="Z1728" display="http://www.caltrain.com/Assets/_Planning/pdf/bike+access/Appendices-C-H.pdf"/>
    <hyperlink ref="Y1571" display="270 Bids "/>
    <hyperlink ref="Y1572" display="7 Bids "/>
    <hyperlink ref="Y1573" display="12 Bids "/>
    <hyperlink ref="Y1574" display="8 Bids "/>
    <hyperlink ref="Z1562:Z1565" display="www.bidx.com"/>
    <hyperlink ref="Y1722" display="52 Bids "/>
    <hyperlink ref="Y1719" display="78 Bids "/>
    <hyperlink ref="Y1723" display="3 Bids "/>
    <hyperlink ref="Z1566:Z1568" display="www.bidx.com"/>
    <hyperlink ref="Y1575" display="80 Bids "/>
    <hyperlink ref="Y1576" display="10 Bids "/>
    <hyperlink ref="Y1577" display="3 Bids "/>
    <hyperlink ref="Y1692" display="4 Bids "/>
    <hyperlink ref="Z1577" display="www.bidx.com"/>
    <hyperlink ref="Z1569:Z1570" display="www.bidx.com"/>
    <hyperlink ref="Z1692" display="www.bidx.com"/>
    <hyperlink ref="Z1573:Z1574" display="www.bidx.com"/>
    <hyperlink ref="Z1580" display="www.bidx.com"/>
    <hyperlink ref="Z1575:Z1576" display="www.bidx.com"/>
    <hyperlink ref="Z1769" display="www.bidx.com"/>
    <hyperlink ref="Z1578:Z1579" display="www.bidx.com"/>
    <hyperlink ref="Z1581:Z1582" display="www.bidx.com"/>
    <hyperlink ref="Y1584" display="6 Bids "/>
    <hyperlink ref="Y1585" display="516 Bids "/>
    <hyperlink ref="Y1586" display="39 Bids "/>
    <hyperlink ref="Y1587" display="221 Bids "/>
    <hyperlink ref="Z1583:Z1586" display="www.bidx.com"/>
    <hyperlink ref="Y1481" display="5 Bids "/>
    <hyperlink ref="Z1481" display="www.bidx.com"/>
    <hyperlink ref="Z1497" display="www.bidx.com"/>
    <hyperlink ref="Z1502" display="www.bidx.com"/>
    <hyperlink ref="Z1458" display="www.bidx.com"/>
    <hyperlink ref="Z1496" display="www.bidx.com"/>
    <hyperlink ref="Z1590:Z1593" display="www.bidx.com"/>
    <hyperlink ref="Z1595:Z1598" display="www.bidx.com"/>
    <hyperlink ref="Z1600:Z1603" display="www.bidx.com"/>
    <hyperlink ref="Z1590" display="www.bidx.com"/>
    <hyperlink ref="Z1604:Z1606" display="www.bidx.com"/>
    <hyperlink ref="Z1608:Z1611" display="www.bidx.com"/>
    <hyperlink ref="Y1750" display="5 Bids "/>
    <hyperlink ref="Y1751" display="5 Bids "/>
    <hyperlink ref="Y1752" display="10 Bids "/>
    <hyperlink ref="Y1753" display="166 Bids "/>
    <hyperlink ref="Y1754" display="32 Bids "/>
    <hyperlink ref="Z1753" display="www.bidx.com"/>
    <hyperlink ref="Z1612:Z1614" display="www.bidx.com"/>
    <hyperlink ref="Z1754" display="www.bidx.com"/>
    <hyperlink ref="Y1595" display="1 Bid "/>
    <hyperlink ref="Y1596" display="179 Bids "/>
    <hyperlink ref="Y1765" display="16 Bids "/>
    <hyperlink ref="Y1597" display="22 Bids "/>
    <hyperlink ref="Z1765" display="www.bidx.com"/>
    <hyperlink ref="Z1617:Z1618" display="www.bidx.com"/>
    <hyperlink ref="Z1597" display="www.bidx.com"/>
    <hyperlink ref="Y1720" display="1 Bid "/>
    <hyperlink ref="Z1720" display="www.bidx.com"/>
    <hyperlink ref="Y1766" display="7 Bids "/>
    <hyperlink ref="Z1766" display="www.bidx.com"/>
    <hyperlink ref="Y1598" display="11 Bids "/>
    <hyperlink ref="Y1599" display="4 Bids "/>
    <hyperlink ref="Y1600" display="7 Bids "/>
    <hyperlink ref="Y1487" display="2 Bids "/>
    <hyperlink ref="Y1482" display="3 Bids "/>
    <hyperlink ref="Z1600" display="www.bidx.com"/>
    <hyperlink ref="Z1623" display="www.bidx.com"/>
    <hyperlink ref="Z1625:Z1626" display="www.bidx.com"/>
    <hyperlink ref="Y1755" display="5 Bids "/>
    <hyperlink ref="Z1755" display="www.bidx.com"/>
    <hyperlink ref="Y1756" display="9 Bids "/>
    <hyperlink ref="Z1756" display="www.bidx.com"/>
    <hyperlink ref="Y1601" display="59 Bids "/>
    <hyperlink ref="Y1602" display="468 Bids "/>
    <hyperlink ref="Y1603" display="271 Bids "/>
    <hyperlink ref="Y1604" display="37 Bids "/>
    <hyperlink ref="Z1603" display="www.bidx.com"/>
    <hyperlink ref="Z1629" display="www.bidx.com"/>
    <hyperlink ref="Z1604" display="www.bidx.com"/>
    <hyperlink ref="Y1465" display="7 Bids "/>
    <hyperlink ref="Z1465" display="www.bidx.com"/>
    <hyperlink ref="Y1693" display="9 Bids "/>
    <hyperlink ref="Z1693" display="www.bidx.com"/>
    <hyperlink ref="Y1508" display="3 Bids "/>
    <hyperlink ref="Z1508" display="www.bidx.com"/>
    <hyperlink ref="Y1713" display="34 Bids "/>
    <hyperlink ref="Y1714" display="188 Bids "/>
    <hyperlink ref="Z1636:Z1637" display="www.bidx.com"/>
    <hyperlink ref="Y1715" display="78 Bids "/>
    <hyperlink ref="Z1715" display="www.bidx.com"/>
    <hyperlink ref="Y1605" display="19 Bids "/>
    <hyperlink ref="Y1606" display="3 Bids "/>
    <hyperlink ref="Z1639:Z1640" display="www.bidx.com"/>
    <hyperlink ref="Y1716" display="2 Bids "/>
    <hyperlink ref="Y1607" display="27 Bids "/>
    <hyperlink ref="Y1608" display="229 Bids "/>
    <hyperlink ref="Y1609" display="7 Bids "/>
    <hyperlink ref="Y1610" display="2 Bids "/>
    <hyperlink ref="Y1611" display="2 Bids "/>
    <hyperlink ref="Y1612" display="197 Bids "/>
    <hyperlink ref="Y1613" display="1 Bid "/>
    <hyperlink ref="Y1614" display="4 Bids "/>
    <hyperlink ref="Y1466" display="2 Bids "/>
    <hyperlink ref="Y1467" display="7 Bids "/>
    <hyperlink ref="Y1468" display="3 Bids "/>
    <hyperlink ref="Y1732" display="119 Bids "/>
    <hyperlink ref="Y1757" display="5 Bids "/>
    <hyperlink ref="Y1615" display="5 Bids "/>
    <hyperlink ref="Y1616" display="2 Bids "/>
    <hyperlink ref="Z1609" display="www.bidx.com"/>
    <hyperlink ref="Z1614" display="www.bidx.com"/>
    <hyperlink ref="Z1757" display="www.bidx.com"/>
    <hyperlink ref="Z1641:Z1643" display="www.bidx.com"/>
    <hyperlink ref="Z1645:Z1648" display="www.bidx.com"/>
    <hyperlink ref="Z1650:Z1653" display="www.bidx.com"/>
    <hyperlink ref="Z1655:Z1656" display="www.bidx.com"/>
    <hyperlink ref="Y1717" display="292 Bids "/>
    <hyperlink ref="Y1726" display="6 Bids "/>
    <hyperlink ref="Y1727" display="5 Bids "/>
    <hyperlink ref="Z1726" display="www.bidx.com"/>
    <hyperlink ref="Z1717" display="www.bidx.com"/>
    <hyperlink ref="Z1727" display="www.bidx.com"/>
    <hyperlink ref="Y1617" display="14 Bids "/>
    <hyperlink ref="Y1618" display="5 Bids "/>
    <hyperlink ref="Y1619" display="5 Bids "/>
    <hyperlink ref="Y1620" display="186 Bids "/>
    <hyperlink ref="Y1621" display="59 Bids "/>
    <hyperlink ref="Y1622" display="7 Bids "/>
    <hyperlink ref="Y1623" display="4 Bids "/>
    <hyperlink ref="Y1694" display="1 Bid "/>
    <hyperlink ref="Y1624" display="1 Bid "/>
    <hyperlink ref="Y1695" display="17 Bids "/>
    <hyperlink ref="Y1625" display="24 Bids "/>
    <hyperlink ref="Y1710" display="4 Bids "/>
    <hyperlink ref="Y1626" display="5 Bids "/>
    <hyperlink ref="Y1627" display="5 Bids "/>
    <hyperlink ref="Y1628" display="6 Bids "/>
    <hyperlink ref="Y1629" display="10 Bids "/>
    <hyperlink ref="Y1696" display="6 Bids "/>
    <hyperlink ref="Y1630" display="3 Bids "/>
    <hyperlink ref="Y1631" display="7 Bids "/>
    <hyperlink ref="Z1619" display="www.bidx.com"/>
    <hyperlink ref="Z1710" display="www.bidx.com"/>
    <hyperlink ref="Z1660:Z1661" display="www.bidx.com"/>
    <hyperlink ref="Z1663:Z1666" display="www.bidx.com"/>
    <hyperlink ref="Z1668:Z1671" display="www.bidx.com"/>
    <hyperlink ref="Z1673:Z1676" display="www.bidx.com"/>
    <hyperlink ref="Z1678:Z1680" display="www.bidx.com"/>
    <hyperlink ref="Y1697" display="1 Bid "/>
    <hyperlink ref="Z1697" display="www.bidx.com"/>
    <hyperlink ref="Y1632" display="29 Bids "/>
    <hyperlink ref="Y1633" display="29 Bids "/>
    <hyperlink ref="Y1634" display="38 Bids "/>
    <hyperlink ref="Y1635" display="56 Bids "/>
    <hyperlink ref="Y1681" display="10 Bids "/>
    <hyperlink ref="Y1636" display="582 Bids "/>
    <hyperlink ref="Y1469" display="9 Bids "/>
    <hyperlink ref="Y1470" display="46 Bids "/>
    <hyperlink ref="Y1471" display="8 Bids "/>
    <hyperlink ref="Z1634" display="www.bidx.com"/>
    <hyperlink ref="Z1470" display="www.bidx.com"/>
    <hyperlink ref="Z1682:Z1683" display="www.bidx.com"/>
    <hyperlink ref="Z1685:Z1688" display="www.bidx.com"/>
    <hyperlink ref="Z1471" display="www.bidx.com"/>
    <hyperlink ref="Z1692:Z1693" display="www.bidx.com"/>
    <hyperlink ref="Y1637" display="5 Bids "/>
    <hyperlink ref="Z1637" display="www.bidx.com"/>
    <hyperlink ref="Y1638" display="155 Bids "/>
    <hyperlink ref="Y1639" display="12 Bids "/>
    <hyperlink ref="Z1695:Z1696" display="www.bidx.com"/>
    <hyperlink ref="Y1483" display="2 Bids "/>
    <hyperlink ref="Z1483" display="www.bidx.com"/>
    <hyperlink ref="Y1457" display="15 Bids "/>
    <hyperlink ref="Y1640" display="494 Bids "/>
    <hyperlink ref="Y1641" display="53 Bids "/>
    <hyperlink ref="Y1642" display="95 Bids "/>
    <hyperlink ref="Y1643" display="15 Bids "/>
    <hyperlink ref="Y1644" display="10 Bids "/>
    <hyperlink ref="Y1645" display="3 Bids "/>
    <hyperlink ref="Y1646" display="2 Bids "/>
    <hyperlink ref="Y1488" display="6 Bids "/>
    <hyperlink ref="Y1649" display="632 Bids "/>
    <hyperlink ref="Y1698" display="11 Bids "/>
    <hyperlink ref="Y1699" display="10 Bids "/>
    <hyperlink ref="Y1650" display="118 Bids "/>
    <hyperlink ref="Y1651" display="5 Bids "/>
    <hyperlink ref="Y1700" display="11 Bids "/>
    <hyperlink ref="Y1652" display="5 Bids "/>
    <hyperlink ref="Y1653" display="16 Bids "/>
    <hyperlink ref="Y1654" display="15 Bids "/>
    <hyperlink ref="Y1655" display="100 Bids "/>
    <hyperlink ref="Y1656" display="21 Bids "/>
    <hyperlink ref="Y1657" display="281 Bids "/>
    <hyperlink ref="Y1658" display="35 Bids "/>
    <hyperlink ref="Y1659" display="10 Bids "/>
    <hyperlink ref="Y1484" display="24 Bids "/>
    <hyperlink ref="Y1771" display="5 Bids "/>
    <hyperlink ref="Y1729" display="33 Bids "/>
    <hyperlink ref="Y1660" display="19 Bids "/>
    <hyperlink ref="Y1731" display="41 Bids "/>
    <hyperlink ref="Z1644" display="www.bidx.com"/>
    <hyperlink ref="Z1472" display="www.bidx.com"/>
    <hyperlink ref="Z1724" display="www.bidx.com"/>
    <hyperlink ref="Z1698" display="www.bidx.com"/>
    <hyperlink ref="Z1700" display="www.bidx.com"/>
    <hyperlink ref="Z1653" display="www.bidx.com"/>
    <hyperlink ref="Z1657" display="www.bidx.com"/>
    <hyperlink ref="Z1771" display="www.bidx.com"/>
    <hyperlink ref="Z1721" display="www.bidx.com"/>
    <hyperlink ref="Z1457" display="www.bidx.com"/>
    <hyperlink ref="Z1699:Z1701" display="www.bidx.com"/>
    <hyperlink ref="Z1703:Z1704" display="www.bidx.com"/>
    <hyperlink ref="Z1647" display="www.bidx.com"/>
    <hyperlink ref="Z1708:Z1710" display="www.bidx.com"/>
    <hyperlink ref="Z1712:Z1715" display="www.bidx.com"/>
    <hyperlink ref="Z1717:Z1720" display="www.bidx.com"/>
    <hyperlink ref="Z1655" display="www.bidx.com"/>
    <hyperlink ref="Z1723:Z1724" display="www.bidx.com"/>
    <hyperlink ref="Z1726:Z1729" display="www.bidx.com"/>
    <hyperlink ref="Z1660" display="www.bidx.com"/>
    <hyperlink ref="Z1731" display="www.bidx.com"/>
    <hyperlink ref="Z1733:Z1734" display="www.bidx.com"/>
    <hyperlink ref="Y1661" display="429 Bids "/>
    <hyperlink ref="Y1662" display="441 Bids "/>
    <hyperlink ref="Y1663" display="258 Bids "/>
    <hyperlink ref="Y1664" display="70 Bids "/>
    <hyperlink ref="Y1718" display="91 Bids "/>
    <hyperlink ref="Y1768" display="321 Bids "/>
    <hyperlink ref="Y1495" display="42 Bids "/>
    <hyperlink ref="Y1665" display="263 Bids "/>
    <hyperlink ref="Y1666" display="251 Bids "/>
    <hyperlink ref="Y1667" display="174 Bids "/>
    <hyperlink ref="Y1668" display="27 Bids "/>
    <hyperlink ref="Z1663" display="www.bidx.com"/>
    <hyperlink ref="Z1718" display="www.bidx.com"/>
    <hyperlink ref="Z1665" display="www.bidx.com"/>
    <hyperlink ref="Z1735:Z1736" display="www.bidx.com"/>
    <hyperlink ref="Z1664" display="www.bidx.com"/>
    <hyperlink ref="Z1740:Z1741" display="www.bidx.com"/>
    <hyperlink ref="Z1742:Z1745" display="www.bidx.com"/>
    <hyperlink ref="Y1701" display="9 Bids "/>
    <hyperlink ref="Z1701" display="www.bidx.com"/>
    <hyperlink ref="Y1485" display="46 Bids "/>
    <hyperlink ref="Z1485" display="www.bidx.com"/>
    <hyperlink ref="Y1490" display="5 Bids "/>
    <hyperlink ref="Z1490" display="www.bidx.com"/>
    <hyperlink ref="Y1491" display="9 Bids "/>
    <hyperlink ref="Z1491" display="www.bidx.com"/>
    <hyperlink ref="Y1492" display="25 Bids "/>
    <hyperlink ref="Z1492" display="www.bidx.com"/>
    <hyperlink ref="Y1493" display="7 Bids "/>
    <hyperlink ref="Z1493" display="www.bidx.com"/>
    <hyperlink ref="Y1494" display="5 Bids "/>
    <hyperlink ref="Z1494" display="www.bidx.com"/>
    <hyperlink ref="Z1764:Z1765" display="www.bidx.com"/>
    <hyperlink ref="Y1702" display="14 Bids "/>
    <hyperlink ref="Z1702" display="www.bidx.com"/>
    <hyperlink ref="Y1703" display="5 Bids "/>
    <hyperlink ref="Z1703" display="www.bidx.com"/>
    <hyperlink ref="Y1486" display="9 Bids "/>
    <hyperlink ref="Z1486" display="www.bidx.com"/>
    <hyperlink ref="Y1679" display="1 Bid "/>
    <hyperlink ref="Z1679" display="www.bidx.com"/>
    <hyperlink ref="Y1763" display="19 Bids "/>
    <hyperlink ref="Z1763" display="www.bidx.com"/>
    <hyperlink ref="Z1792" display="http://www.cityofsanmateo.org/documentview.aspx?DID=1211"/>
    <hyperlink ref="Z1778" display="http://walkablewinterville.com/Documents/Draft%20Plan%20Sections/Appendix%20C.pdf"/>
    <hyperlink ref="Z1788" display="http://www.cityoflamesa.com/DocumentView.aspx?DID=1954"/>
    <hyperlink ref="Z1798" display="http://www.cityoflamesa.com/DocumentView.aspx?DID=1954"/>
    <hyperlink ref="Z1789" display="http://www.sanantonio.gov/publicworks/pdf/TCHandbook2012.pdf"/>
    <hyperlink ref="Z1793" display="http://www.townofsananselmo.org/documents/9/SanAnselmoTrafficCalmingGuidebook.PDF"/>
    <hyperlink ref="Z1779" display="http://safety.fhwa.dot.gov/ped_bike/tools_solve/ped_scdproj/miami/ch3.cfm"/>
    <hyperlink ref="Z1795" display="http://www.tahoempo.org/documents/bpp/Chapters/2010bpp.pdf"/>
    <hyperlink ref="Z1796" display="http://www.tahoempo.org/documents/bpp/Chapters/2010bpp.pdf"/>
    <hyperlink ref="Z1775" display="http://www.tahoempo.org/documents/bpp/Chapters/2010bpp.pdf"/>
    <hyperlink ref="Z1780" display="http://www.tahoempo.org/documents/bpp/Chapters/2010bpp.pdf"/>
    <hyperlink ref="Z1794" display="http://www.tahoempo.org/documents/bpp/Chapters/2010bpp.pdf"/>
    <hyperlink ref="Z1797" display="http://www.tahoempo.org/documents/bpp/Chapters/2010bpp.pdf"/>
    <hyperlink ref="Z1772" display="http://www.tahoempo.org/documents/bpp/Chapters/2010bpp.pdf"/>
    <hyperlink ref="Z1776" display="http://www.tahoempo.org/documents/bpp/Chapters/2010bpp.pdf"/>
    <hyperlink ref="Z1782" display="www.warehambikepath.com/WSReport_2010.pdf"/>
    <hyperlink ref="Z1783" display="www.warehambikepath.com/WSReport_2010.pdf"/>
    <hyperlink ref="Z1786" display="http://onlinepubs.trb.org/onlinepubs/nchrp/nchrp_rpt_552.pdf"/>
    <hyperlink ref="Z1787" display="http://www.ci.milpitas.ca.gov/_pdfs/trans_bikeway_master_plan.pdf"/>
    <hyperlink ref="Y1774" display="7 Bids "/>
    <hyperlink ref="Y1784" display="6 Bids "/>
    <hyperlink ref="Z1793:Z1794" display="www.bidx.com"/>
    <hyperlink ref="Y1781" display="5 Bids "/>
    <hyperlink ref="Y1785" display="24 Bids "/>
    <hyperlink ref="Y1777" display="5 Bids "/>
    <hyperlink ref="Z1777" display="www.bidx.com"/>
    <hyperlink ref="Z1795:Z1796" display="www.bidx.com"/>
    <hyperlink ref="Y1790" display="6 Bids "/>
    <hyperlink ref="Z1790" display="www.bidx.com"/>
    <hyperlink ref="Z1799" display="http://downtownhollister.org/documents/DowntownStrategy/06%20Streetscape%20v2.0.pdf"/>
    <hyperlink ref="Z1803" display="http://www.lakotalawproducts.com/speedawareness.html"/>
    <hyperlink ref="Z1804" display="http://www.greenlandpd.us/Speed%20Trailer.html"/>
    <hyperlink ref="Z1801" display="http://www.portlandoregon.gov/transportation/article/218043"/>
    <hyperlink ref="Z1802" display="http://www.sanbag.ca.gov/planning/pdf/Best%20Practices_Final.pdf"/>
    <hyperlink ref="Y1805" display="12 Bids "/>
    <hyperlink ref="Z1805" display="www.bidx.com"/>
    <hyperlink ref="Z1800" display="http://www.sanantonio.gov/publicworks/pdf/TCHandbook2012.pdf"/>
    <hyperlink ref="Z1812" display="http://www.virginiadot.org/programs/faq-traffic-calming.asp"/>
    <hyperlink ref="Z1809" display="http://www.portlandoregon.gov/transportation/article/83338"/>
    <hyperlink ref="Z1811" r:id="rId18"/>
    <hyperlink ref="Z1806" display="http://walkablewinterville.com/Documents/Draft%20Plan%20Sections/Appendix%20C.pdf"/>
    <hyperlink ref="Z1827" display="http://www.portlandoregon.gov/transportation/article/217524"/>
    <hyperlink ref="Z1807" display="http://www.portlandoregon.gov/transportation/article/217524"/>
    <hyperlink ref="Z1808" display="http://www.portlandoregon.gov/transportation/article/218043"/>
    <hyperlink ref="Z1816" display="http://co.humboldt.ca.us/pubworks/speed_hump_policy.pdf"/>
    <hyperlink ref="Z1817" r:id="rId19"/>
    <hyperlink ref="Z1818" r:id="rId20"/>
    <hyperlink ref="Z1820" display="http://www.ncdot.gov/bikeped/download/bikeped_planning_Norwood_Part4.pdf"/>
    <hyperlink ref="Z1813" display="http://www.tract7260.org/pdfs/ntmtoolbox%20matrix%20070110.pdf"/>
    <hyperlink ref="Z1815" display="http://www.ecocitycleveland.org/transportation/traffic/tools/speed_humps.html"/>
    <hyperlink ref="Z1826" display="http://www.ecocitycleveland.org/transportation/traffic/tools/speed_humps.html"/>
    <hyperlink ref="Z1819" r:id="rId21"/>
    <hyperlink ref="Z1821" display="http://www.sanantonio.gov/publicworks/pdf/TCHandbook2012.pdf"/>
    <hyperlink ref="Z1831" display="http://www.townofsananselmo.org/documents/9/SanAnselmoTrafficCalmingGuidebook.PDF"/>
    <hyperlink ref="Z1822" display="http://www.seattle.gov/transportation/docs/am/Section%2013%20Traffic%20Safety%20Structures%20and%20Devices.pdf"/>
    <hyperlink ref="Z1823" display="http://trafficcalming.org/measures/speed-humps/"/>
    <hyperlink ref="Z1824" display="http://trafficcalming.org/measures/speed-humps/"/>
    <hyperlink ref="Z1825" display="http://trafficcalming.org/measures/speed-humps/"/>
    <hyperlink ref="Z1810" r:id="rId22"/>
    <hyperlink ref="Z1838" display="http://www.metrocouncil.org/planning/transportation/AccessToTransitStudy.pdf"/>
    <hyperlink ref="Z1870" r:id="rId23"/>
    <hyperlink ref="Z1880" display="http://www.metrocouncil.org/planning/transportation/AccessToTransitStudy.pdf"/>
    <hyperlink ref="Z1872" r:id="rId24"/>
    <hyperlink ref="Z1871" display="http://walkablewinterville.com/Documents/Draft%20Plan%20Sections/Appendix%20C.pdf"/>
    <hyperlink ref="Z1832" display="http://walkablewinterville.com/Documents/Draft%20Plan%20Sections/Appendix%20C.pdf"/>
    <hyperlink ref="Z1881" display="http://walkablewinterville.com/Documents/Draft%20Plan%20Sections/Appendix%20C.pdf"/>
    <hyperlink ref="Z1897" display="http://downtownhollister.org/documents/DowntownStrategy/06%20Streetscape%20v2.0.pdf"/>
    <hyperlink ref="Z1873" display="http://downtownhollister.org/documents/DowntownStrategy/06%20Streetscape%20v2.0.pdf"/>
    <hyperlink ref="Z1833" display="http://downtownhollister.org/documents/DowntownStrategy/06%20Streetscape%20v2.0.pdf"/>
    <hyperlink ref="Z1882" display="http://downtownhollister.org/documents/DowntownStrategy/06%20Streetscape%20v2.0.pdf"/>
    <hyperlink ref="Z1866" display="http://downtownhollister.org/documents/DowntownStrategy/06%20Streetscape%20v2.0.pdf"/>
    <hyperlink ref="Z1864" display="http://downtownhollister.org/documents/DowntownStrategy/06%20Streetscape%20v2.0.pdf"/>
    <hyperlink ref="Z1878" r:id="rId25"/>
    <hyperlink ref="Z1883" display="http://www.rocklin.ca.us/civica/filebank/blobdload.asp?BlobID=2223"/>
    <hyperlink ref="Z1834" display="http://www.rocklin.ca.us/civica/filebank/blobdload.asp?BlobID=2223"/>
    <hyperlink ref="Z1865" display="http://www.killingtontown.com/vertical/sites/%7BE4345A2E-9636-47A3-9B74-2E6220745729%7D/uploads/Killington_Streetscape_-_Selectboard_Final_Presentation_-_6-26-12.pdf"/>
    <hyperlink ref="Z1874" display="http://development.columbus.gov/UploadedFiles/Development/Planning_Division/Document_Library/Plans_and_Overlays_Imported_Content/WestBroadoverlay.pdf"/>
    <hyperlink ref="Z1898" display="http://development.columbus.gov/UploadedFiles/Development/Planning_Division/Document_Library/Plans_and_Overlays_Imported_Content/WestBroadoverlay.pdf"/>
    <hyperlink ref="Z1837" display="http://development.columbus.gov/UploadedFiles/Development/Planning_Division/Document_Library/Plans_and_Overlays_Imported_Content/WestBroadoverlay.pdf"/>
    <hyperlink ref="Z1885" display="http://development.columbus.gov/UploadedFiles/Development/Planning_Division/Document_Library/Plans_and_Overlays_Imported_Content/WestBroadoverlay.pdf"/>
    <hyperlink ref="Z1852" display="http://development.columbus.gov/UploadedFiles/Development/Planning_Division/Document_Library/Plans_and_Overlays_Imported_Content/WestBroadoverlay.pdf"/>
    <hyperlink ref="Z1835" display="http://www.ci.wheatridge.co.us/DocumentCenter/Home/View/2933"/>
    <hyperlink ref="Z1884" display="http://www.ci.wheatridge.co.us/DocumentCenter/Home/View/2933"/>
    <hyperlink ref="Z1875" display="http://www.ci.wheatridge.co.us/DocumentCenter/Home/View/2933"/>
    <hyperlink ref="Z1876" display="http://www.ncdot.gov/bikeped/download/bikeped_planning_Norwood_Part4.pdf"/>
    <hyperlink ref="Z1836" display="http://www.ncdot.gov/bikeped/download/bikeped_planning_Norwood_Part4.pdf"/>
    <hyperlink ref="Z1853" display="http://www.tahoempo.org/documents/bpp/Chapters/2010bpp.pdf"/>
    <hyperlink ref="Z1877" display="http://www.tahoempo.org/documents/bpp/Chapters/2010bpp.pdf"/>
    <hyperlink ref="Y1839" display="8 Bids "/>
    <hyperlink ref="Y1886" display="8 Bids "/>
    <hyperlink ref="Z1839" display="www.bidx.com"/>
    <hyperlink ref="Z1886" display="www.bidx.com"/>
    <hyperlink ref="Z1851" display="www.bidx.com"/>
    <hyperlink ref="Z1869" display="www.bidx.com"/>
    <hyperlink ref="Z1864:Z1865" display="www.bidx.com"/>
    <hyperlink ref="Y1854" display="21 Bids "/>
    <hyperlink ref="Z1854" display="www.bidx.com"/>
    <hyperlink ref="Y1855" display="21 Bids "/>
    <hyperlink ref="Z1855" display="www.bidx.com"/>
    <hyperlink ref="Y1888" display="87 Bids "/>
    <hyperlink ref="Z1888" display="www.bidx.com"/>
    <hyperlink ref="Y1841" display="31 Bids "/>
    <hyperlink ref="Y1842" display="9 Bids "/>
    <hyperlink ref="Y1843" display="9 Bids "/>
    <hyperlink ref="Y1850" display="36 Bids "/>
    <hyperlink ref="Y1889" display="8 Bids "/>
    <hyperlink ref="Y1890" display="9 Bids "/>
    <hyperlink ref="Y1879" display="9 Bids "/>
    <hyperlink ref="Y1895" display="10 Bids "/>
    <hyperlink ref="Y1896" display="16 Bids "/>
    <hyperlink ref="Y1867" display="6 Bids "/>
    <hyperlink ref="Z1843" display="www.bidx.com"/>
    <hyperlink ref="Z1895" display="www.bidx.com"/>
    <hyperlink ref="Z1870:Z1871" display="www.bidx.com"/>
    <hyperlink ref="Z1873:Z1876" display="www.bidx.com"/>
    <hyperlink ref="Z1878:Z1879" display="www.bidx.com"/>
    <hyperlink ref="Y1861" display="6 Bids "/>
    <hyperlink ref="Y1862" display="6 Bids "/>
    <hyperlink ref="Z1862" display="www.bidx.com"/>
    <hyperlink ref="Z1861" display="www.bidx.com"/>
    <hyperlink ref="Y1856" display="15 Bids "/>
    <hyperlink ref="Y1859" display="6 Bids "/>
    <hyperlink ref="Z1856" display="www.bidx.com"/>
    <hyperlink ref="Z1859" display="www.bidx.com"/>
    <hyperlink ref="Y1844" display="12 Bids "/>
    <hyperlink ref="Y1845" display="14 Bids "/>
    <hyperlink ref="Z1884:Z1885" display="www.bidx.com"/>
    <hyperlink ref="Y1857" display="16 Bids "/>
    <hyperlink ref="Y1863" display="2 Bids "/>
    <hyperlink ref="Z1886:Z1887" display="www.bidx.com"/>
    <hyperlink ref="Y1891" display="2 Bids "/>
    <hyperlink ref="Y1846" display="8 Bids "/>
    <hyperlink ref="Z1888:Z1889" display="www.bidx.com"/>
    <hyperlink ref="Y1893" display="6 Bids "/>
    <hyperlink ref="Y1848" display="6 Bids "/>
    <hyperlink ref="Y1860" display="3 Bids "/>
    <hyperlink ref="Y1858" display="1064 Bids "/>
    <hyperlink ref="Z1892" display="www.bidx.com"/>
    <hyperlink ref="Z1860" display="www.bidx.com"/>
    <hyperlink ref="Z1847" display="www.bidx.com"/>
    <hyperlink ref="Z1892:Z1895" display="www.bidx.com"/>
    <hyperlink ref="Z2004" display="http://www.dot.state.oh.us/Divisions/Planning/Estimating/Summary/2010%20Summary%20All%20Sections.zip"/>
    <hyperlink ref="Z1899" display="https://www.nysdot.gov/divisions/engineering/design/dqab/dqab-repository/USC_RSWAIP0110_1210.pdf"/>
    <hyperlink ref="Z1934" display="https://www.nysdot.gov/divisions/engineering/design/dqab/dqab-repository/USC_RSWAIP0110_1210.pdf"/>
    <hyperlink ref="Z1955" display="https://www.nysdot.gov/divisions/engineering/design/dqab/dqab-repository/USC_RSWAIP0110_1210.pdf"/>
    <hyperlink ref="Z1933" display="https://www.nysdot.gov/divisions/engineering/design/dqab/dqab-repository/USC_RSWAIP0110_1210.pdf"/>
    <hyperlink ref="Z1989" display="https://www.nysdot.gov/divisions/engineering/design/dqab/dqab-repository/USC_RSWAIP0110_1210.pdf"/>
    <hyperlink ref="Z1904" display="https://www.nysdot.gov/divisions/engineering/design/dqab/dqab-repository/USC_RSWAIP0110_1210.pdf"/>
    <hyperlink ref="Z2033" display="https://www.pmp.dot.ri.gov/PMP/DesktopDefault.aspx?aM=ubid&amp;podid=-1&amp;oM=reports&amp;cI=1&amp;cp=waup&amp;appindex=0&amp;appid=0"/>
    <hyperlink ref="Z2034" display="https://www.pmp.dot.ri.gov/PMP/DesktopDefault.aspx?aM=ubid&amp;podid=-1&amp;oM=reports&amp;cI=1&amp;cp=waup&amp;appindex=0&amp;appid=0"/>
    <hyperlink ref="Z2035" display="https://www.pmp.dot.ri.gov/PMP/DesktopDefault.aspx?aM=ubid&amp;podid=-1&amp;oM=reports&amp;cI=1&amp;cp=waup&amp;appindex=0&amp;appid=0"/>
    <hyperlink ref="Z1954" display="http://www.ncdot.gov/doh/preconstruct/ps/contracts/bidaverages/avgdefault.html"/>
    <hyperlink ref="Z1908" display="http://www.ncdot.gov/doh/preconstruct/ps/contracts/bidaverages/avgdefault.html"/>
    <hyperlink ref="Z1909" display="http://www.planning.ri.gov/transportation/srts/estimated_costs.pdf"/>
    <hyperlink ref="Z1910" display="http://www.planning.ri.gov/transportation/srts/estimated_costs.pdf"/>
    <hyperlink ref="Z1911" display="http://www.planning.ri.gov/transportation/srts/estimated_costs.pdf"/>
    <hyperlink ref="Z1912" display="http://www.planning.ri.gov/transportation/srts/estimated_costs.pdf"/>
    <hyperlink ref="Z1990" display="http://www.spcregion.org/downloads/ops/Other%20Studies/BenefitsofRetimingTrafficSignals.pdf"/>
    <hyperlink ref="Z1932" display="http://safety.transportation.org/htmlguides/peds/assets/App08.pdf"/>
    <hyperlink ref="Z1957" display="https://scholarsbank.uoregon.edu/xmlui/bitstream/handle/1794/10518/Design_Toolkit.pdf?sequence=1"/>
    <hyperlink ref="Z1913" display="http://www.stpetersmo.net/12-133PedSigPedCountdownSig041212.pdf"/>
    <hyperlink ref="Z1914" display="http://www.stpetersmo.net/12-133PedSigPedCountdownSig041212.pdf"/>
    <hyperlink ref="Z1915" display="http://www.stpetersmo.net/12-133PedSigPedCountdownSig041212.pdf"/>
    <hyperlink ref="Z1916" display="http://www.stpetersmo.net/12-133PedSigPedCountdownSig041212.pdf"/>
    <hyperlink ref="Z1917" display="http://www.stpetersmo.net/12-133PedSigPedCountdownSig041212.pdf"/>
    <hyperlink ref="Z1918" display="http://www.stpetersmo.net/12-133PedSigPedCountdownSig041212.pdf"/>
    <hyperlink ref="Z1959" display="http://www.sanbag.ca.gov/planning/pdf/Best%20Practices_Final.pdf"/>
    <hyperlink ref="Z1919" display="http://www.metrocouncil.org/planning/transportation/AccessToTransitStudy.pdf"/>
    <hyperlink ref="Z1960" display="http://walkablewinterville.com/Documents/Draft%20Plan%20Sections/Appendix%20C.pdf"/>
    <hyperlink ref="Z1961" display="http://walkablewinterville.com/Documents/Draft%20Plan%20Sections/Appendix%20C.pdf"/>
    <hyperlink ref="Z1920" display="http://www.portlandoregon.gov/transportation/article/218043"/>
    <hyperlink ref="Z1962" display="http://www.ncdot.gov/bikeped/download/bikeped_planning_Norwood_Part4.pdf"/>
    <hyperlink ref="Z1963" display="http://thecityfix.com/blog/zebras-puffins-pelicans-or-hawks-for-pedestrians/"/>
    <hyperlink ref="Z1965" display="www.dot.state.fl.us/planning/policy/costs/costs-D3.pdf"/>
    <hyperlink ref="Z1964" display="http://www.ncdot.org/doh/preconstruct/traffic/safety/Reports/completed_files/docs/SS12-01-200.pdf"/>
    <hyperlink ref="Z1966" display="www.dot.state.fl.us/planning/policy/costs/costs-D3.pdf"/>
    <hyperlink ref="Z1903" display="http://onlinepubs.trb.org/onlinepubs/nchrp/nchrp_rpt_552.pdf"/>
    <hyperlink ref="Z1968" display="http://onlinepubs.trb.org/onlinepubs/nchrp/nchrp_rpt_552.pdf"/>
    <hyperlink ref="Z1969" display="http://onlinepubs.trb.org/onlinepubs/nchrp/nchrp_rpt_552.pdf"/>
    <hyperlink ref="Z1970" display="http://www.caltrain.com/Assets/_Planning/pdf/bike+access/Appendices-C-H.pdf"/>
    <hyperlink ref="Y2016" display="21 Bids "/>
    <hyperlink ref="Z2016" display="www.bidx.com"/>
    <hyperlink ref="Y1971" display="7 Bids "/>
    <hyperlink ref="Y1972" display="7 Bids "/>
    <hyperlink ref="Y1973" display="7 Bids "/>
    <hyperlink ref="Y1974" display="7 Bids "/>
    <hyperlink ref="Z1971" display="www.bidx.com"/>
    <hyperlink ref="Z1985:Z1987" display="www.bidx.com"/>
    <hyperlink ref="Z1921" display="www.bidx.com"/>
    <hyperlink ref="Z1922" display="www.bidx.com"/>
    <hyperlink ref="Z1924" display="www.bidx.com"/>
    <hyperlink ref="Z1923" display="www.bidx.com"/>
    <hyperlink ref="Z1992:Z1993" display="www.bidx.com"/>
    <hyperlink ref="Y1976" display="3 Bids "/>
    <hyperlink ref="Z1976" display="www.bidx.com"/>
    <hyperlink ref="Y1977" display="25 Bids "/>
    <hyperlink ref="Z1977" display="www.bidx.com"/>
    <hyperlink ref="Y1987" display="5 Bids "/>
    <hyperlink ref="Y2017" display="14 Bids "/>
    <hyperlink ref="Y1925" display="12 Bids "/>
    <hyperlink ref="Z1996:Z1998" display="www.bidx.com"/>
    <hyperlink ref="Y1978" display="9 Bids "/>
    <hyperlink ref="Z1978" display="www.bidx.com"/>
    <hyperlink ref="Y1926" display="15 Bids "/>
    <hyperlink ref="Z1926" display="www.bidx.com"/>
    <hyperlink ref="Y1901" display="5 Bids "/>
    <hyperlink ref="Y1979" display="59 Bids "/>
    <hyperlink ref="Y1980" display="23 Bids "/>
    <hyperlink ref="Z1979" display="www.bidx.com"/>
    <hyperlink ref="Z1901" display="www.bidx.com"/>
    <hyperlink ref="Z1980" display="www.bidx.com"/>
    <hyperlink ref="Y1927" display="14 Bids "/>
    <hyperlink ref="Y1988" display="3 Bids "/>
    <hyperlink ref="Y1981" display="38 Bids "/>
    <hyperlink ref="Z1988" display="www.bidx.com"/>
    <hyperlink ref="Z1927" display="www.bidx.com"/>
    <hyperlink ref="Z1981" display="www.bidx.com"/>
    <hyperlink ref="Y1982" display="153 Bids "/>
    <hyperlink ref="Y1983" display="54 Bids "/>
    <hyperlink ref="Z2007:Z2008" display="www.bidx.com"/>
    <hyperlink ref="Y1984" display="23 Bids "/>
    <hyperlink ref="Y1928" display="36 Bids "/>
    <hyperlink ref="Y1902" display="3 Bids "/>
    <hyperlink ref="Y1985" display="8 Bids "/>
    <hyperlink ref="Z1984" display="www.bidx.com"/>
    <hyperlink ref="Z2010:Z2012" display="www.bidx.com"/>
    <hyperlink ref="Y2018" display="1 Bid "/>
    <hyperlink ref="Y2019" display="3 Bids "/>
    <hyperlink ref="Y2020" display="3 Bids "/>
    <hyperlink ref="Y2021" display="3 Bids "/>
    <hyperlink ref="Y2022" display="21 Bids "/>
    <hyperlink ref="Y1929" display="16 Bids "/>
    <hyperlink ref="Y1930" display="37 Bids "/>
    <hyperlink ref="Y2023" display="40 Bids "/>
    <hyperlink ref="Y2024" display="8 Bids "/>
    <hyperlink ref="Y2025" display="3 Bids "/>
    <hyperlink ref="Y2026" display="109 Bids "/>
    <hyperlink ref="Y1986" display="17 Bids "/>
    <hyperlink ref="Y1993" display="70 Bids "/>
    <hyperlink ref="Y1994" display="88 Bids "/>
    <hyperlink ref="Y1995" display="4 Bids "/>
    <hyperlink ref="Y2027" display="4 Bids "/>
    <hyperlink ref="Y2028" display="5 Bids "/>
    <hyperlink ref="Y2029" display="11 Bids "/>
    <hyperlink ref="Y2030" display="74 Bids "/>
    <hyperlink ref="Y2031" display="64 Bids "/>
    <hyperlink ref="Z2018" display="www.bidx.com"/>
    <hyperlink ref="Z1929" display="www.bidx.com"/>
    <hyperlink ref="Z2025" display="www.bidx.com"/>
    <hyperlink ref="Z2027" display="www.bidx.com"/>
    <hyperlink ref="Z2015:Z2018" display="www.bidx.com"/>
    <hyperlink ref="Z2020:Z2023" display="www.bidx.com"/>
    <hyperlink ref="Z2025:Z2028" display="www.bidx.com"/>
    <hyperlink ref="Z2030:Z2032" display="www.bidx.com"/>
    <hyperlink ref="Y1998" display="61 Bids "/>
    <hyperlink ref="Y1999" display="34 Bids "/>
    <hyperlink ref="Y2000" display="8 Bids "/>
    <hyperlink ref="Y2001" display="5 Bids "/>
    <hyperlink ref="Y2002" display="37 Bids "/>
    <hyperlink ref="Y2003" display="9 Bids "/>
    <hyperlink ref="Y1931" display="11 Bids "/>
    <hyperlink ref="Z1998" display="www.bidx.com"/>
    <hyperlink ref="Z2035:Z2038" display="www.bidx.com"/>
    <hyperlink ref="Z1931" display="www.bidx.com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0"/>
  <sheetViews>
    <sheetView tabSelected="1" zoomScale="64" zoomScaleNormal="64" workbookViewId="0">
      <pane xSplit="2" ySplit="1" topLeftCell="X145" activePane="bottomRight" state="frozen"/>
      <selection pane="topRight" activeCell="C1" sqref="C1"/>
      <selection pane="bottomLeft" activeCell="A2" sqref="A2"/>
      <selection pane="bottomRight" activeCell="X158" sqref="X158"/>
    </sheetView>
  </sheetViews>
  <sheetFormatPr defaultRowHeight="12.75" x14ac:dyDescent="0.2"/>
  <cols>
    <col min="1" max="1" width="15.5703125" style="399" customWidth="1"/>
    <col min="2" max="2" width="28.42578125" style="399" bestFit="1" customWidth="1"/>
    <col min="3" max="3" width="84.85546875" style="401" customWidth="1"/>
    <col min="4" max="4" width="22.28515625" style="399" bestFit="1" customWidth="1"/>
    <col min="5" max="5" width="13.5703125" style="399" bestFit="1" customWidth="1"/>
    <col min="6" max="6" width="13.7109375" style="399" bestFit="1" customWidth="1"/>
    <col min="7" max="7" width="20.28515625" style="399" bestFit="1" customWidth="1"/>
    <col min="8" max="8" width="11.5703125" style="399" bestFit="1" customWidth="1"/>
    <col min="9" max="9" width="12.85546875" style="399" bestFit="1" customWidth="1"/>
    <col min="10" max="10" width="15.42578125" style="461" bestFit="1" customWidth="1"/>
    <col min="11" max="11" width="10.7109375" style="399" bestFit="1" customWidth="1"/>
    <col min="12" max="12" width="13.85546875" style="461" bestFit="1" customWidth="1"/>
    <col min="13" max="13" width="13.5703125" style="399" bestFit="1" customWidth="1"/>
    <col min="14" max="14" width="15.28515625" style="468" bestFit="1" customWidth="1"/>
    <col min="15" max="15" width="24.140625" style="399" bestFit="1" customWidth="1"/>
    <col min="16" max="16" width="13.85546875" style="399" bestFit="1" customWidth="1"/>
    <col min="17" max="17" width="15.5703125" style="468" bestFit="1" customWidth="1"/>
    <col min="18" max="18" width="18.7109375" style="399" bestFit="1" customWidth="1"/>
    <col min="19" max="19" width="15" style="399" bestFit="1" customWidth="1"/>
    <col min="20" max="20" width="95.5703125" style="399" bestFit="1" customWidth="1"/>
    <col min="21" max="21" width="11.7109375" style="444" bestFit="1" customWidth="1"/>
    <col min="22" max="22" width="58.85546875" style="399" customWidth="1"/>
    <col min="23" max="23" width="157.140625" style="399" bestFit="1" customWidth="1"/>
    <col min="24" max="24" width="173.5703125" style="399" bestFit="1" customWidth="1"/>
    <col min="25" max="16384" width="9.140625" style="399"/>
  </cols>
  <sheetData>
    <row r="1" spans="1:24" s="401" customFormat="1" ht="25.5" x14ac:dyDescent="0.2">
      <c r="A1" s="1" t="s">
        <v>2738</v>
      </c>
      <c r="B1" s="1" t="s">
        <v>1</v>
      </c>
      <c r="C1" s="2" t="s">
        <v>2</v>
      </c>
      <c r="D1" s="3" t="s">
        <v>5</v>
      </c>
      <c r="E1" s="3" t="s">
        <v>6</v>
      </c>
      <c r="F1" s="3" t="s">
        <v>7</v>
      </c>
      <c r="G1" s="2" t="s">
        <v>17</v>
      </c>
      <c r="H1" s="2" t="s">
        <v>18</v>
      </c>
      <c r="I1" s="3" t="s">
        <v>8</v>
      </c>
      <c r="J1" s="5" t="s">
        <v>9</v>
      </c>
      <c r="K1" s="6" t="s">
        <v>10</v>
      </c>
      <c r="L1" s="8" t="s">
        <v>11</v>
      </c>
      <c r="M1" s="423" t="s">
        <v>109</v>
      </c>
      <c r="N1" s="466" t="s">
        <v>12</v>
      </c>
      <c r="O1" s="7" t="s">
        <v>13</v>
      </c>
      <c r="P1" s="423" t="s">
        <v>110</v>
      </c>
      <c r="Q1" s="466" t="s">
        <v>14</v>
      </c>
      <c r="R1" s="2" t="s">
        <v>4</v>
      </c>
      <c r="S1" s="2" t="s">
        <v>15</v>
      </c>
      <c r="T1" s="2" t="s">
        <v>16</v>
      </c>
      <c r="U1" s="415" t="s">
        <v>19</v>
      </c>
      <c r="V1" s="2" t="s">
        <v>2723</v>
      </c>
      <c r="W1" s="2" t="s">
        <v>23</v>
      </c>
      <c r="X1" s="2" t="s">
        <v>24</v>
      </c>
    </row>
    <row r="2" spans="1:24" s="401" customFormat="1" ht="25.5" x14ac:dyDescent="0.2">
      <c r="A2" s="12" t="s">
        <v>25</v>
      </c>
      <c r="B2" s="12" t="s">
        <v>26</v>
      </c>
      <c r="C2" s="14"/>
      <c r="D2" s="14"/>
      <c r="E2" s="14"/>
      <c r="F2" s="14"/>
      <c r="G2" s="14" t="s">
        <v>30</v>
      </c>
      <c r="H2" s="14">
        <v>2008</v>
      </c>
      <c r="I2" s="424">
        <f>VLOOKUP(H2,[1]Inflation!$G$16:$H$26,2,FALSE)</f>
        <v>1.0721304058925818</v>
      </c>
      <c r="J2" s="16">
        <f t="shared" ref="J2:J28" si="0">I2*E2</f>
        <v>0</v>
      </c>
      <c r="K2" s="14"/>
      <c r="L2" s="16">
        <v>1350</v>
      </c>
      <c r="M2" s="398"/>
      <c r="N2" s="16">
        <f t="shared" ref="N2:N28" si="1">L2*I2</f>
        <v>1447.3760479549853</v>
      </c>
      <c r="O2" s="398">
        <v>2000</v>
      </c>
      <c r="P2" s="398"/>
      <c r="Q2" s="16">
        <f t="shared" ref="Q2:Q28" si="2">O2*I2</f>
        <v>2144.2608117851637</v>
      </c>
      <c r="R2" s="14" t="s">
        <v>40</v>
      </c>
      <c r="S2" s="14" t="s">
        <v>28</v>
      </c>
      <c r="T2" s="14" t="s">
        <v>29</v>
      </c>
      <c r="U2" s="416" t="s">
        <v>31</v>
      </c>
      <c r="V2" s="14" t="s">
        <v>2739</v>
      </c>
      <c r="W2" s="38" t="s">
        <v>33</v>
      </c>
      <c r="X2" s="14" t="s">
        <v>34</v>
      </c>
    </row>
    <row r="3" spans="1:24" s="401" customFormat="1" x14ac:dyDescent="0.2">
      <c r="A3" s="12" t="s">
        <v>25</v>
      </c>
      <c r="B3" s="12" t="s">
        <v>26</v>
      </c>
      <c r="C3" s="14" t="s">
        <v>35</v>
      </c>
      <c r="D3" s="398">
        <v>1000</v>
      </c>
      <c r="E3" s="398">
        <v>1000</v>
      </c>
      <c r="F3" s="398"/>
      <c r="G3" s="14" t="s">
        <v>38</v>
      </c>
      <c r="H3" s="14">
        <v>2002</v>
      </c>
      <c r="I3" s="424">
        <f>VLOOKUP(H3,[1]Inflation!$G$16:$H$26,2,FALSE)</f>
        <v>1.280275745638717</v>
      </c>
      <c r="J3" s="16">
        <f t="shared" si="0"/>
        <v>1280.2757456387171</v>
      </c>
      <c r="K3" s="14"/>
      <c r="L3" s="18"/>
      <c r="M3" s="398"/>
      <c r="N3" s="16">
        <f t="shared" si="1"/>
        <v>0</v>
      </c>
      <c r="O3" s="14"/>
      <c r="P3" s="398"/>
      <c r="Q3" s="16">
        <f t="shared" si="2"/>
        <v>0</v>
      </c>
      <c r="R3" s="14" t="s">
        <v>40</v>
      </c>
      <c r="S3" s="14" t="s">
        <v>36</v>
      </c>
      <c r="T3" s="14" t="s">
        <v>37</v>
      </c>
      <c r="U3" s="416">
        <v>12</v>
      </c>
      <c r="V3" s="14" t="s">
        <v>2739</v>
      </c>
      <c r="W3" s="38" t="s">
        <v>39</v>
      </c>
      <c r="X3" s="14"/>
    </row>
    <row r="4" spans="1:24" s="401" customFormat="1" x14ac:dyDescent="0.2">
      <c r="A4" s="12" t="s">
        <v>25</v>
      </c>
      <c r="B4" s="12" t="s">
        <v>26</v>
      </c>
      <c r="C4" s="14" t="s">
        <v>35</v>
      </c>
      <c r="D4" s="398">
        <v>2000</v>
      </c>
      <c r="E4" s="398">
        <v>2000</v>
      </c>
      <c r="F4" s="398"/>
      <c r="G4" s="14">
        <v>2008</v>
      </c>
      <c r="H4" s="14">
        <v>2008</v>
      </c>
      <c r="I4" s="424">
        <f>VLOOKUP(H4,[1]Inflation!$G$16:$H$26,2,FALSE)</f>
        <v>1.0721304058925818</v>
      </c>
      <c r="J4" s="16">
        <f t="shared" si="0"/>
        <v>2144.2608117851637</v>
      </c>
      <c r="K4" s="14"/>
      <c r="L4" s="16"/>
      <c r="M4" s="398"/>
      <c r="N4" s="16">
        <f t="shared" si="1"/>
        <v>0</v>
      </c>
      <c r="O4" s="398"/>
      <c r="P4" s="398"/>
      <c r="Q4" s="16">
        <f t="shared" si="2"/>
        <v>0</v>
      </c>
      <c r="R4" s="14" t="s">
        <v>40</v>
      </c>
      <c r="S4" s="14" t="s">
        <v>28</v>
      </c>
      <c r="T4" s="14" t="s">
        <v>41</v>
      </c>
      <c r="U4" s="416">
        <v>144</v>
      </c>
      <c r="V4" s="14" t="s">
        <v>2739</v>
      </c>
      <c r="W4" s="38" t="s">
        <v>42</v>
      </c>
      <c r="X4" s="14"/>
    </row>
    <row r="5" spans="1:24" s="401" customFormat="1" x14ac:dyDescent="0.2">
      <c r="A5" s="12" t="s">
        <v>25</v>
      </c>
      <c r="B5" s="12" t="s">
        <v>26</v>
      </c>
      <c r="C5" s="14" t="s">
        <v>43</v>
      </c>
      <c r="D5" s="398">
        <v>2500</v>
      </c>
      <c r="E5" s="398">
        <v>2500</v>
      </c>
      <c r="F5" s="398"/>
      <c r="G5" s="14">
        <v>2008</v>
      </c>
      <c r="H5" s="14">
        <v>2008</v>
      </c>
      <c r="I5" s="424">
        <f>VLOOKUP(H5,[1]Inflation!$G$16:$H$26,2,FALSE)</f>
        <v>1.0721304058925818</v>
      </c>
      <c r="J5" s="16">
        <f t="shared" si="0"/>
        <v>2680.3260147314545</v>
      </c>
      <c r="K5" s="14"/>
      <c r="L5" s="16"/>
      <c r="M5" s="398"/>
      <c r="N5" s="16">
        <f t="shared" si="1"/>
        <v>0</v>
      </c>
      <c r="O5" s="398"/>
      <c r="P5" s="398"/>
      <c r="Q5" s="16">
        <f t="shared" si="2"/>
        <v>0</v>
      </c>
      <c r="R5" s="14" t="s">
        <v>40</v>
      </c>
      <c r="S5" s="14" t="s">
        <v>28</v>
      </c>
      <c r="T5" s="14" t="s">
        <v>41</v>
      </c>
      <c r="U5" s="416">
        <v>144</v>
      </c>
      <c r="V5" s="14" t="s">
        <v>2739</v>
      </c>
      <c r="W5" s="38" t="s">
        <v>42</v>
      </c>
      <c r="X5" s="14"/>
    </row>
    <row r="6" spans="1:24" s="401" customFormat="1" x14ac:dyDescent="0.2">
      <c r="A6" s="12" t="s">
        <v>25</v>
      </c>
      <c r="B6" s="12" t="s">
        <v>26</v>
      </c>
      <c r="C6" s="14"/>
      <c r="D6" s="398">
        <v>2500</v>
      </c>
      <c r="E6" s="398">
        <v>2500</v>
      </c>
      <c r="F6" s="398"/>
      <c r="G6" s="14">
        <v>2011</v>
      </c>
      <c r="H6" s="14">
        <v>2011</v>
      </c>
      <c r="I6" s="424">
        <f>VLOOKUP(H6,[1]Inflation!$G$16:$H$26,2,FALSE)</f>
        <v>1.0292667257822254</v>
      </c>
      <c r="J6" s="16">
        <f t="shared" si="0"/>
        <v>2573.1668144555638</v>
      </c>
      <c r="K6" s="14"/>
      <c r="L6" s="16"/>
      <c r="M6" s="398"/>
      <c r="N6" s="16">
        <f t="shared" si="1"/>
        <v>0</v>
      </c>
      <c r="O6" s="14"/>
      <c r="P6" s="398"/>
      <c r="Q6" s="16">
        <f t="shared" si="2"/>
        <v>0</v>
      </c>
      <c r="R6" s="14" t="s">
        <v>40</v>
      </c>
      <c r="S6" s="14" t="s">
        <v>44</v>
      </c>
      <c r="T6" s="14" t="s">
        <v>45</v>
      </c>
      <c r="U6" s="416">
        <v>12</v>
      </c>
      <c r="V6" s="14" t="s">
        <v>2739</v>
      </c>
      <c r="W6" s="38" t="s">
        <v>46</v>
      </c>
      <c r="X6" s="14"/>
    </row>
    <row r="7" spans="1:24" s="401" customFormat="1" x14ac:dyDescent="0.2">
      <c r="A7" s="12" t="s">
        <v>25</v>
      </c>
      <c r="B7" s="12" t="s">
        <v>47</v>
      </c>
      <c r="C7" s="14"/>
      <c r="D7" s="398">
        <v>250</v>
      </c>
      <c r="E7" s="398">
        <v>250</v>
      </c>
      <c r="F7" s="398"/>
      <c r="G7" s="14">
        <v>2011</v>
      </c>
      <c r="H7" s="14">
        <v>2011</v>
      </c>
      <c r="I7" s="424">
        <f>VLOOKUP(H7,[1]Inflation!$G$16:$H$26,2,FALSE)</f>
        <v>1.0292667257822254</v>
      </c>
      <c r="J7" s="16">
        <f t="shared" si="0"/>
        <v>257.31668144555636</v>
      </c>
      <c r="K7" s="14" t="s">
        <v>32</v>
      </c>
      <c r="L7" s="16"/>
      <c r="M7" s="398"/>
      <c r="N7" s="16">
        <f t="shared" si="1"/>
        <v>0</v>
      </c>
      <c r="O7" s="14"/>
      <c r="P7" s="398"/>
      <c r="Q7" s="16">
        <f t="shared" si="2"/>
        <v>0</v>
      </c>
      <c r="R7" s="14" t="s">
        <v>40</v>
      </c>
      <c r="S7" s="14" t="s">
        <v>44</v>
      </c>
      <c r="T7" s="14" t="s">
        <v>45</v>
      </c>
      <c r="U7" s="416">
        <v>12</v>
      </c>
      <c r="V7" s="14" t="s">
        <v>2739</v>
      </c>
      <c r="W7" s="38" t="s">
        <v>46</v>
      </c>
      <c r="X7" s="14"/>
    </row>
    <row r="8" spans="1:24" s="401" customFormat="1" x14ac:dyDescent="0.2">
      <c r="A8" s="12" t="s">
        <v>25</v>
      </c>
      <c r="B8" s="12" t="s">
        <v>47</v>
      </c>
      <c r="C8" s="14" t="s">
        <v>48</v>
      </c>
      <c r="D8" s="398">
        <v>300</v>
      </c>
      <c r="E8" s="398">
        <f>D8/2</f>
        <v>150</v>
      </c>
      <c r="F8" s="398" t="s">
        <v>27</v>
      </c>
      <c r="G8" s="14">
        <v>2008</v>
      </c>
      <c r="H8" s="14">
        <v>2008</v>
      </c>
      <c r="I8" s="424">
        <f>VLOOKUP(H8,[1]Inflation!$G$16:$H$26,2,FALSE)</f>
        <v>1.0721304058925818</v>
      </c>
      <c r="J8" s="16">
        <f t="shared" si="0"/>
        <v>160.81956088388728</v>
      </c>
      <c r="K8" s="398"/>
      <c r="L8" s="16"/>
      <c r="M8" s="398"/>
      <c r="N8" s="16">
        <f t="shared" si="1"/>
        <v>0</v>
      </c>
      <c r="O8" s="398"/>
      <c r="P8" s="398"/>
      <c r="Q8" s="16">
        <f t="shared" si="2"/>
        <v>0</v>
      </c>
      <c r="R8" s="14" t="s">
        <v>49</v>
      </c>
      <c r="S8" s="14" t="s">
        <v>28</v>
      </c>
      <c r="T8" s="14" t="s">
        <v>50</v>
      </c>
      <c r="U8" s="416" t="s">
        <v>51</v>
      </c>
      <c r="V8" s="14" t="s">
        <v>2739</v>
      </c>
      <c r="W8" s="38" t="s">
        <v>52</v>
      </c>
      <c r="X8" s="14" t="s">
        <v>53</v>
      </c>
    </row>
    <row r="9" spans="1:24" s="401" customFormat="1" ht="25.5" x14ac:dyDescent="0.2">
      <c r="A9" s="12" t="s">
        <v>25</v>
      </c>
      <c r="B9" s="12" t="s">
        <v>47</v>
      </c>
      <c r="C9" s="14"/>
      <c r="D9" s="14"/>
      <c r="E9" s="14"/>
      <c r="F9" s="14"/>
      <c r="G9" s="14" t="s">
        <v>30</v>
      </c>
      <c r="H9" s="14">
        <v>2008</v>
      </c>
      <c r="I9" s="424">
        <f>VLOOKUP(H9,[1]Inflation!$G$16:$H$26,2,FALSE)</f>
        <v>1.0721304058925818</v>
      </c>
      <c r="J9" s="16">
        <f t="shared" si="0"/>
        <v>0</v>
      </c>
      <c r="K9" s="14"/>
      <c r="L9" s="16">
        <v>150</v>
      </c>
      <c r="M9" s="398"/>
      <c r="N9" s="16">
        <f t="shared" si="1"/>
        <v>160.81956088388728</v>
      </c>
      <c r="O9" s="398">
        <v>200</v>
      </c>
      <c r="P9" s="398"/>
      <c r="Q9" s="16">
        <f t="shared" si="2"/>
        <v>214.42608117851637</v>
      </c>
      <c r="R9" s="14" t="s">
        <v>40</v>
      </c>
      <c r="S9" s="14" t="s">
        <v>28</v>
      </c>
      <c r="T9" s="14" t="s">
        <v>29</v>
      </c>
      <c r="U9" s="416" t="s">
        <v>31</v>
      </c>
      <c r="V9" s="14" t="s">
        <v>2739</v>
      </c>
      <c r="W9" s="38" t="s">
        <v>33</v>
      </c>
      <c r="X9" s="14" t="s">
        <v>34</v>
      </c>
    </row>
    <row r="10" spans="1:24" s="401" customFormat="1" x14ac:dyDescent="0.2">
      <c r="A10" s="12" t="s">
        <v>25</v>
      </c>
      <c r="B10" s="12" t="s">
        <v>47</v>
      </c>
      <c r="C10" s="14" t="s">
        <v>54</v>
      </c>
      <c r="D10" s="398">
        <v>200</v>
      </c>
      <c r="E10" s="398">
        <v>200</v>
      </c>
      <c r="F10" s="398"/>
      <c r="G10" s="14">
        <v>2008</v>
      </c>
      <c r="H10" s="14">
        <v>2008</v>
      </c>
      <c r="I10" s="424">
        <f>VLOOKUP(H10,[1]Inflation!$G$16:$H$26,2,FALSE)</f>
        <v>1.0721304058925818</v>
      </c>
      <c r="J10" s="16">
        <f t="shared" si="0"/>
        <v>214.42608117851637</v>
      </c>
      <c r="K10" s="14"/>
      <c r="L10" s="16"/>
      <c r="M10" s="398"/>
      <c r="N10" s="16">
        <f t="shared" si="1"/>
        <v>0</v>
      </c>
      <c r="O10" s="398"/>
      <c r="P10" s="398"/>
      <c r="Q10" s="16">
        <f t="shared" si="2"/>
        <v>0</v>
      </c>
      <c r="R10" s="14" t="s">
        <v>40</v>
      </c>
      <c r="S10" s="14" t="s">
        <v>55</v>
      </c>
      <c r="T10" s="14" t="s">
        <v>56</v>
      </c>
      <c r="U10" s="416">
        <v>37</v>
      </c>
      <c r="V10" s="14" t="s">
        <v>2740</v>
      </c>
      <c r="W10" s="14" t="s">
        <v>57</v>
      </c>
      <c r="X10" s="14"/>
    </row>
    <row r="11" spans="1:24" s="401" customFormat="1" x14ac:dyDescent="0.2">
      <c r="A11" s="12" t="s">
        <v>25</v>
      </c>
      <c r="B11" s="12" t="s">
        <v>47</v>
      </c>
      <c r="C11" s="14" t="s">
        <v>58</v>
      </c>
      <c r="D11" s="398">
        <v>190</v>
      </c>
      <c r="E11" s="398">
        <v>190</v>
      </c>
      <c r="F11" s="398"/>
      <c r="G11" s="14" t="s">
        <v>38</v>
      </c>
      <c r="H11" s="14">
        <v>2002</v>
      </c>
      <c r="I11" s="424">
        <f>VLOOKUP(H11,[1]Inflation!$G$16:$H$26,2,FALSE)</f>
        <v>1.280275745638717</v>
      </c>
      <c r="J11" s="16">
        <f t="shared" si="0"/>
        <v>243.25239167135624</v>
      </c>
      <c r="K11" s="14"/>
      <c r="L11" s="18"/>
      <c r="M11" s="398"/>
      <c r="N11" s="16">
        <f t="shared" si="1"/>
        <v>0</v>
      </c>
      <c r="O11" s="14"/>
      <c r="P11" s="398"/>
      <c r="Q11" s="16">
        <f t="shared" si="2"/>
        <v>0</v>
      </c>
      <c r="R11" s="14" t="s">
        <v>40</v>
      </c>
      <c r="S11" s="14" t="s">
        <v>36</v>
      </c>
      <c r="T11" s="14" t="s">
        <v>37</v>
      </c>
      <c r="U11" s="416">
        <v>12</v>
      </c>
      <c r="V11" s="14" t="s">
        <v>2739</v>
      </c>
      <c r="W11" s="38" t="s">
        <v>39</v>
      </c>
      <c r="X11" s="14"/>
    </row>
    <row r="12" spans="1:24" s="401" customFormat="1" x14ac:dyDescent="0.2">
      <c r="A12" s="12" t="s">
        <v>25</v>
      </c>
      <c r="B12" s="12" t="s">
        <v>47</v>
      </c>
      <c r="C12" s="14" t="s">
        <v>59</v>
      </c>
      <c r="D12" s="398">
        <v>65</v>
      </c>
      <c r="E12" s="398">
        <v>65</v>
      </c>
      <c r="F12" s="398" t="s">
        <v>27</v>
      </c>
      <c r="G12" s="14" t="s">
        <v>38</v>
      </c>
      <c r="H12" s="14">
        <v>2002</v>
      </c>
      <c r="I12" s="424">
        <f>VLOOKUP(H12,[1]Inflation!$G$16:$H$26,2,FALSE)</f>
        <v>1.280275745638717</v>
      </c>
      <c r="J12" s="16">
        <f t="shared" si="0"/>
        <v>83.217923466516609</v>
      </c>
      <c r="K12" s="14"/>
      <c r="L12" s="18"/>
      <c r="M12" s="398"/>
      <c r="N12" s="16">
        <f t="shared" si="1"/>
        <v>0</v>
      </c>
      <c r="O12" s="14"/>
      <c r="P12" s="398"/>
      <c r="Q12" s="16">
        <f t="shared" si="2"/>
        <v>0</v>
      </c>
      <c r="R12" s="14" t="s">
        <v>60</v>
      </c>
      <c r="S12" s="14" t="s">
        <v>36</v>
      </c>
      <c r="T12" s="14" t="s">
        <v>37</v>
      </c>
      <c r="U12" s="416">
        <v>12</v>
      </c>
      <c r="V12" s="14" t="s">
        <v>2739</v>
      </c>
      <c r="W12" s="38" t="s">
        <v>39</v>
      </c>
      <c r="X12" s="14"/>
    </row>
    <row r="13" spans="1:24" s="401" customFormat="1" x14ac:dyDescent="0.2">
      <c r="A13" s="12" t="s">
        <v>25</v>
      </c>
      <c r="B13" s="12" t="s">
        <v>47</v>
      </c>
      <c r="C13" s="14" t="s">
        <v>61</v>
      </c>
      <c r="D13" s="398"/>
      <c r="E13" s="398"/>
      <c r="F13" s="398"/>
      <c r="G13" s="14">
        <v>2008</v>
      </c>
      <c r="H13" s="14">
        <v>2008</v>
      </c>
      <c r="I13" s="424">
        <f>VLOOKUP(H13,[1]Inflation!$G$16:$H$26,2,FALSE)</f>
        <v>1.0721304058925818</v>
      </c>
      <c r="J13" s="16">
        <f t="shared" si="0"/>
        <v>0</v>
      </c>
      <c r="K13" s="14"/>
      <c r="L13" s="16">
        <v>120</v>
      </c>
      <c r="M13" s="398"/>
      <c r="N13" s="16">
        <f t="shared" si="1"/>
        <v>128.6556487071098</v>
      </c>
      <c r="O13" s="398">
        <v>250</v>
      </c>
      <c r="P13" s="398"/>
      <c r="Q13" s="16">
        <f t="shared" si="2"/>
        <v>268.03260147314546</v>
      </c>
      <c r="R13" s="14" t="s">
        <v>40</v>
      </c>
      <c r="S13" s="14" t="s">
        <v>28</v>
      </c>
      <c r="T13" s="14" t="s">
        <v>41</v>
      </c>
      <c r="U13" s="416">
        <v>144</v>
      </c>
      <c r="V13" s="14" t="s">
        <v>2739</v>
      </c>
      <c r="W13" s="38" t="s">
        <v>42</v>
      </c>
      <c r="X13" s="14" t="s">
        <v>62</v>
      </c>
    </row>
    <row r="14" spans="1:24" s="401" customFormat="1" x14ac:dyDescent="0.2">
      <c r="A14" s="12" t="s">
        <v>25</v>
      </c>
      <c r="B14" s="12" t="s">
        <v>47</v>
      </c>
      <c r="C14" s="14" t="s">
        <v>63</v>
      </c>
      <c r="D14" s="398">
        <v>60</v>
      </c>
      <c r="E14" s="398">
        <v>60</v>
      </c>
      <c r="F14" s="398"/>
      <c r="G14" s="14">
        <v>2008</v>
      </c>
      <c r="H14" s="14">
        <v>2008</v>
      </c>
      <c r="I14" s="424">
        <f>VLOOKUP(H14,[1]Inflation!$G$16:$H$26,2,FALSE)</f>
        <v>1.0721304058925818</v>
      </c>
      <c r="J14" s="16">
        <f t="shared" si="0"/>
        <v>64.327824353554902</v>
      </c>
      <c r="K14" s="14"/>
      <c r="L14" s="16"/>
      <c r="M14" s="398"/>
      <c r="N14" s="16">
        <f t="shared" si="1"/>
        <v>0</v>
      </c>
      <c r="O14" s="398"/>
      <c r="P14" s="398"/>
      <c r="Q14" s="16">
        <f t="shared" si="2"/>
        <v>0</v>
      </c>
      <c r="R14" s="14" t="s">
        <v>40</v>
      </c>
      <c r="S14" s="14" t="s">
        <v>28</v>
      </c>
      <c r="T14" s="14" t="s">
        <v>41</v>
      </c>
      <c r="U14" s="416">
        <v>144</v>
      </c>
      <c r="V14" s="14" t="s">
        <v>2739</v>
      </c>
      <c r="W14" s="38" t="s">
        <v>42</v>
      </c>
      <c r="X14" s="14"/>
    </row>
    <row r="15" spans="1:24" x14ac:dyDescent="0.2">
      <c r="A15" s="28" t="s">
        <v>25</v>
      </c>
      <c r="B15" s="12" t="s">
        <v>47</v>
      </c>
      <c r="C15" s="23"/>
      <c r="D15" s="24">
        <v>1302.27</v>
      </c>
      <c r="E15" s="24">
        <v>1302.27</v>
      </c>
      <c r="F15" s="24"/>
      <c r="G15" s="23" t="s">
        <v>67</v>
      </c>
      <c r="H15" s="23">
        <v>2010</v>
      </c>
      <c r="I15" s="424">
        <f>VLOOKUP(H15,[1]Inflation!$G$16:$H$26,2,FALSE)</f>
        <v>1.0461491063094051</v>
      </c>
      <c r="J15" s="16">
        <f t="shared" si="0"/>
        <v>1362.3685966735488</v>
      </c>
      <c r="K15" s="24"/>
      <c r="L15" s="446">
        <v>600</v>
      </c>
      <c r="M15" s="398"/>
      <c r="N15" s="16">
        <f t="shared" si="1"/>
        <v>627.68946378564306</v>
      </c>
      <c r="O15" s="24">
        <v>3021.18</v>
      </c>
      <c r="P15" s="398"/>
      <c r="Q15" s="16">
        <f t="shared" si="2"/>
        <v>3160.6047569998482</v>
      </c>
      <c r="R15" s="14" t="s">
        <v>40</v>
      </c>
      <c r="S15" s="14" t="s">
        <v>65</v>
      </c>
      <c r="T15" s="23" t="s">
        <v>66</v>
      </c>
      <c r="U15" s="417"/>
      <c r="V15" s="26" t="s">
        <v>2741</v>
      </c>
      <c r="W15" s="27" t="s">
        <v>69</v>
      </c>
      <c r="X15" s="26"/>
    </row>
    <row r="16" spans="1:24" x14ac:dyDescent="0.2">
      <c r="A16" s="30" t="s">
        <v>25</v>
      </c>
      <c r="B16" s="12" t="s">
        <v>47</v>
      </c>
      <c r="C16" s="31"/>
      <c r="D16" s="32">
        <v>674.7</v>
      </c>
      <c r="E16" s="32">
        <v>674.7</v>
      </c>
      <c r="F16" s="32"/>
      <c r="G16" s="23" t="s">
        <v>67</v>
      </c>
      <c r="H16" s="23">
        <v>2010</v>
      </c>
      <c r="I16" s="424">
        <f>VLOOKUP(H16,[1]Inflation!$G$16:$H$26,2,FALSE)</f>
        <v>1.0461491063094051</v>
      </c>
      <c r="J16" s="16">
        <f t="shared" si="0"/>
        <v>705.83680202695564</v>
      </c>
      <c r="K16" s="32"/>
      <c r="L16" s="447">
        <v>178</v>
      </c>
      <c r="M16" s="398"/>
      <c r="N16" s="16">
        <f t="shared" si="1"/>
        <v>186.21454092307411</v>
      </c>
      <c r="O16" s="32">
        <v>2000</v>
      </c>
      <c r="P16" s="398"/>
      <c r="Q16" s="16">
        <f t="shared" si="2"/>
        <v>2092.2982126188099</v>
      </c>
      <c r="R16" s="14" t="s">
        <v>40</v>
      </c>
      <c r="S16" s="37" t="s">
        <v>71</v>
      </c>
      <c r="T16" s="23" t="s">
        <v>66</v>
      </c>
      <c r="U16" s="31"/>
      <c r="V16" s="33" t="s">
        <v>2742</v>
      </c>
      <c r="W16" s="27" t="s">
        <v>69</v>
      </c>
      <c r="X16" s="33"/>
    </row>
    <row r="17" spans="1:24" x14ac:dyDescent="0.2">
      <c r="A17" s="28" t="s">
        <v>25</v>
      </c>
      <c r="B17" s="12" t="s">
        <v>47</v>
      </c>
      <c r="C17" s="34"/>
      <c r="D17" s="35">
        <v>585</v>
      </c>
      <c r="E17" s="35">
        <v>585</v>
      </c>
      <c r="F17" s="35"/>
      <c r="G17" s="23" t="s">
        <v>67</v>
      </c>
      <c r="H17" s="23">
        <v>2010</v>
      </c>
      <c r="I17" s="424">
        <f>VLOOKUP(H17,[1]Inflation!$G$16:$H$26,2,FALSE)</f>
        <v>1.0461491063094051</v>
      </c>
      <c r="J17" s="16">
        <f t="shared" si="0"/>
        <v>611.99722719100191</v>
      </c>
      <c r="K17" s="35"/>
      <c r="L17" s="448">
        <v>585</v>
      </c>
      <c r="M17" s="398"/>
      <c r="N17" s="16">
        <f t="shared" si="1"/>
        <v>611.99722719100191</v>
      </c>
      <c r="O17" s="35">
        <v>585</v>
      </c>
      <c r="P17" s="398"/>
      <c r="Q17" s="16">
        <f t="shared" si="2"/>
        <v>611.99722719100191</v>
      </c>
      <c r="R17" s="14" t="s">
        <v>40</v>
      </c>
      <c r="S17" s="37" t="s">
        <v>74</v>
      </c>
      <c r="T17" s="23" t="s">
        <v>66</v>
      </c>
      <c r="U17" s="34"/>
      <c r="V17" s="36" t="s">
        <v>2743</v>
      </c>
      <c r="W17" s="27" t="s">
        <v>69</v>
      </c>
      <c r="X17" s="36"/>
    </row>
    <row r="18" spans="1:24" x14ac:dyDescent="0.2">
      <c r="A18" s="12" t="s">
        <v>25</v>
      </c>
      <c r="B18" s="12" t="s">
        <v>47</v>
      </c>
      <c r="C18" s="23"/>
      <c r="D18" s="24">
        <v>997.2</v>
      </c>
      <c r="E18" s="24">
        <v>997.2</v>
      </c>
      <c r="F18" s="24"/>
      <c r="G18" s="23" t="s">
        <v>67</v>
      </c>
      <c r="H18" s="23">
        <v>2010</v>
      </c>
      <c r="I18" s="424">
        <f>VLOOKUP(H18,[1]Inflation!$G$16:$H$26,2,FALSE)</f>
        <v>1.0461491063094051</v>
      </c>
      <c r="J18" s="16">
        <f t="shared" si="0"/>
        <v>1043.2198888117387</v>
      </c>
      <c r="K18" s="24"/>
      <c r="L18" s="446">
        <v>294.25</v>
      </c>
      <c r="M18" s="398"/>
      <c r="N18" s="16">
        <f t="shared" si="1"/>
        <v>307.82937453154244</v>
      </c>
      <c r="O18" s="24">
        <v>1654.99</v>
      </c>
      <c r="P18" s="398"/>
      <c r="Q18" s="16">
        <f t="shared" si="2"/>
        <v>1731.3663094510023</v>
      </c>
      <c r="R18" s="14" t="s">
        <v>40</v>
      </c>
      <c r="S18" s="37" t="s">
        <v>77</v>
      </c>
      <c r="T18" s="23" t="s">
        <v>66</v>
      </c>
      <c r="U18" s="417"/>
      <c r="V18" s="26" t="s">
        <v>2744</v>
      </c>
      <c r="W18" s="27" t="s">
        <v>69</v>
      </c>
      <c r="X18" s="26"/>
    </row>
    <row r="19" spans="1:24" x14ac:dyDescent="0.2">
      <c r="A19" s="12" t="s">
        <v>25</v>
      </c>
      <c r="B19" s="12" t="s">
        <v>47</v>
      </c>
      <c r="C19" s="23"/>
      <c r="D19" s="24">
        <v>1668.57</v>
      </c>
      <c r="E19" s="24">
        <v>1668.57</v>
      </c>
      <c r="F19" s="24"/>
      <c r="G19" s="23" t="s">
        <v>67</v>
      </c>
      <c r="H19" s="23">
        <v>2010</v>
      </c>
      <c r="I19" s="424">
        <f>VLOOKUP(H19,[1]Inflation!$G$16:$H$26,2,FALSE)</f>
        <v>1.0461491063094051</v>
      </c>
      <c r="J19" s="16">
        <f t="shared" si="0"/>
        <v>1745.5730143146839</v>
      </c>
      <c r="K19" s="24"/>
      <c r="L19" s="446">
        <v>600</v>
      </c>
      <c r="M19" s="398"/>
      <c r="N19" s="16">
        <f t="shared" si="1"/>
        <v>627.68946378564306</v>
      </c>
      <c r="O19" s="24">
        <v>3000</v>
      </c>
      <c r="P19" s="398"/>
      <c r="Q19" s="16">
        <f t="shared" si="2"/>
        <v>3138.4473189282153</v>
      </c>
      <c r="R19" s="14" t="s">
        <v>40</v>
      </c>
      <c r="S19" s="37" t="s">
        <v>79</v>
      </c>
      <c r="T19" s="23" t="s">
        <v>66</v>
      </c>
      <c r="U19" s="417"/>
      <c r="V19" s="26" t="s">
        <v>2745</v>
      </c>
      <c r="W19" s="27" t="s">
        <v>69</v>
      </c>
      <c r="X19" s="26"/>
    </row>
    <row r="20" spans="1:24" x14ac:dyDescent="0.2">
      <c r="A20" s="12" t="s">
        <v>25</v>
      </c>
      <c r="B20" s="12" t="s">
        <v>47</v>
      </c>
      <c r="C20" s="23"/>
      <c r="D20" s="24">
        <v>1554.55</v>
      </c>
      <c r="E20" s="24">
        <v>1554.55</v>
      </c>
      <c r="F20" s="24"/>
      <c r="G20" s="23" t="s">
        <v>67</v>
      </c>
      <c r="H20" s="23">
        <v>2010</v>
      </c>
      <c r="I20" s="424">
        <f>VLOOKUP(H20,[1]Inflation!$G$16:$H$26,2,FALSE)</f>
        <v>1.0461491063094051</v>
      </c>
      <c r="J20" s="16">
        <f t="shared" si="0"/>
        <v>1626.2910932132856</v>
      </c>
      <c r="K20" s="24"/>
      <c r="L20" s="446">
        <v>400</v>
      </c>
      <c r="M20" s="398"/>
      <c r="N20" s="16">
        <f t="shared" si="1"/>
        <v>418.459642523762</v>
      </c>
      <c r="O20" s="24">
        <v>2780</v>
      </c>
      <c r="P20" s="398"/>
      <c r="Q20" s="16">
        <f t="shared" si="2"/>
        <v>2908.2945155401462</v>
      </c>
      <c r="R20" s="14" t="s">
        <v>40</v>
      </c>
      <c r="S20" s="37" t="s">
        <v>36</v>
      </c>
      <c r="T20" s="23" t="s">
        <v>66</v>
      </c>
      <c r="U20" s="417"/>
      <c r="V20" s="26" t="s">
        <v>2746</v>
      </c>
      <c r="W20" s="27" t="s">
        <v>69</v>
      </c>
      <c r="X20" s="26"/>
    </row>
    <row r="21" spans="1:24" x14ac:dyDescent="0.2">
      <c r="A21" s="12" t="s">
        <v>25</v>
      </c>
      <c r="B21" s="12" t="s">
        <v>47</v>
      </c>
      <c r="C21" s="23" t="s">
        <v>82</v>
      </c>
      <c r="D21" s="24">
        <v>518.33000000000004</v>
      </c>
      <c r="E21" s="24">
        <v>518.33000000000004</v>
      </c>
      <c r="F21" s="24"/>
      <c r="G21" s="23" t="s">
        <v>67</v>
      </c>
      <c r="H21" s="23">
        <v>2010</v>
      </c>
      <c r="I21" s="424">
        <f>VLOOKUP(H21,[1]Inflation!$G$16:$H$26,2,FALSE)</f>
        <v>1.0461491063094051</v>
      </c>
      <c r="J21" s="16">
        <f t="shared" si="0"/>
        <v>542.25046627335394</v>
      </c>
      <c r="K21" s="24"/>
      <c r="L21" s="446">
        <v>250</v>
      </c>
      <c r="M21" s="398"/>
      <c r="N21" s="16">
        <f t="shared" si="1"/>
        <v>261.53727657735124</v>
      </c>
      <c r="O21" s="24">
        <v>1200</v>
      </c>
      <c r="P21" s="398"/>
      <c r="Q21" s="16">
        <f t="shared" si="2"/>
        <v>1255.3789275712861</v>
      </c>
      <c r="R21" s="14" t="s">
        <v>40</v>
      </c>
      <c r="S21" s="37" t="s">
        <v>83</v>
      </c>
      <c r="T21" s="23" t="s">
        <v>66</v>
      </c>
      <c r="U21" s="417"/>
      <c r="V21" s="26" t="s">
        <v>2744</v>
      </c>
      <c r="W21" s="38" t="s">
        <v>69</v>
      </c>
      <c r="X21" s="26"/>
    </row>
    <row r="22" spans="1:24" x14ac:dyDescent="0.2">
      <c r="A22" s="12" t="s">
        <v>25</v>
      </c>
      <c r="B22" s="12" t="s">
        <v>47</v>
      </c>
      <c r="C22" s="34"/>
      <c r="D22" s="35">
        <v>759.58</v>
      </c>
      <c r="E22" s="35">
        <v>759.58</v>
      </c>
      <c r="F22" s="35"/>
      <c r="G22" s="23" t="s">
        <v>67</v>
      </c>
      <c r="H22" s="23">
        <v>2010</v>
      </c>
      <c r="I22" s="424">
        <f>VLOOKUP(H22,[1]Inflation!$G$16:$H$26,2,FALSE)</f>
        <v>1.0461491063094051</v>
      </c>
      <c r="J22" s="16">
        <f t="shared" si="0"/>
        <v>794.63393817049791</v>
      </c>
      <c r="K22" s="35"/>
      <c r="L22" s="448">
        <v>135</v>
      </c>
      <c r="M22" s="398"/>
      <c r="N22" s="16">
        <f t="shared" si="1"/>
        <v>141.23012935176968</v>
      </c>
      <c r="O22" s="35">
        <v>3450.5</v>
      </c>
      <c r="P22" s="398"/>
      <c r="Q22" s="16">
        <f t="shared" si="2"/>
        <v>3609.7374913206022</v>
      </c>
      <c r="R22" s="14" t="s">
        <v>40</v>
      </c>
      <c r="S22" s="37" t="s">
        <v>84</v>
      </c>
      <c r="T22" s="23" t="s">
        <v>66</v>
      </c>
      <c r="U22" s="34"/>
      <c r="V22" s="36" t="s">
        <v>2747</v>
      </c>
      <c r="W22" s="38" t="s">
        <v>69</v>
      </c>
      <c r="X22" s="36"/>
    </row>
    <row r="23" spans="1:24" s="401" customFormat="1" x14ac:dyDescent="0.2">
      <c r="A23" s="12" t="s">
        <v>25</v>
      </c>
      <c r="B23" s="12" t="s">
        <v>47</v>
      </c>
      <c r="C23" s="12" t="s">
        <v>87</v>
      </c>
      <c r="D23" s="24">
        <v>492.25</v>
      </c>
      <c r="E23" s="24">
        <v>492.25</v>
      </c>
      <c r="F23" s="24"/>
      <c r="G23" s="23" t="s">
        <v>67</v>
      </c>
      <c r="H23" s="23">
        <v>2010</v>
      </c>
      <c r="I23" s="424">
        <f>VLOOKUP(H23,[1]Inflation!$G$16:$H$26,2,FALSE)</f>
        <v>1.0461491063094051</v>
      </c>
      <c r="J23" s="16">
        <f t="shared" si="0"/>
        <v>514.96689758080458</v>
      </c>
      <c r="K23" s="24"/>
      <c r="L23" s="446">
        <v>184.5</v>
      </c>
      <c r="M23" s="398"/>
      <c r="N23" s="16">
        <f t="shared" si="1"/>
        <v>193.01451011408523</v>
      </c>
      <c r="O23" s="24">
        <v>800</v>
      </c>
      <c r="P23" s="398"/>
      <c r="Q23" s="16">
        <f t="shared" si="2"/>
        <v>836.919285047524</v>
      </c>
      <c r="R23" s="14" t="s">
        <v>40</v>
      </c>
      <c r="S23" s="37" t="s">
        <v>88</v>
      </c>
      <c r="T23" s="23" t="s">
        <v>66</v>
      </c>
      <c r="U23" s="417"/>
      <c r="V23" s="26" t="s">
        <v>2748</v>
      </c>
      <c r="W23" s="38" t="s">
        <v>69</v>
      </c>
      <c r="X23" s="26"/>
    </row>
    <row r="24" spans="1:24" s="401" customFormat="1" x14ac:dyDescent="0.2">
      <c r="A24" s="28" t="s">
        <v>25</v>
      </c>
      <c r="B24" s="12" t="s">
        <v>47</v>
      </c>
      <c r="C24" s="23" t="s">
        <v>90</v>
      </c>
      <c r="D24" s="24">
        <v>1650</v>
      </c>
      <c r="E24" s="24">
        <v>1650</v>
      </c>
      <c r="F24" s="24"/>
      <c r="G24" s="23">
        <v>2011</v>
      </c>
      <c r="H24" s="23">
        <v>2011</v>
      </c>
      <c r="I24" s="424">
        <f>VLOOKUP(H24,[1]Inflation!$G$16:$H$26,2,FALSE)</f>
        <v>1.0292667257822254</v>
      </c>
      <c r="J24" s="16">
        <f t="shared" si="0"/>
        <v>1698.2900975406719</v>
      </c>
      <c r="K24" s="24"/>
      <c r="L24" s="446">
        <v>1200</v>
      </c>
      <c r="M24" s="398"/>
      <c r="N24" s="16">
        <f t="shared" si="1"/>
        <v>1235.1200709386706</v>
      </c>
      <c r="O24" s="24">
        <v>2000</v>
      </c>
      <c r="P24" s="398"/>
      <c r="Q24" s="16">
        <f t="shared" si="2"/>
        <v>2058.5334515644508</v>
      </c>
      <c r="R24" s="14" t="s">
        <v>40</v>
      </c>
      <c r="S24" s="14" t="s">
        <v>2714</v>
      </c>
      <c r="T24" s="23" t="s">
        <v>66</v>
      </c>
      <c r="U24" s="417"/>
      <c r="V24" s="26" t="s">
        <v>2749</v>
      </c>
      <c r="W24" s="27" t="s">
        <v>69</v>
      </c>
      <c r="X24" s="26"/>
    </row>
    <row r="25" spans="1:24" s="401" customFormat="1" x14ac:dyDescent="0.2">
      <c r="A25" s="12" t="s">
        <v>25</v>
      </c>
      <c r="B25" s="12" t="s">
        <v>47</v>
      </c>
      <c r="C25" s="14"/>
      <c r="D25" s="398">
        <v>830</v>
      </c>
      <c r="E25" s="398">
        <v>830</v>
      </c>
      <c r="F25" s="398"/>
      <c r="G25" s="14">
        <v>2011</v>
      </c>
      <c r="H25" s="14">
        <v>2011</v>
      </c>
      <c r="I25" s="424">
        <f>VLOOKUP(H25,[1]Inflation!$G$16:$H$26,2,FALSE)</f>
        <v>1.0292667257822254</v>
      </c>
      <c r="J25" s="16">
        <f t="shared" si="0"/>
        <v>854.29138239924714</v>
      </c>
      <c r="K25" s="398"/>
      <c r="L25" s="16"/>
      <c r="M25" s="398"/>
      <c r="N25" s="16">
        <f t="shared" si="1"/>
        <v>0</v>
      </c>
      <c r="O25" s="398"/>
      <c r="P25" s="398"/>
      <c r="Q25" s="16">
        <f t="shared" si="2"/>
        <v>0</v>
      </c>
      <c r="R25" s="14" t="s">
        <v>40</v>
      </c>
      <c r="S25" s="14" t="s">
        <v>71</v>
      </c>
      <c r="T25" s="14" t="s">
        <v>93</v>
      </c>
      <c r="U25" s="416">
        <v>13</v>
      </c>
      <c r="V25" s="14" t="s">
        <v>2739</v>
      </c>
      <c r="W25" s="38" t="s">
        <v>94</v>
      </c>
      <c r="X25" s="14" t="s">
        <v>95</v>
      </c>
    </row>
    <row r="26" spans="1:24" x14ac:dyDescent="0.2">
      <c r="A26" s="12" t="s">
        <v>25</v>
      </c>
      <c r="B26" s="12" t="s">
        <v>47</v>
      </c>
      <c r="C26" s="14" t="s">
        <v>96</v>
      </c>
      <c r="D26" s="398"/>
      <c r="E26" s="398"/>
      <c r="F26" s="398"/>
      <c r="G26" s="14">
        <v>2007</v>
      </c>
      <c r="H26" s="14">
        <v>2007</v>
      </c>
      <c r="I26" s="424">
        <f>VLOOKUP(H26,[1]Inflation!$G$16:$H$26,2,FALSE)</f>
        <v>1.118306895992371</v>
      </c>
      <c r="J26" s="16">
        <f t="shared" si="0"/>
        <v>0</v>
      </c>
      <c r="K26" s="14"/>
      <c r="L26" s="16">
        <v>350</v>
      </c>
      <c r="M26" s="398"/>
      <c r="N26" s="16">
        <f t="shared" si="1"/>
        <v>391.40741359732982</v>
      </c>
      <c r="O26" s="398">
        <v>750</v>
      </c>
      <c r="P26" s="398"/>
      <c r="Q26" s="16">
        <f t="shared" si="2"/>
        <v>838.73017199427829</v>
      </c>
      <c r="R26" s="14" t="s">
        <v>40</v>
      </c>
      <c r="S26" s="14" t="s">
        <v>97</v>
      </c>
      <c r="T26" s="14" t="s">
        <v>98</v>
      </c>
      <c r="U26" s="416" t="s">
        <v>32</v>
      </c>
      <c r="V26" s="14" t="s">
        <v>2739</v>
      </c>
      <c r="W26" s="38" t="s">
        <v>99</v>
      </c>
      <c r="X26" s="14"/>
    </row>
    <row r="27" spans="1:24" s="401" customFormat="1" x14ac:dyDescent="0.2">
      <c r="A27" s="12" t="s">
        <v>25</v>
      </c>
      <c r="B27" s="12" t="s">
        <v>47</v>
      </c>
      <c r="C27" s="14"/>
      <c r="D27" s="398">
        <v>360</v>
      </c>
      <c r="E27" s="398">
        <v>360</v>
      </c>
      <c r="F27" s="398"/>
      <c r="G27" s="14">
        <v>2007</v>
      </c>
      <c r="H27" s="14">
        <v>2007</v>
      </c>
      <c r="I27" s="424">
        <f>VLOOKUP(H27,[1]Inflation!$G$16:$H$26,2,FALSE)</f>
        <v>1.118306895992371</v>
      </c>
      <c r="J27" s="16">
        <f t="shared" si="0"/>
        <v>402.59048255725355</v>
      </c>
      <c r="K27" s="398"/>
      <c r="L27" s="16"/>
      <c r="M27" s="398"/>
      <c r="N27" s="16">
        <f t="shared" si="1"/>
        <v>0</v>
      </c>
      <c r="O27" s="398"/>
      <c r="P27" s="398"/>
      <c r="Q27" s="16">
        <f t="shared" si="2"/>
        <v>0</v>
      </c>
      <c r="R27" s="14" t="s">
        <v>40</v>
      </c>
      <c r="S27" s="14" t="s">
        <v>83</v>
      </c>
      <c r="T27" s="14" t="s">
        <v>100</v>
      </c>
      <c r="U27" s="416">
        <v>11</v>
      </c>
      <c r="V27" s="14" t="s">
        <v>2739</v>
      </c>
      <c r="W27" s="38" t="s">
        <v>101</v>
      </c>
      <c r="X27" s="14" t="s">
        <v>32</v>
      </c>
    </row>
    <row r="28" spans="1:24" s="401" customFormat="1" x14ac:dyDescent="0.2">
      <c r="A28" s="12" t="s">
        <v>25</v>
      </c>
      <c r="B28" s="12" t="s">
        <v>102</v>
      </c>
      <c r="C28" s="14"/>
      <c r="D28" s="398">
        <v>200000</v>
      </c>
      <c r="E28" s="398">
        <v>200000</v>
      </c>
      <c r="F28" s="398"/>
      <c r="G28" s="14" t="s">
        <v>38</v>
      </c>
      <c r="H28" s="14">
        <v>2002</v>
      </c>
      <c r="I28" s="424">
        <f>VLOOKUP(H28,[1]Inflation!$G$16:$H$26,2,FALSE)</f>
        <v>1.280275745638717</v>
      </c>
      <c r="J28" s="16">
        <f t="shared" si="0"/>
        <v>256055.14912774341</v>
      </c>
      <c r="K28" s="14"/>
      <c r="L28" s="18"/>
      <c r="M28" s="398"/>
      <c r="N28" s="16">
        <f t="shared" si="1"/>
        <v>0</v>
      </c>
      <c r="O28" s="14"/>
      <c r="P28" s="398"/>
      <c r="Q28" s="16">
        <f t="shared" si="2"/>
        <v>0</v>
      </c>
      <c r="R28" s="14" t="s">
        <v>40</v>
      </c>
      <c r="S28" s="14" t="s">
        <v>36</v>
      </c>
      <c r="T28" s="14" t="s">
        <v>37</v>
      </c>
      <c r="U28" s="416">
        <v>12</v>
      </c>
      <c r="V28" s="14" t="s">
        <v>2739</v>
      </c>
      <c r="W28" s="38" t="s">
        <v>39</v>
      </c>
      <c r="X28" s="14"/>
    </row>
    <row r="29" spans="1:24" s="401" customFormat="1" x14ac:dyDescent="0.2">
      <c r="A29" s="12" t="s">
        <v>25</v>
      </c>
      <c r="B29" s="14" t="s">
        <v>26</v>
      </c>
      <c r="C29" s="14"/>
      <c r="D29" s="398">
        <v>5000</v>
      </c>
      <c r="E29" s="398"/>
      <c r="F29" s="398"/>
      <c r="G29" s="14">
        <v>2009</v>
      </c>
      <c r="H29" s="14">
        <v>2009</v>
      </c>
      <c r="I29" s="424">
        <f>VLOOKUP(H29,[1]Inflation!$G$16:$H$26,2,FALSE)</f>
        <v>1.0733291816457666</v>
      </c>
      <c r="J29" s="462">
        <f>I29*D29</f>
        <v>5366.6459082288329</v>
      </c>
      <c r="K29" s="14"/>
      <c r="L29" s="18"/>
      <c r="M29" s="398"/>
      <c r="N29" s="16"/>
      <c r="O29" s="14"/>
      <c r="P29" s="398"/>
      <c r="Q29" s="16"/>
      <c r="R29" s="14" t="s">
        <v>40</v>
      </c>
      <c r="S29" s="14" t="s">
        <v>44</v>
      </c>
      <c r="T29" s="14" t="s">
        <v>103</v>
      </c>
      <c r="U29" s="416"/>
      <c r="V29" s="14" t="s">
        <v>2739</v>
      </c>
      <c r="W29" s="38" t="s">
        <v>104</v>
      </c>
      <c r="X29" s="14"/>
    </row>
    <row r="30" spans="1:24" s="401" customFormat="1" x14ac:dyDescent="0.2">
      <c r="A30" s="12" t="s">
        <v>25</v>
      </c>
      <c r="B30" s="14" t="s">
        <v>47</v>
      </c>
      <c r="C30" s="14"/>
      <c r="D30" s="398">
        <v>5000</v>
      </c>
      <c r="E30" s="398"/>
      <c r="F30" s="398"/>
      <c r="G30" s="14">
        <v>2009</v>
      </c>
      <c r="H30" s="14">
        <v>2009</v>
      </c>
      <c r="I30" s="424">
        <f>VLOOKUP(H30,[1]Inflation!$G$16:$H$26,2,FALSE)</f>
        <v>1.0733291816457666</v>
      </c>
      <c r="J30" s="462">
        <f>I30*D30</f>
        <v>5366.6459082288329</v>
      </c>
      <c r="K30" s="14"/>
      <c r="L30" s="18"/>
      <c r="M30" s="398"/>
      <c r="N30" s="16"/>
      <c r="O30" s="14"/>
      <c r="P30" s="398"/>
      <c r="Q30" s="16"/>
      <c r="R30" s="14" t="s">
        <v>40</v>
      </c>
      <c r="S30" s="14" t="s">
        <v>44</v>
      </c>
      <c r="T30" s="14" t="s">
        <v>103</v>
      </c>
      <c r="U30" s="416"/>
      <c r="V30" s="14" t="s">
        <v>2739</v>
      </c>
      <c r="W30" s="38" t="s">
        <v>104</v>
      </c>
      <c r="X30" s="14"/>
    </row>
    <row r="31" spans="1:24" s="401" customFormat="1" x14ac:dyDescent="0.2">
      <c r="A31" s="12" t="s">
        <v>25</v>
      </c>
      <c r="B31" s="12" t="s">
        <v>105</v>
      </c>
      <c r="C31" s="14"/>
      <c r="D31" s="398">
        <v>570</v>
      </c>
      <c r="E31" s="398">
        <v>570</v>
      </c>
      <c r="F31" s="398"/>
      <c r="G31" s="14" t="s">
        <v>38</v>
      </c>
      <c r="H31" s="14">
        <v>2002</v>
      </c>
      <c r="I31" s="424">
        <f>VLOOKUP(H31,[1]Inflation!$G$16:$H$26,2,FALSE)</f>
        <v>1.280275745638717</v>
      </c>
      <c r="J31" s="16">
        <f>I31*E31</f>
        <v>729.75717501406871</v>
      </c>
      <c r="K31" s="14"/>
      <c r="L31" s="18"/>
      <c r="M31" s="398"/>
      <c r="N31" s="16">
        <f t="shared" ref="N31:N38" si="3">L31*I31</f>
        <v>0</v>
      </c>
      <c r="O31" s="14"/>
      <c r="P31" s="398"/>
      <c r="Q31" s="16">
        <f t="shared" ref="Q31:Q38" si="4">O31*I31</f>
        <v>0</v>
      </c>
      <c r="R31" s="14" t="s">
        <v>40</v>
      </c>
      <c r="S31" s="14" t="s">
        <v>36</v>
      </c>
      <c r="T31" s="14" t="s">
        <v>37</v>
      </c>
      <c r="U31" s="416">
        <v>12</v>
      </c>
      <c r="V31" s="14" t="s">
        <v>2739</v>
      </c>
      <c r="W31" s="38" t="s">
        <v>39</v>
      </c>
      <c r="X31" s="14"/>
    </row>
    <row r="32" spans="1:24" s="401" customFormat="1" x14ac:dyDescent="0.2">
      <c r="A32" s="12" t="s">
        <v>25</v>
      </c>
      <c r="B32" s="12" t="s">
        <v>106</v>
      </c>
      <c r="C32" s="23" t="s">
        <v>107</v>
      </c>
      <c r="D32" s="24">
        <v>1025.3800000000001</v>
      </c>
      <c r="E32" s="24">
        <v>1025.3800000000001</v>
      </c>
      <c r="F32" s="24"/>
      <c r="G32" s="23" t="s">
        <v>67</v>
      </c>
      <c r="H32" s="23">
        <v>2010</v>
      </c>
      <c r="I32" s="424">
        <f>VLOOKUP(H32,[1]Inflation!$G$16:$H$26,2,FALSE)</f>
        <v>1.0461491063094051</v>
      </c>
      <c r="J32" s="16">
        <f>I32*E32</f>
        <v>1072.7003706275379</v>
      </c>
      <c r="K32" s="24"/>
      <c r="L32" s="446">
        <v>100</v>
      </c>
      <c r="M32" s="398"/>
      <c r="N32" s="16">
        <f t="shared" si="3"/>
        <v>104.6149106309405</v>
      </c>
      <c r="O32" s="24">
        <v>2000</v>
      </c>
      <c r="P32" s="398"/>
      <c r="Q32" s="16">
        <f t="shared" si="4"/>
        <v>2092.2982126188099</v>
      </c>
      <c r="R32" s="14" t="s">
        <v>40</v>
      </c>
      <c r="S32" s="37" t="s">
        <v>36</v>
      </c>
      <c r="T32" s="23" t="s">
        <v>66</v>
      </c>
      <c r="U32" s="417"/>
      <c r="V32" s="50" t="s">
        <v>2750</v>
      </c>
      <c r="W32" s="27" t="s">
        <v>69</v>
      </c>
      <c r="X32" s="50"/>
    </row>
    <row r="33" spans="1:24" s="401" customFormat="1" x14ac:dyDescent="0.2">
      <c r="A33" s="14" t="s">
        <v>111</v>
      </c>
      <c r="B33" s="14" t="s">
        <v>112</v>
      </c>
      <c r="C33" s="14"/>
      <c r="D33" s="398">
        <v>18</v>
      </c>
      <c r="E33" s="398"/>
      <c r="F33" s="398"/>
      <c r="G33" s="14">
        <v>2009</v>
      </c>
      <c r="H33" s="14">
        <v>2009</v>
      </c>
      <c r="I33" s="424">
        <f>VLOOKUP(H33,[1]Inflation!$G$16:$H$26,2,FALSE)</f>
        <v>1.0733291816457666</v>
      </c>
      <c r="J33" s="16">
        <f t="shared" ref="J33:J38" si="5">I33*D33</f>
        <v>19.319925269623798</v>
      </c>
      <c r="K33" s="398"/>
      <c r="L33" s="16"/>
      <c r="M33" s="398"/>
      <c r="N33" s="16">
        <f t="shared" si="3"/>
        <v>0</v>
      </c>
      <c r="O33" s="398"/>
      <c r="P33" s="398"/>
      <c r="Q33" s="16">
        <f t="shared" si="4"/>
        <v>0</v>
      </c>
      <c r="R33" s="14" t="s">
        <v>113</v>
      </c>
      <c r="S33" s="14" t="s">
        <v>44</v>
      </c>
      <c r="T33" s="14" t="s">
        <v>103</v>
      </c>
      <c r="U33" s="416" t="s">
        <v>114</v>
      </c>
      <c r="V33" s="14" t="s">
        <v>2739</v>
      </c>
      <c r="W33" s="38" t="s">
        <v>104</v>
      </c>
      <c r="X33" s="14"/>
    </row>
    <row r="34" spans="1:24" s="401" customFormat="1" x14ac:dyDescent="0.2">
      <c r="A34" s="14" t="s">
        <v>111</v>
      </c>
      <c r="B34" s="14" t="s">
        <v>112</v>
      </c>
      <c r="C34" s="14"/>
      <c r="D34" s="398">
        <v>2.0833333333333335</v>
      </c>
      <c r="E34" s="398"/>
      <c r="F34" s="398"/>
      <c r="G34" s="14">
        <v>2011</v>
      </c>
      <c r="H34" s="14">
        <v>2011</v>
      </c>
      <c r="I34" s="424">
        <f>VLOOKUP(H34,[1]Inflation!$G$16:$H$26,2,FALSE)</f>
        <v>1.0292667257822254</v>
      </c>
      <c r="J34" s="16">
        <f t="shared" si="5"/>
        <v>2.14430567871297</v>
      </c>
      <c r="K34" s="398"/>
      <c r="L34" s="16"/>
      <c r="M34" s="398"/>
      <c r="N34" s="16">
        <f t="shared" si="3"/>
        <v>0</v>
      </c>
      <c r="O34" s="398"/>
      <c r="P34" s="398"/>
      <c r="Q34" s="16">
        <f t="shared" si="4"/>
        <v>0</v>
      </c>
      <c r="R34" s="14" t="s">
        <v>113</v>
      </c>
      <c r="S34" s="14" t="s">
        <v>115</v>
      </c>
      <c r="T34" s="14" t="s">
        <v>116</v>
      </c>
      <c r="U34" s="416">
        <v>33</v>
      </c>
      <c r="V34" s="14" t="s">
        <v>2739</v>
      </c>
      <c r="W34" s="38" t="s">
        <v>117</v>
      </c>
      <c r="X34" s="14"/>
    </row>
    <row r="35" spans="1:24" s="401" customFormat="1" ht="25.5" x14ac:dyDescent="0.2">
      <c r="A35" s="14" t="s">
        <v>111</v>
      </c>
      <c r="B35" s="14" t="s">
        <v>112</v>
      </c>
      <c r="C35" s="14"/>
      <c r="D35" s="398"/>
      <c r="E35" s="398"/>
      <c r="F35" s="398"/>
      <c r="G35" s="14" t="s">
        <v>30</v>
      </c>
      <c r="H35" s="14">
        <v>2008</v>
      </c>
      <c r="I35" s="424">
        <f>VLOOKUP(H35,[1]Inflation!$G$16:$H$26,2,FALSE)</f>
        <v>1.0721304058925818</v>
      </c>
      <c r="J35" s="16">
        <f t="shared" si="5"/>
        <v>0</v>
      </c>
      <c r="K35" s="398"/>
      <c r="L35" s="16">
        <v>0.94696969696969702</v>
      </c>
      <c r="M35" s="398"/>
      <c r="N35" s="16">
        <f t="shared" si="3"/>
        <v>1.0152750055800965</v>
      </c>
      <c r="O35" s="398">
        <v>94.7</v>
      </c>
      <c r="P35" s="398"/>
      <c r="Q35" s="16">
        <f t="shared" si="4"/>
        <v>101.5307494380275</v>
      </c>
      <c r="R35" s="14" t="s">
        <v>113</v>
      </c>
      <c r="S35" s="14" t="s">
        <v>28</v>
      </c>
      <c r="T35" s="14" t="s">
        <v>29</v>
      </c>
      <c r="U35" s="416" t="s">
        <v>126</v>
      </c>
      <c r="V35" s="14" t="s">
        <v>2751</v>
      </c>
      <c r="W35" s="38" t="s">
        <v>33</v>
      </c>
      <c r="X35" s="14" t="s">
        <v>34</v>
      </c>
    </row>
    <row r="36" spans="1:24" s="401" customFormat="1" ht="51" x14ac:dyDescent="0.2">
      <c r="A36" s="14" t="s">
        <v>111</v>
      </c>
      <c r="B36" s="14" t="s">
        <v>112</v>
      </c>
      <c r="C36" s="14" t="s">
        <v>128</v>
      </c>
      <c r="D36" s="398"/>
      <c r="E36" s="398"/>
      <c r="F36" s="398"/>
      <c r="G36" s="14" t="s">
        <v>131</v>
      </c>
      <c r="H36" s="14">
        <v>2006</v>
      </c>
      <c r="I36" s="424">
        <f>VLOOKUP(H36,[1]Inflation!$G$16:$H$26,2,FALSE)</f>
        <v>1.1415203211239338</v>
      </c>
      <c r="J36" s="16">
        <f t="shared" si="5"/>
        <v>0</v>
      </c>
      <c r="K36" s="398"/>
      <c r="L36" s="16">
        <v>8.74</v>
      </c>
      <c r="M36" s="398"/>
      <c r="N36" s="16">
        <f t="shared" si="3"/>
        <v>9.9768876066231815</v>
      </c>
      <c r="O36" s="398">
        <v>16.79</v>
      </c>
      <c r="P36" s="398"/>
      <c r="Q36" s="16">
        <f t="shared" si="4"/>
        <v>19.166126191670848</v>
      </c>
      <c r="R36" s="14" t="s">
        <v>113</v>
      </c>
      <c r="S36" s="14" t="s">
        <v>129</v>
      </c>
      <c r="T36" s="14" t="s">
        <v>130</v>
      </c>
      <c r="U36" s="425" t="s">
        <v>132</v>
      </c>
      <c r="V36" s="14" t="s">
        <v>2752</v>
      </c>
      <c r="W36" s="38" t="s">
        <v>134</v>
      </c>
      <c r="X36" s="14" t="s">
        <v>135</v>
      </c>
    </row>
    <row r="37" spans="1:24" s="401" customFormat="1" ht="25.5" x14ac:dyDescent="0.2">
      <c r="A37" s="14" t="s">
        <v>111</v>
      </c>
      <c r="B37" s="14" t="s">
        <v>112</v>
      </c>
      <c r="C37" s="14" t="s">
        <v>136</v>
      </c>
      <c r="D37" s="398">
        <v>11.82</v>
      </c>
      <c r="E37" s="398"/>
      <c r="F37" s="398"/>
      <c r="G37" s="14">
        <v>2009</v>
      </c>
      <c r="H37" s="14">
        <v>2009</v>
      </c>
      <c r="I37" s="424">
        <f>VLOOKUP(H37,[1]Inflation!$G$16:$H$26,2,FALSE)</f>
        <v>1.0733291816457666</v>
      </c>
      <c r="J37" s="16">
        <f t="shared" si="5"/>
        <v>12.686750927052962</v>
      </c>
      <c r="K37" s="398">
        <v>0.38</v>
      </c>
      <c r="L37" s="16"/>
      <c r="M37" s="398"/>
      <c r="N37" s="16">
        <f t="shared" si="3"/>
        <v>0</v>
      </c>
      <c r="O37" s="398"/>
      <c r="P37" s="398"/>
      <c r="Q37" s="16">
        <f t="shared" si="4"/>
        <v>0</v>
      </c>
      <c r="R37" s="14" t="s">
        <v>113</v>
      </c>
      <c r="S37" s="14" t="s">
        <v>28</v>
      </c>
      <c r="T37" s="14" t="s">
        <v>137</v>
      </c>
      <c r="U37" s="425" t="s">
        <v>138</v>
      </c>
      <c r="V37" s="14" t="s">
        <v>2739</v>
      </c>
      <c r="W37" s="38" t="s">
        <v>139</v>
      </c>
      <c r="X37" s="14"/>
    </row>
    <row r="38" spans="1:24" s="401" customFormat="1" x14ac:dyDescent="0.2">
      <c r="A38" s="14" t="s">
        <v>111</v>
      </c>
      <c r="B38" s="14" t="s">
        <v>112</v>
      </c>
      <c r="C38" s="14" t="s">
        <v>140</v>
      </c>
      <c r="D38" s="398"/>
      <c r="E38" s="398"/>
      <c r="F38" s="398"/>
      <c r="G38" s="14" t="s">
        <v>143</v>
      </c>
      <c r="H38" s="14">
        <v>2009</v>
      </c>
      <c r="I38" s="424">
        <f>VLOOKUP(H38,[1]Inflation!$G$16:$H$26,2,FALSE)</f>
        <v>1.0733291816457666</v>
      </c>
      <c r="J38" s="16">
        <f t="shared" si="5"/>
        <v>0</v>
      </c>
      <c r="K38" s="398"/>
      <c r="L38" s="16">
        <v>0.95</v>
      </c>
      <c r="M38" s="398"/>
      <c r="N38" s="16">
        <f t="shared" si="3"/>
        <v>1.0196627225634782</v>
      </c>
      <c r="O38" s="398">
        <v>94.7</v>
      </c>
      <c r="P38" s="398"/>
      <c r="Q38" s="16">
        <f t="shared" si="4"/>
        <v>101.6442735018541</v>
      </c>
      <c r="R38" s="14" t="s">
        <v>113</v>
      </c>
      <c r="S38" s="14" t="s">
        <v>28</v>
      </c>
      <c r="T38" s="14" t="s">
        <v>142</v>
      </c>
      <c r="U38" s="416" t="s">
        <v>144</v>
      </c>
      <c r="V38" s="14" t="s">
        <v>2739</v>
      </c>
      <c r="W38" s="38" t="s">
        <v>145</v>
      </c>
      <c r="X38" s="14" t="s">
        <v>141</v>
      </c>
    </row>
    <row r="39" spans="1:24" s="401" customFormat="1" x14ac:dyDescent="0.2">
      <c r="A39" s="14" t="s">
        <v>111</v>
      </c>
      <c r="B39" s="411" t="s">
        <v>146</v>
      </c>
      <c r="C39" s="411" t="s">
        <v>147</v>
      </c>
      <c r="D39" s="426">
        <v>39.19</v>
      </c>
      <c r="E39" s="398">
        <f t="shared" ref="E39:E44" si="6">D39/9</f>
        <v>4.3544444444444439</v>
      </c>
      <c r="F39" s="398" t="s">
        <v>148</v>
      </c>
      <c r="G39" s="408" t="s">
        <v>67</v>
      </c>
      <c r="H39" s="408">
        <v>2010</v>
      </c>
      <c r="I39" s="424">
        <f>VLOOKUP(H39,[1]Inflation!$G$16:$H$26,2,FALSE)</f>
        <v>1.0461491063094051</v>
      </c>
      <c r="J39" s="16">
        <f t="shared" ref="J39:J44" si="7">I39*E39</f>
        <v>4.5553981640295085</v>
      </c>
      <c r="K39" s="426"/>
      <c r="L39" s="449">
        <v>29</v>
      </c>
      <c r="M39" s="398">
        <f t="shared" ref="M39:M44" si="8">L39/9</f>
        <v>3.2222222222222223</v>
      </c>
      <c r="N39" s="16">
        <f t="shared" ref="N39:N44" si="9">M39*I39</f>
        <v>3.370924898108083</v>
      </c>
      <c r="O39" s="426">
        <v>65</v>
      </c>
      <c r="P39" s="398">
        <f t="shared" ref="P39:P44" si="10">O39/9</f>
        <v>7.2222222222222223</v>
      </c>
      <c r="Q39" s="16">
        <f t="shared" ref="Q39:Q44" si="11">P39*I39</f>
        <v>7.5555213233457037</v>
      </c>
      <c r="R39" s="411" t="s">
        <v>941</v>
      </c>
      <c r="S39" s="383" t="s">
        <v>71</v>
      </c>
      <c r="T39" s="408" t="s">
        <v>66</v>
      </c>
      <c r="U39" s="31"/>
      <c r="V39" s="411" t="s">
        <v>2753</v>
      </c>
      <c r="W39" s="427" t="s">
        <v>69</v>
      </c>
      <c r="X39" s="411"/>
    </row>
    <row r="40" spans="1:24" s="401" customFormat="1" x14ac:dyDescent="0.2">
      <c r="A40" s="14" t="s">
        <v>111</v>
      </c>
      <c r="B40" s="411" t="s">
        <v>146</v>
      </c>
      <c r="C40" s="23" t="s">
        <v>152</v>
      </c>
      <c r="D40" s="381">
        <v>46.23</v>
      </c>
      <c r="E40" s="398">
        <f t="shared" si="6"/>
        <v>5.1366666666666667</v>
      </c>
      <c r="F40" s="398" t="s">
        <v>148</v>
      </c>
      <c r="G40" s="23" t="s">
        <v>67</v>
      </c>
      <c r="H40" s="23">
        <v>2010</v>
      </c>
      <c r="I40" s="424">
        <f>VLOOKUP(H40,[1]Inflation!$G$16:$H$26,2,FALSE)</f>
        <v>1.0461491063094051</v>
      </c>
      <c r="J40" s="16">
        <f t="shared" si="7"/>
        <v>5.3737192427426441</v>
      </c>
      <c r="K40" s="381"/>
      <c r="L40" s="450">
        <v>28</v>
      </c>
      <c r="M40" s="398">
        <f t="shared" si="8"/>
        <v>3.1111111111111112</v>
      </c>
      <c r="N40" s="16">
        <f t="shared" si="9"/>
        <v>3.2546861085181491</v>
      </c>
      <c r="O40" s="381">
        <v>70</v>
      </c>
      <c r="P40" s="398">
        <f t="shared" si="10"/>
        <v>7.7777777777777777</v>
      </c>
      <c r="Q40" s="16">
        <f t="shared" si="11"/>
        <v>8.1367152712953725</v>
      </c>
      <c r="R40" s="411" t="s">
        <v>941</v>
      </c>
      <c r="S40" s="37" t="s">
        <v>153</v>
      </c>
      <c r="T40" s="23" t="s">
        <v>66</v>
      </c>
      <c r="U40" s="417"/>
      <c r="V40" s="26" t="s">
        <v>2745</v>
      </c>
      <c r="W40" s="27" t="s">
        <v>69</v>
      </c>
      <c r="X40" s="26"/>
    </row>
    <row r="41" spans="1:24" s="401" customFormat="1" x14ac:dyDescent="0.2">
      <c r="A41" s="14" t="s">
        <v>111</v>
      </c>
      <c r="B41" s="411" t="s">
        <v>146</v>
      </c>
      <c r="C41" s="23" t="s">
        <v>154</v>
      </c>
      <c r="D41" s="381">
        <v>30.85</v>
      </c>
      <c r="E41" s="398">
        <f t="shared" si="6"/>
        <v>3.427777777777778</v>
      </c>
      <c r="F41" s="398" t="s">
        <v>148</v>
      </c>
      <c r="G41" s="23" t="s">
        <v>67</v>
      </c>
      <c r="H41" s="23">
        <v>2010</v>
      </c>
      <c r="I41" s="424">
        <f>VLOOKUP(H41,[1]Inflation!$G$16:$H$26,2,FALSE)</f>
        <v>1.0461491063094051</v>
      </c>
      <c r="J41" s="16">
        <f t="shared" si="7"/>
        <v>3.5859666588494608</v>
      </c>
      <c r="K41" s="381"/>
      <c r="L41" s="450">
        <v>19.78</v>
      </c>
      <c r="M41" s="398">
        <f t="shared" si="8"/>
        <v>2.1977777777777781</v>
      </c>
      <c r="N41" s="16">
        <f t="shared" si="9"/>
        <v>2.2992032580888928</v>
      </c>
      <c r="O41" s="381">
        <v>54.5</v>
      </c>
      <c r="P41" s="398">
        <f t="shared" si="10"/>
        <v>6.0555555555555554</v>
      </c>
      <c r="Q41" s="16">
        <f t="shared" si="11"/>
        <v>6.3350140326513973</v>
      </c>
      <c r="R41" s="411" t="s">
        <v>941</v>
      </c>
      <c r="S41" s="37" t="s">
        <v>153</v>
      </c>
      <c r="T41" s="23" t="s">
        <v>66</v>
      </c>
      <c r="U41" s="417"/>
      <c r="V41" s="26" t="s">
        <v>2754</v>
      </c>
      <c r="W41" s="27" t="s">
        <v>69</v>
      </c>
      <c r="X41" s="26"/>
    </row>
    <row r="42" spans="1:24" s="401" customFormat="1" x14ac:dyDescent="0.2">
      <c r="A42" s="14" t="s">
        <v>111</v>
      </c>
      <c r="B42" s="411" t="s">
        <v>146</v>
      </c>
      <c r="C42" s="23" t="s">
        <v>156</v>
      </c>
      <c r="D42" s="381">
        <v>36.78</v>
      </c>
      <c r="E42" s="398">
        <f t="shared" si="6"/>
        <v>4.0866666666666669</v>
      </c>
      <c r="F42" s="398" t="s">
        <v>148</v>
      </c>
      <c r="G42" s="23" t="s">
        <v>67</v>
      </c>
      <c r="H42" s="23">
        <v>2010</v>
      </c>
      <c r="I42" s="424">
        <f>VLOOKUP(H42,[1]Inflation!$G$16:$H$26,2,FALSE)</f>
        <v>1.0461491063094051</v>
      </c>
      <c r="J42" s="16">
        <f t="shared" si="7"/>
        <v>4.275262681117769</v>
      </c>
      <c r="K42" s="381"/>
      <c r="L42" s="450">
        <v>25.15</v>
      </c>
      <c r="M42" s="398">
        <f t="shared" si="8"/>
        <v>2.7944444444444443</v>
      </c>
      <c r="N42" s="16">
        <f t="shared" si="9"/>
        <v>2.9234055581868374</v>
      </c>
      <c r="O42" s="381">
        <v>65</v>
      </c>
      <c r="P42" s="398">
        <f t="shared" si="10"/>
        <v>7.2222222222222223</v>
      </c>
      <c r="Q42" s="16">
        <f t="shared" si="11"/>
        <v>7.5555213233457037</v>
      </c>
      <c r="R42" s="411" t="s">
        <v>941</v>
      </c>
      <c r="S42" s="37" t="s">
        <v>153</v>
      </c>
      <c r="T42" s="23" t="s">
        <v>66</v>
      </c>
      <c r="U42" s="417"/>
      <c r="V42" s="26" t="s">
        <v>2755</v>
      </c>
      <c r="W42" s="27" t="s">
        <v>69</v>
      </c>
      <c r="X42" s="26"/>
    </row>
    <row r="43" spans="1:24" s="401" customFormat="1" x14ac:dyDescent="0.2">
      <c r="A43" s="14" t="s">
        <v>111</v>
      </c>
      <c r="B43" s="411" t="s">
        <v>146</v>
      </c>
      <c r="C43" s="23" t="s">
        <v>158</v>
      </c>
      <c r="D43" s="381">
        <v>28.4</v>
      </c>
      <c r="E43" s="398">
        <f t="shared" si="6"/>
        <v>3.1555555555555554</v>
      </c>
      <c r="F43" s="398" t="s">
        <v>148</v>
      </c>
      <c r="G43" s="23" t="s">
        <v>67</v>
      </c>
      <c r="H43" s="23">
        <v>2010</v>
      </c>
      <c r="I43" s="424">
        <f>VLOOKUP(H43,[1]Inflation!$G$16:$H$26,2,FALSE)</f>
        <v>1.0461491063094051</v>
      </c>
      <c r="J43" s="16">
        <f t="shared" si="7"/>
        <v>3.3011816243541223</v>
      </c>
      <c r="K43" s="381"/>
      <c r="L43" s="450">
        <v>18.62</v>
      </c>
      <c r="M43" s="398">
        <f t="shared" si="8"/>
        <v>2.068888888888889</v>
      </c>
      <c r="N43" s="16">
        <f t="shared" si="9"/>
        <v>2.1643662621645694</v>
      </c>
      <c r="O43" s="381">
        <v>55</v>
      </c>
      <c r="P43" s="398">
        <f t="shared" si="10"/>
        <v>6.1111111111111107</v>
      </c>
      <c r="Q43" s="16">
        <f t="shared" si="11"/>
        <v>6.3931334274463634</v>
      </c>
      <c r="R43" s="411" t="s">
        <v>941</v>
      </c>
      <c r="S43" s="37" t="s">
        <v>153</v>
      </c>
      <c r="T43" s="23" t="s">
        <v>66</v>
      </c>
      <c r="U43" s="417"/>
      <c r="V43" s="26" t="s">
        <v>2756</v>
      </c>
      <c r="W43" s="27" t="s">
        <v>69</v>
      </c>
      <c r="X43" s="26"/>
    </row>
    <row r="44" spans="1:24" s="401" customFormat="1" x14ac:dyDescent="0.2">
      <c r="A44" s="14" t="s">
        <v>111</v>
      </c>
      <c r="B44" s="411" t="s">
        <v>146</v>
      </c>
      <c r="C44" s="23" t="s">
        <v>160</v>
      </c>
      <c r="D44" s="381">
        <v>37.71</v>
      </c>
      <c r="E44" s="398">
        <f t="shared" si="6"/>
        <v>4.1900000000000004</v>
      </c>
      <c r="F44" s="398" t="s">
        <v>148</v>
      </c>
      <c r="G44" s="23" t="s">
        <v>67</v>
      </c>
      <c r="H44" s="23">
        <v>2010</v>
      </c>
      <c r="I44" s="424">
        <f>VLOOKUP(H44,[1]Inflation!$G$16:$H$26,2,FALSE)</f>
        <v>1.0461491063094051</v>
      </c>
      <c r="J44" s="16">
        <f t="shared" si="7"/>
        <v>4.3833647554364079</v>
      </c>
      <c r="K44" s="381"/>
      <c r="L44" s="450">
        <v>27</v>
      </c>
      <c r="M44" s="398">
        <f t="shared" si="8"/>
        <v>3</v>
      </c>
      <c r="N44" s="16">
        <f t="shared" si="9"/>
        <v>3.1384473189282152</v>
      </c>
      <c r="O44" s="381">
        <v>51.5</v>
      </c>
      <c r="P44" s="398">
        <f t="shared" si="10"/>
        <v>5.7222222222222223</v>
      </c>
      <c r="Q44" s="16">
        <f t="shared" si="11"/>
        <v>5.9862976638815955</v>
      </c>
      <c r="R44" s="411" t="s">
        <v>941</v>
      </c>
      <c r="S44" s="37" t="s">
        <v>153</v>
      </c>
      <c r="T44" s="23" t="s">
        <v>66</v>
      </c>
      <c r="U44" s="417"/>
      <c r="V44" s="26" t="s">
        <v>2745</v>
      </c>
      <c r="W44" s="27" t="s">
        <v>69</v>
      </c>
      <c r="X44" s="26"/>
    </row>
    <row r="45" spans="1:24" s="401" customFormat="1" ht="51" x14ac:dyDescent="0.2">
      <c r="A45" s="14" t="s">
        <v>111</v>
      </c>
      <c r="B45" s="14" t="s">
        <v>161</v>
      </c>
      <c r="C45" s="14" t="s">
        <v>162</v>
      </c>
      <c r="D45" s="398"/>
      <c r="E45" s="398"/>
      <c r="F45" s="398"/>
      <c r="G45" s="14" t="s">
        <v>164</v>
      </c>
      <c r="H45" s="14">
        <v>2006</v>
      </c>
      <c r="I45" s="424">
        <f>VLOOKUP(H45,[1]Inflation!$G$16:$H$26,2,FALSE)</f>
        <v>1.1415203211239338</v>
      </c>
      <c r="J45" s="16">
        <f t="shared" ref="J45:J59" si="12">I45*D45</f>
        <v>0</v>
      </c>
      <c r="K45" s="398"/>
      <c r="L45" s="16">
        <v>513780</v>
      </c>
      <c r="M45" s="398"/>
      <c r="N45" s="16">
        <f t="shared" ref="N45:N59" si="13">L45*I45</f>
        <v>586490.3105870547</v>
      </c>
      <c r="O45" s="398">
        <v>2463274</v>
      </c>
      <c r="P45" s="398"/>
      <c r="Q45" s="16">
        <f t="shared" ref="Q45:Q59" si="14">O45*I45</f>
        <v>2811877.3274962367</v>
      </c>
      <c r="R45" s="14" t="s">
        <v>163</v>
      </c>
      <c r="S45" s="14" t="s">
        <v>129</v>
      </c>
      <c r="T45" s="14" t="s">
        <v>130</v>
      </c>
      <c r="U45" s="425" t="s">
        <v>132</v>
      </c>
      <c r="V45" s="14" t="s">
        <v>2757</v>
      </c>
      <c r="W45" s="38" t="s">
        <v>134</v>
      </c>
      <c r="X45" s="14" t="s">
        <v>135</v>
      </c>
    </row>
    <row r="46" spans="1:24" s="401" customFormat="1" x14ac:dyDescent="0.2">
      <c r="A46" s="14" t="s">
        <v>111</v>
      </c>
      <c r="B46" s="14" t="s">
        <v>161</v>
      </c>
      <c r="C46" s="14" t="s">
        <v>166</v>
      </c>
      <c r="D46" s="398">
        <v>1000000</v>
      </c>
      <c r="E46" s="398"/>
      <c r="F46" s="398"/>
      <c r="G46" s="14">
        <v>2009</v>
      </c>
      <c r="H46" s="14">
        <v>2009</v>
      </c>
      <c r="I46" s="424">
        <f>VLOOKUP(H46,[1]Inflation!$G$16:$H$26,2,FALSE)</f>
        <v>1.0733291816457666</v>
      </c>
      <c r="J46" s="16">
        <f t="shared" si="12"/>
        <v>1073329.1816457666</v>
      </c>
      <c r="K46" s="398">
        <v>8500</v>
      </c>
      <c r="L46" s="16"/>
      <c r="M46" s="398"/>
      <c r="N46" s="16">
        <f t="shared" si="13"/>
        <v>0</v>
      </c>
      <c r="O46" s="398"/>
      <c r="P46" s="398"/>
      <c r="Q46" s="16">
        <f t="shared" si="14"/>
        <v>0</v>
      </c>
      <c r="R46" s="14" t="s">
        <v>163</v>
      </c>
      <c r="S46" s="14" t="s">
        <v>28</v>
      </c>
      <c r="T46" s="14" t="s">
        <v>137</v>
      </c>
      <c r="U46" s="425" t="s">
        <v>138</v>
      </c>
      <c r="V46" s="14" t="s">
        <v>2739</v>
      </c>
      <c r="W46" s="38" t="s">
        <v>139</v>
      </c>
      <c r="X46" s="14"/>
    </row>
    <row r="47" spans="1:24" s="401" customFormat="1" ht="38.25" x14ac:dyDescent="0.2">
      <c r="A47" s="14" t="s">
        <v>111</v>
      </c>
      <c r="B47" s="14" t="s">
        <v>161</v>
      </c>
      <c r="C47" s="14" t="s">
        <v>167</v>
      </c>
      <c r="D47" s="398"/>
      <c r="E47" s="398"/>
      <c r="F47" s="398"/>
      <c r="G47" s="14" t="s">
        <v>143</v>
      </c>
      <c r="H47" s="14">
        <v>2009</v>
      </c>
      <c r="I47" s="424">
        <f>VLOOKUP(H47,[1]Inflation!$G$16:$H$26,2,FALSE)</f>
        <v>1.0733291816457666</v>
      </c>
      <c r="J47" s="16">
        <f t="shared" si="12"/>
        <v>0</v>
      </c>
      <c r="K47" s="398"/>
      <c r="L47" s="16">
        <v>500000</v>
      </c>
      <c r="M47" s="398"/>
      <c r="N47" s="16">
        <f t="shared" si="13"/>
        <v>536664.5908228833</v>
      </c>
      <c r="O47" s="398">
        <v>4000000</v>
      </c>
      <c r="P47" s="398"/>
      <c r="Q47" s="16">
        <f t="shared" si="14"/>
        <v>4293316.7265830664</v>
      </c>
      <c r="R47" s="14" t="s">
        <v>163</v>
      </c>
      <c r="S47" s="14" t="s">
        <v>28</v>
      </c>
      <c r="T47" s="14" t="s">
        <v>142</v>
      </c>
      <c r="U47" s="416" t="s">
        <v>144</v>
      </c>
      <c r="V47" s="14" t="s">
        <v>2739</v>
      </c>
      <c r="W47" s="38" t="s">
        <v>145</v>
      </c>
      <c r="X47" s="14" t="s">
        <v>168</v>
      </c>
    </row>
    <row r="48" spans="1:24" s="401" customFormat="1" x14ac:dyDescent="0.2">
      <c r="A48" s="14" t="s">
        <v>111</v>
      </c>
      <c r="B48" s="14" t="s">
        <v>171</v>
      </c>
      <c r="C48" s="14" t="s">
        <v>172</v>
      </c>
      <c r="D48" s="398">
        <v>5000</v>
      </c>
      <c r="E48" s="398"/>
      <c r="F48" s="398"/>
      <c r="G48" s="14" t="s">
        <v>173</v>
      </c>
      <c r="H48" s="14">
        <v>2008</v>
      </c>
      <c r="I48" s="424">
        <f>VLOOKUP(H48,[1]Inflation!$G$16:$H$26,2,FALSE)</f>
        <v>1.0721304058925818</v>
      </c>
      <c r="J48" s="16">
        <f t="shared" si="12"/>
        <v>5360.652029462909</v>
      </c>
      <c r="K48" s="398"/>
      <c r="L48" s="16"/>
      <c r="M48" s="398"/>
      <c r="N48" s="16">
        <f t="shared" si="13"/>
        <v>0</v>
      </c>
      <c r="O48" s="398"/>
      <c r="P48" s="398"/>
      <c r="Q48" s="16">
        <f t="shared" si="14"/>
        <v>0</v>
      </c>
      <c r="R48" s="14" t="s">
        <v>163</v>
      </c>
      <c r="S48" s="14" t="s">
        <v>28</v>
      </c>
      <c r="T48" s="14" t="s">
        <v>29</v>
      </c>
      <c r="U48" s="416">
        <v>81</v>
      </c>
      <c r="V48" s="14" t="s">
        <v>2751</v>
      </c>
      <c r="W48" s="38" t="s">
        <v>33</v>
      </c>
      <c r="X48" s="14" t="s">
        <v>174</v>
      </c>
    </row>
    <row r="49" spans="1:24" s="401" customFormat="1" ht="25.5" x14ac:dyDescent="0.2">
      <c r="A49" s="14" t="s">
        <v>111</v>
      </c>
      <c r="B49" s="14" t="s">
        <v>2737</v>
      </c>
      <c r="C49" s="14" t="s">
        <v>175</v>
      </c>
      <c r="D49" s="398">
        <v>40000</v>
      </c>
      <c r="E49" s="398"/>
      <c r="F49" s="398"/>
      <c r="G49" s="14" t="s">
        <v>176</v>
      </c>
      <c r="H49" s="14">
        <v>2008</v>
      </c>
      <c r="I49" s="424">
        <f>VLOOKUP(H49,[1]Inflation!$G$16:$H$26,2,FALSE)</f>
        <v>1.0721304058925818</v>
      </c>
      <c r="J49" s="16">
        <f t="shared" si="12"/>
        <v>42885.216235703272</v>
      </c>
      <c r="K49" s="398"/>
      <c r="L49" s="16"/>
      <c r="M49" s="398"/>
      <c r="N49" s="16">
        <f t="shared" si="13"/>
        <v>0</v>
      </c>
      <c r="O49" s="398"/>
      <c r="P49" s="398"/>
      <c r="Q49" s="16">
        <f t="shared" si="14"/>
        <v>0</v>
      </c>
      <c r="R49" s="14" t="s">
        <v>163</v>
      </c>
      <c r="S49" s="14" t="s">
        <v>28</v>
      </c>
      <c r="T49" s="14" t="s">
        <v>29</v>
      </c>
      <c r="U49" s="416">
        <v>81</v>
      </c>
      <c r="V49" s="14" t="s">
        <v>2751</v>
      </c>
      <c r="W49" s="38" t="s">
        <v>33</v>
      </c>
      <c r="X49" s="14" t="s">
        <v>174</v>
      </c>
    </row>
    <row r="50" spans="1:24" s="401" customFormat="1" ht="25.5" x14ac:dyDescent="0.2">
      <c r="A50" s="14" t="s">
        <v>111</v>
      </c>
      <c r="B50" s="14" t="s">
        <v>2737</v>
      </c>
      <c r="C50" s="14" t="s">
        <v>177</v>
      </c>
      <c r="D50" s="398">
        <v>150000</v>
      </c>
      <c r="E50" s="398"/>
      <c r="F50" s="398"/>
      <c r="G50" s="14" t="s">
        <v>178</v>
      </c>
      <c r="H50" s="14">
        <v>2008</v>
      </c>
      <c r="I50" s="424">
        <f>VLOOKUP(H50,[1]Inflation!$G$16:$H$26,2,FALSE)</f>
        <v>1.0721304058925818</v>
      </c>
      <c r="J50" s="16">
        <f t="shared" si="12"/>
        <v>160819.56088388726</v>
      </c>
      <c r="K50" s="398"/>
      <c r="L50" s="16"/>
      <c r="M50" s="398"/>
      <c r="N50" s="16">
        <f t="shared" si="13"/>
        <v>0</v>
      </c>
      <c r="O50" s="398"/>
      <c r="P50" s="398"/>
      <c r="Q50" s="16">
        <f t="shared" si="14"/>
        <v>0</v>
      </c>
      <c r="R50" s="14" t="s">
        <v>163</v>
      </c>
      <c r="S50" s="14" t="s">
        <v>28</v>
      </c>
      <c r="T50" s="14" t="s">
        <v>29</v>
      </c>
      <c r="U50" s="416">
        <v>81</v>
      </c>
      <c r="V50" s="14" t="s">
        <v>2751</v>
      </c>
      <c r="W50" s="38" t="s">
        <v>33</v>
      </c>
      <c r="X50" s="14" t="s">
        <v>174</v>
      </c>
    </row>
    <row r="51" spans="1:24" s="401" customFormat="1" ht="25.5" x14ac:dyDescent="0.2">
      <c r="A51" s="14" t="s">
        <v>111</v>
      </c>
      <c r="B51" s="14" t="s">
        <v>2737</v>
      </c>
      <c r="C51" s="14" t="s">
        <v>179</v>
      </c>
      <c r="D51" s="398">
        <v>300000</v>
      </c>
      <c r="E51" s="398"/>
      <c r="F51" s="398"/>
      <c r="G51" s="14" t="s">
        <v>180</v>
      </c>
      <c r="H51" s="14">
        <v>2008</v>
      </c>
      <c r="I51" s="424">
        <f>VLOOKUP(H51,[1]Inflation!$G$16:$H$26,2,FALSE)</f>
        <v>1.0721304058925818</v>
      </c>
      <c r="J51" s="16">
        <f t="shared" si="12"/>
        <v>321639.12176777452</v>
      </c>
      <c r="K51" s="398"/>
      <c r="L51" s="16"/>
      <c r="M51" s="398"/>
      <c r="N51" s="16">
        <f t="shared" si="13"/>
        <v>0</v>
      </c>
      <c r="O51" s="398"/>
      <c r="P51" s="398"/>
      <c r="Q51" s="16">
        <f t="shared" si="14"/>
        <v>0</v>
      </c>
      <c r="R51" s="14" t="s">
        <v>163</v>
      </c>
      <c r="S51" s="14" t="s">
        <v>28</v>
      </c>
      <c r="T51" s="14" t="s">
        <v>29</v>
      </c>
      <c r="U51" s="416">
        <v>81</v>
      </c>
      <c r="V51" s="14" t="s">
        <v>2751</v>
      </c>
      <c r="W51" s="38" t="s">
        <v>33</v>
      </c>
      <c r="X51" s="14" t="s">
        <v>174</v>
      </c>
    </row>
    <row r="52" spans="1:24" s="401" customFormat="1" x14ac:dyDescent="0.2">
      <c r="A52" s="14" t="s">
        <v>111</v>
      </c>
      <c r="B52" s="14" t="s">
        <v>171</v>
      </c>
      <c r="C52" s="14" t="s">
        <v>181</v>
      </c>
      <c r="D52" s="398">
        <v>5000</v>
      </c>
      <c r="E52" s="398"/>
      <c r="F52" s="398"/>
      <c r="G52" s="14" t="s">
        <v>182</v>
      </c>
      <c r="H52" s="14">
        <v>2008</v>
      </c>
      <c r="I52" s="424">
        <f>VLOOKUP(H52,[1]Inflation!$G$16:$H$26,2,FALSE)</f>
        <v>1.0721304058925818</v>
      </c>
      <c r="J52" s="16">
        <f t="shared" si="12"/>
        <v>5360.652029462909</v>
      </c>
      <c r="K52" s="398"/>
      <c r="L52" s="16"/>
      <c r="M52" s="398"/>
      <c r="N52" s="16">
        <f t="shared" si="13"/>
        <v>0</v>
      </c>
      <c r="O52" s="398"/>
      <c r="P52" s="398"/>
      <c r="Q52" s="16">
        <f t="shared" si="14"/>
        <v>0</v>
      </c>
      <c r="R52" s="14" t="s">
        <v>163</v>
      </c>
      <c r="S52" s="14" t="s">
        <v>28</v>
      </c>
      <c r="T52" s="14" t="s">
        <v>29</v>
      </c>
      <c r="U52" s="416">
        <v>81</v>
      </c>
      <c r="V52" s="14" t="s">
        <v>2751</v>
      </c>
      <c r="W52" s="38" t="s">
        <v>33</v>
      </c>
      <c r="X52" s="14" t="s">
        <v>174</v>
      </c>
    </row>
    <row r="53" spans="1:24" s="401" customFormat="1" ht="25.5" x14ac:dyDescent="0.2">
      <c r="A53" s="14" t="s">
        <v>111</v>
      </c>
      <c r="B53" s="14" t="s">
        <v>2737</v>
      </c>
      <c r="C53" s="14" t="s">
        <v>183</v>
      </c>
      <c r="D53" s="398">
        <v>50000</v>
      </c>
      <c r="E53" s="398"/>
      <c r="F53" s="398"/>
      <c r="G53" s="14" t="s">
        <v>184</v>
      </c>
      <c r="H53" s="14">
        <v>2008</v>
      </c>
      <c r="I53" s="424">
        <f>VLOOKUP(H53,[1]Inflation!$G$16:$H$26,2,FALSE)</f>
        <v>1.0721304058925818</v>
      </c>
      <c r="J53" s="16">
        <f t="shared" si="12"/>
        <v>53606.520294629088</v>
      </c>
      <c r="K53" s="398"/>
      <c r="L53" s="16"/>
      <c r="M53" s="398"/>
      <c r="N53" s="16">
        <f t="shared" si="13"/>
        <v>0</v>
      </c>
      <c r="O53" s="398"/>
      <c r="P53" s="398"/>
      <c r="Q53" s="16">
        <f t="shared" si="14"/>
        <v>0</v>
      </c>
      <c r="R53" s="14" t="s">
        <v>163</v>
      </c>
      <c r="S53" s="14" t="s">
        <v>28</v>
      </c>
      <c r="T53" s="14" t="s">
        <v>29</v>
      </c>
      <c r="U53" s="416">
        <v>81</v>
      </c>
      <c r="V53" s="14" t="s">
        <v>2751</v>
      </c>
      <c r="W53" s="38" t="s">
        <v>33</v>
      </c>
      <c r="X53" s="14" t="s">
        <v>174</v>
      </c>
    </row>
    <row r="54" spans="1:24" s="428" customFormat="1" ht="25.5" x14ac:dyDescent="0.2">
      <c r="A54" s="14" t="s">
        <v>111</v>
      </c>
      <c r="B54" s="14" t="s">
        <v>2737</v>
      </c>
      <c r="C54" s="14" t="s">
        <v>185</v>
      </c>
      <c r="D54" s="398">
        <v>300000</v>
      </c>
      <c r="E54" s="398"/>
      <c r="F54" s="398"/>
      <c r="G54" s="406" t="s">
        <v>186</v>
      </c>
      <c r="H54" s="406">
        <v>2008</v>
      </c>
      <c r="I54" s="424">
        <f>VLOOKUP(H54,[1]Inflation!$G$16:$H$26,2,FALSE)</f>
        <v>1.0721304058925818</v>
      </c>
      <c r="J54" s="16">
        <f t="shared" si="12"/>
        <v>321639.12176777452</v>
      </c>
      <c r="K54" s="398"/>
      <c r="L54" s="16"/>
      <c r="M54" s="398"/>
      <c r="N54" s="16">
        <f t="shared" si="13"/>
        <v>0</v>
      </c>
      <c r="O54" s="398"/>
      <c r="P54" s="398"/>
      <c r="Q54" s="16">
        <f t="shared" si="14"/>
        <v>0</v>
      </c>
      <c r="R54" s="14" t="s">
        <v>163</v>
      </c>
      <c r="S54" s="14" t="s">
        <v>28</v>
      </c>
      <c r="T54" s="14" t="s">
        <v>29</v>
      </c>
      <c r="U54" s="416">
        <v>81</v>
      </c>
      <c r="V54" s="14" t="s">
        <v>2751</v>
      </c>
      <c r="W54" s="402" t="s">
        <v>33</v>
      </c>
      <c r="X54" s="14" t="s">
        <v>174</v>
      </c>
    </row>
    <row r="55" spans="1:24" s="401" customFormat="1" ht="25.5" x14ac:dyDescent="0.2">
      <c r="A55" s="14" t="s">
        <v>111</v>
      </c>
      <c r="B55" s="14" t="s">
        <v>2737</v>
      </c>
      <c r="C55" s="14" t="s">
        <v>187</v>
      </c>
      <c r="D55" s="398">
        <v>500000</v>
      </c>
      <c r="E55" s="398"/>
      <c r="F55" s="398"/>
      <c r="G55" s="14" t="s">
        <v>188</v>
      </c>
      <c r="H55" s="14">
        <v>2008</v>
      </c>
      <c r="I55" s="424">
        <f>VLOOKUP(H55,[1]Inflation!$G$16:$H$26,2,FALSE)</f>
        <v>1.0721304058925818</v>
      </c>
      <c r="J55" s="16">
        <f t="shared" si="12"/>
        <v>536065.20294629084</v>
      </c>
      <c r="K55" s="398"/>
      <c r="L55" s="16"/>
      <c r="M55" s="398"/>
      <c r="N55" s="16">
        <f t="shared" si="13"/>
        <v>0</v>
      </c>
      <c r="O55" s="398"/>
      <c r="P55" s="398"/>
      <c r="Q55" s="16">
        <f t="shared" si="14"/>
        <v>0</v>
      </c>
      <c r="R55" s="14" t="s">
        <v>163</v>
      </c>
      <c r="S55" s="14" t="s">
        <v>28</v>
      </c>
      <c r="T55" s="14" t="s">
        <v>29</v>
      </c>
      <c r="U55" s="416">
        <v>81</v>
      </c>
      <c r="V55" s="14" t="s">
        <v>2751</v>
      </c>
      <c r="W55" s="38" t="s">
        <v>33</v>
      </c>
      <c r="X55" s="14" t="s">
        <v>174</v>
      </c>
    </row>
    <row r="56" spans="1:24" s="401" customFormat="1" ht="25.5" x14ac:dyDescent="0.2">
      <c r="A56" s="14" t="s">
        <v>111</v>
      </c>
      <c r="B56" s="14" t="s">
        <v>171</v>
      </c>
      <c r="C56" s="14" t="s">
        <v>189</v>
      </c>
      <c r="D56" s="398"/>
      <c r="E56" s="398"/>
      <c r="F56" s="398"/>
      <c r="G56" s="14" t="s">
        <v>30</v>
      </c>
      <c r="H56" s="14">
        <v>2008</v>
      </c>
      <c r="I56" s="424">
        <f>VLOOKUP(H56,[1]Inflation!$G$16:$H$26,2,FALSE)</f>
        <v>1.0721304058925818</v>
      </c>
      <c r="J56" s="16">
        <f t="shared" si="12"/>
        <v>0</v>
      </c>
      <c r="K56" s="398"/>
      <c r="L56" s="16">
        <v>20000</v>
      </c>
      <c r="M56" s="398"/>
      <c r="N56" s="16">
        <f t="shared" si="13"/>
        <v>21442.608117851636</v>
      </c>
      <c r="O56" s="398">
        <v>60000</v>
      </c>
      <c r="P56" s="398"/>
      <c r="Q56" s="16">
        <f t="shared" si="14"/>
        <v>64327.824353554905</v>
      </c>
      <c r="R56" s="14" t="s">
        <v>163</v>
      </c>
      <c r="S56" s="14" t="s">
        <v>28</v>
      </c>
      <c r="T56" s="14" t="s">
        <v>29</v>
      </c>
      <c r="U56" s="416" t="s">
        <v>190</v>
      </c>
      <c r="V56" s="14" t="s">
        <v>2751</v>
      </c>
      <c r="W56" s="38" t="s">
        <v>33</v>
      </c>
      <c r="X56" s="14" t="s">
        <v>34</v>
      </c>
    </row>
    <row r="57" spans="1:24" s="401" customFormat="1" ht="51" x14ac:dyDescent="0.2">
      <c r="A57" s="14" t="s">
        <v>111</v>
      </c>
      <c r="B57" s="14" t="s">
        <v>171</v>
      </c>
      <c r="C57" s="14" t="s">
        <v>191</v>
      </c>
      <c r="D57" s="398">
        <v>37097</v>
      </c>
      <c r="E57" s="398"/>
      <c r="F57" s="398"/>
      <c r="G57" s="14" t="s">
        <v>192</v>
      </c>
      <c r="H57" s="14">
        <v>2006</v>
      </c>
      <c r="I57" s="424">
        <f>VLOOKUP(H57,[1]Inflation!$G$16:$H$26,2,FALSE)</f>
        <v>1.1415203211239338</v>
      </c>
      <c r="J57" s="16">
        <f t="shared" si="12"/>
        <v>42346.979352734568</v>
      </c>
      <c r="K57" s="398"/>
      <c r="L57" s="16"/>
      <c r="M57" s="398"/>
      <c r="N57" s="16">
        <f t="shared" si="13"/>
        <v>0</v>
      </c>
      <c r="O57" s="398"/>
      <c r="P57" s="398"/>
      <c r="Q57" s="16">
        <f t="shared" si="14"/>
        <v>0</v>
      </c>
      <c r="R57" s="14" t="s">
        <v>163</v>
      </c>
      <c r="S57" s="14" t="s">
        <v>129</v>
      </c>
      <c r="T57" s="14" t="s">
        <v>130</v>
      </c>
      <c r="U57" s="425" t="s">
        <v>132</v>
      </c>
      <c r="V57" s="14" t="s">
        <v>2758</v>
      </c>
      <c r="W57" s="38" t="s">
        <v>134</v>
      </c>
      <c r="X57" s="14" t="s">
        <v>135</v>
      </c>
    </row>
    <row r="58" spans="1:24" ht="51" x14ac:dyDescent="0.2">
      <c r="A58" s="14" t="s">
        <v>111</v>
      </c>
      <c r="B58" s="14" t="s">
        <v>171</v>
      </c>
      <c r="C58" s="14" t="s">
        <v>193</v>
      </c>
      <c r="D58" s="398"/>
      <c r="E58" s="398"/>
      <c r="F58" s="398"/>
      <c r="G58" s="406" t="s">
        <v>192</v>
      </c>
      <c r="H58" s="406">
        <v>2006</v>
      </c>
      <c r="I58" s="424">
        <f>VLOOKUP(H58,[1]Inflation!$G$16:$H$26,2,FALSE)</f>
        <v>1.1415203211239338</v>
      </c>
      <c r="J58" s="16">
        <f t="shared" si="12"/>
        <v>0</v>
      </c>
      <c r="K58" s="398"/>
      <c r="L58" s="16">
        <v>26791</v>
      </c>
      <c r="M58" s="429"/>
      <c r="N58" s="467">
        <f t="shared" si="13"/>
        <v>30582.470923231311</v>
      </c>
      <c r="O58" s="398">
        <v>27115</v>
      </c>
      <c r="P58" s="398"/>
      <c r="Q58" s="16">
        <f t="shared" si="14"/>
        <v>30952.323507275465</v>
      </c>
      <c r="R58" s="406" t="s">
        <v>163</v>
      </c>
      <c r="S58" s="14" t="s">
        <v>129</v>
      </c>
      <c r="T58" s="14" t="s">
        <v>130</v>
      </c>
      <c r="U58" s="430" t="s">
        <v>132</v>
      </c>
      <c r="V58" s="14" t="s">
        <v>2759</v>
      </c>
      <c r="W58" s="402" t="s">
        <v>134</v>
      </c>
      <c r="X58" s="14" t="s">
        <v>135</v>
      </c>
    </row>
    <row r="59" spans="1:24" ht="25.5" x14ac:dyDescent="0.2">
      <c r="A59" s="14" t="s">
        <v>111</v>
      </c>
      <c r="B59" s="14" t="s">
        <v>171</v>
      </c>
      <c r="C59" s="14" t="s">
        <v>194</v>
      </c>
      <c r="D59" s="398">
        <v>22100</v>
      </c>
      <c r="E59" s="398"/>
      <c r="F59" s="398"/>
      <c r="G59" s="406">
        <v>2009</v>
      </c>
      <c r="H59" s="406">
        <v>2009</v>
      </c>
      <c r="I59" s="424">
        <f>VLOOKUP(H59,[1]Inflation!$G$16:$H$26,2,FALSE)</f>
        <v>1.0733291816457666</v>
      </c>
      <c r="J59" s="16">
        <f t="shared" si="12"/>
        <v>23720.574914371442</v>
      </c>
      <c r="K59" s="398">
        <v>1000</v>
      </c>
      <c r="L59" s="16"/>
      <c r="M59" s="429"/>
      <c r="N59" s="467">
        <f t="shared" si="13"/>
        <v>0</v>
      </c>
      <c r="O59" s="398"/>
      <c r="P59" s="398"/>
      <c r="Q59" s="16">
        <f t="shared" si="14"/>
        <v>0</v>
      </c>
      <c r="R59" s="406" t="s">
        <v>163</v>
      </c>
      <c r="S59" s="14" t="s">
        <v>28</v>
      </c>
      <c r="T59" s="14" t="s">
        <v>137</v>
      </c>
      <c r="U59" s="430" t="s">
        <v>138</v>
      </c>
      <c r="V59" s="14" t="s">
        <v>2739</v>
      </c>
      <c r="W59" s="402" t="s">
        <v>139</v>
      </c>
      <c r="X59" s="14"/>
    </row>
    <row r="60" spans="1:24" s="401" customFormat="1" x14ac:dyDescent="0.2">
      <c r="A60" s="14" t="s">
        <v>111</v>
      </c>
      <c r="B60" s="14" t="s">
        <v>319</v>
      </c>
      <c r="C60" s="14"/>
      <c r="D60" s="398">
        <v>613200</v>
      </c>
      <c r="E60" s="398"/>
      <c r="F60" s="398"/>
      <c r="G60" s="14">
        <v>2010</v>
      </c>
      <c r="H60" s="14">
        <v>2010</v>
      </c>
      <c r="I60" s="424">
        <f>VLOOKUP(H60,[1]Inflation!$G$16:$H$26,2,FALSE)</f>
        <v>1.0461491063094051</v>
      </c>
      <c r="J60" s="16">
        <v>641498.63198892714</v>
      </c>
      <c r="K60" s="398"/>
      <c r="L60" s="16"/>
      <c r="M60" s="398"/>
      <c r="N60" s="16">
        <v>0</v>
      </c>
      <c r="O60" s="398"/>
      <c r="P60" s="398"/>
      <c r="Q60" s="16">
        <v>0</v>
      </c>
      <c r="R60" s="14" t="s">
        <v>320</v>
      </c>
      <c r="S60" s="14" t="s">
        <v>44</v>
      </c>
      <c r="T60" s="14" t="s">
        <v>321</v>
      </c>
      <c r="U60" s="416" t="s">
        <v>322</v>
      </c>
      <c r="V60" s="14" t="s">
        <v>2739</v>
      </c>
      <c r="W60" s="38" t="s">
        <v>323</v>
      </c>
      <c r="X60" s="14"/>
    </row>
    <row r="61" spans="1:24" s="401" customFormat="1" ht="51" x14ac:dyDescent="0.2">
      <c r="A61" s="14" t="s">
        <v>111</v>
      </c>
      <c r="B61" s="14" t="s">
        <v>319</v>
      </c>
      <c r="C61" s="14"/>
      <c r="D61" s="398"/>
      <c r="E61" s="398"/>
      <c r="F61" s="398"/>
      <c r="G61" s="14" t="s">
        <v>192</v>
      </c>
      <c r="H61" s="14">
        <v>2006</v>
      </c>
      <c r="I61" s="424">
        <f>VLOOKUP(H61,[1]Inflation!$G$16:$H$26,2,FALSE)</f>
        <v>1.1415203211239338</v>
      </c>
      <c r="J61" s="16">
        <v>0</v>
      </c>
      <c r="K61" s="398"/>
      <c r="L61" s="16">
        <v>187222</v>
      </c>
      <c r="M61" s="398"/>
      <c r="N61" s="16">
        <v>213717.71756146514</v>
      </c>
      <c r="O61" s="398">
        <v>235117</v>
      </c>
      <c r="P61" s="398"/>
      <c r="Q61" s="16">
        <v>268390.83334169595</v>
      </c>
      <c r="R61" s="14" t="s">
        <v>163</v>
      </c>
      <c r="S61" s="14" t="s">
        <v>129</v>
      </c>
      <c r="T61" s="14" t="s">
        <v>130</v>
      </c>
      <c r="U61" s="425" t="s">
        <v>132</v>
      </c>
      <c r="V61" s="14" t="s">
        <v>2760</v>
      </c>
      <c r="W61" s="38" t="s">
        <v>134</v>
      </c>
      <c r="X61" s="14" t="s">
        <v>135</v>
      </c>
    </row>
    <row r="62" spans="1:24" s="401" customFormat="1" ht="25.5" x14ac:dyDescent="0.2">
      <c r="A62" s="14" t="s">
        <v>325</v>
      </c>
      <c r="B62" s="14" t="s">
        <v>326</v>
      </c>
      <c r="C62" s="14" t="s">
        <v>327</v>
      </c>
      <c r="D62" s="398">
        <v>15000</v>
      </c>
      <c r="E62" s="398"/>
      <c r="F62" s="398"/>
      <c r="G62" s="14">
        <v>2010</v>
      </c>
      <c r="H62" s="14">
        <v>2010</v>
      </c>
      <c r="I62" s="424">
        <f>VLOOKUP(H62,[1]Inflation!$G$16:$H$26,2,FALSE)</f>
        <v>1.0461491063094051</v>
      </c>
      <c r="J62" s="16">
        <f t="shared" ref="J62:J93" si="15">I62*D62</f>
        <v>15692.236594641075</v>
      </c>
      <c r="K62" s="398"/>
      <c r="L62" s="16"/>
      <c r="M62" s="398"/>
      <c r="N62" s="16">
        <f t="shared" ref="N62:N93" si="16">L62*I62</f>
        <v>0</v>
      </c>
      <c r="O62" s="398"/>
      <c r="P62" s="398"/>
      <c r="Q62" s="16">
        <f t="shared" ref="Q62:Q93" si="17">O62*I62</f>
        <v>0</v>
      </c>
      <c r="R62" s="14" t="s">
        <v>328</v>
      </c>
      <c r="S62" s="14" t="s">
        <v>36</v>
      </c>
      <c r="T62" s="14" t="s">
        <v>244</v>
      </c>
      <c r="U62" s="416" t="s">
        <v>245</v>
      </c>
      <c r="V62" s="14" t="s">
        <v>2761</v>
      </c>
      <c r="W62" s="38" t="s">
        <v>247</v>
      </c>
      <c r="X62" s="14"/>
    </row>
    <row r="63" spans="1:24" s="401" customFormat="1" ht="25.5" x14ac:dyDescent="0.2">
      <c r="A63" s="14" t="s">
        <v>325</v>
      </c>
      <c r="B63" s="14" t="s">
        <v>326</v>
      </c>
      <c r="C63" s="14" t="s">
        <v>330</v>
      </c>
      <c r="D63" s="398">
        <v>10000</v>
      </c>
      <c r="E63" s="398"/>
      <c r="F63" s="398"/>
      <c r="G63" s="14">
        <v>2010</v>
      </c>
      <c r="H63" s="14">
        <v>2010</v>
      </c>
      <c r="I63" s="424">
        <f>VLOOKUP(H63,[1]Inflation!$G$16:$H$26,2,FALSE)</f>
        <v>1.0461491063094051</v>
      </c>
      <c r="J63" s="16">
        <f t="shared" si="15"/>
        <v>10461.49106309405</v>
      </c>
      <c r="K63" s="398"/>
      <c r="L63" s="16"/>
      <c r="M63" s="398"/>
      <c r="N63" s="16">
        <f t="shared" si="16"/>
        <v>0</v>
      </c>
      <c r="O63" s="398"/>
      <c r="P63" s="398"/>
      <c r="Q63" s="16">
        <f t="shared" si="17"/>
        <v>0</v>
      </c>
      <c r="R63" s="14" t="s">
        <v>328</v>
      </c>
      <c r="S63" s="14" t="s">
        <v>36</v>
      </c>
      <c r="T63" s="14" t="s">
        <v>244</v>
      </c>
      <c r="U63" s="416" t="s">
        <v>245</v>
      </c>
      <c r="V63" s="14" t="s">
        <v>2762</v>
      </c>
      <c r="W63" s="38" t="s">
        <v>247</v>
      </c>
      <c r="X63" s="14"/>
    </row>
    <row r="64" spans="1:24" s="401" customFormat="1" ht="25.5" x14ac:dyDescent="0.2">
      <c r="A64" s="14" t="s">
        <v>325</v>
      </c>
      <c r="B64" s="14" t="s">
        <v>326</v>
      </c>
      <c r="C64" s="14"/>
      <c r="D64" s="398">
        <v>1703</v>
      </c>
      <c r="E64" s="398"/>
      <c r="F64" s="398"/>
      <c r="G64" s="14" t="s">
        <v>38</v>
      </c>
      <c r="H64" s="14">
        <v>2002</v>
      </c>
      <c r="I64" s="424">
        <f>VLOOKUP(H64,[1]Inflation!$G$16:$H$26,2,FALSE)</f>
        <v>1.280275745638717</v>
      </c>
      <c r="J64" s="16">
        <f t="shared" si="15"/>
        <v>2180.3095948227351</v>
      </c>
      <c r="K64" s="398"/>
      <c r="L64" s="16"/>
      <c r="M64" s="398"/>
      <c r="N64" s="16">
        <f t="shared" si="16"/>
        <v>0</v>
      </c>
      <c r="O64" s="398"/>
      <c r="P64" s="398"/>
      <c r="Q64" s="16">
        <f t="shared" si="17"/>
        <v>0</v>
      </c>
      <c r="R64" s="14" t="s">
        <v>328</v>
      </c>
      <c r="S64" s="14" t="s">
        <v>36</v>
      </c>
      <c r="T64" s="14" t="s">
        <v>37</v>
      </c>
      <c r="U64" s="416">
        <v>11</v>
      </c>
      <c r="V64" s="14" t="s">
        <v>2739</v>
      </c>
      <c r="W64" s="38" t="s">
        <v>39</v>
      </c>
      <c r="X64" s="14"/>
    </row>
    <row r="65" spans="1:24" s="401" customFormat="1" ht="25.5" x14ac:dyDescent="0.2">
      <c r="A65" s="14" t="s">
        <v>325</v>
      </c>
      <c r="B65" s="14" t="s">
        <v>331</v>
      </c>
      <c r="C65" s="14" t="s">
        <v>332</v>
      </c>
      <c r="D65" s="398">
        <v>22</v>
      </c>
      <c r="E65" s="398"/>
      <c r="F65" s="398"/>
      <c r="G65" s="14" t="s">
        <v>38</v>
      </c>
      <c r="H65" s="14">
        <v>2002</v>
      </c>
      <c r="I65" s="424">
        <f>VLOOKUP(H65,[1]Inflation!$G$16:$H$26,2,FALSE)</f>
        <v>1.280275745638717</v>
      </c>
      <c r="J65" s="16">
        <f t="shared" si="15"/>
        <v>28.166066404051776</v>
      </c>
      <c r="K65" s="398"/>
      <c r="L65" s="16"/>
      <c r="M65" s="398"/>
      <c r="N65" s="16">
        <f t="shared" si="16"/>
        <v>0</v>
      </c>
      <c r="O65" s="398"/>
      <c r="P65" s="398"/>
      <c r="Q65" s="16">
        <f t="shared" si="17"/>
        <v>0</v>
      </c>
      <c r="R65" s="14" t="s">
        <v>113</v>
      </c>
      <c r="S65" s="14" t="s">
        <v>36</v>
      </c>
      <c r="T65" s="14" t="s">
        <v>37</v>
      </c>
      <c r="U65" s="416">
        <v>11</v>
      </c>
      <c r="V65" s="14" t="s">
        <v>2739</v>
      </c>
      <c r="W65" s="38" t="s">
        <v>39</v>
      </c>
      <c r="X65" s="14"/>
    </row>
    <row r="66" spans="1:24" s="401" customFormat="1" ht="25.5" x14ac:dyDescent="0.2">
      <c r="A66" s="14" t="s">
        <v>325</v>
      </c>
      <c r="B66" s="14" t="s">
        <v>333</v>
      </c>
      <c r="C66" s="14" t="s">
        <v>333</v>
      </c>
      <c r="D66" s="398">
        <v>4</v>
      </c>
      <c r="E66" s="398"/>
      <c r="F66" s="398"/>
      <c r="G66" s="14" t="s">
        <v>38</v>
      </c>
      <c r="H66" s="14">
        <v>2002</v>
      </c>
      <c r="I66" s="424">
        <f>VLOOKUP(H66,[1]Inflation!$G$16:$H$26,2,FALSE)</f>
        <v>1.280275745638717</v>
      </c>
      <c r="J66" s="16">
        <f t="shared" si="15"/>
        <v>5.1211029825548682</v>
      </c>
      <c r="K66" s="398"/>
      <c r="L66" s="16"/>
      <c r="M66" s="398"/>
      <c r="N66" s="16">
        <f t="shared" si="16"/>
        <v>0</v>
      </c>
      <c r="O66" s="398"/>
      <c r="P66" s="398"/>
      <c r="Q66" s="16">
        <f t="shared" si="17"/>
        <v>0</v>
      </c>
      <c r="R66" s="14" t="s">
        <v>113</v>
      </c>
      <c r="S66" s="14" t="s">
        <v>36</v>
      </c>
      <c r="T66" s="14" t="s">
        <v>37</v>
      </c>
      <c r="U66" s="416">
        <v>11</v>
      </c>
      <c r="V66" s="14" t="s">
        <v>2739</v>
      </c>
      <c r="W66" s="38" t="s">
        <v>39</v>
      </c>
      <c r="X66" s="14"/>
    </row>
    <row r="67" spans="1:24" s="401" customFormat="1" ht="25.5" x14ac:dyDescent="0.2">
      <c r="A67" s="14" t="s">
        <v>325</v>
      </c>
      <c r="B67" s="14" t="s">
        <v>337</v>
      </c>
      <c r="C67" s="14"/>
      <c r="D67" s="398">
        <v>2108</v>
      </c>
      <c r="E67" s="398"/>
      <c r="F67" s="398"/>
      <c r="G67" s="14" t="s">
        <v>38</v>
      </c>
      <c r="H67" s="14">
        <v>2002</v>
      </c>
      <c r="I67" s="424">
        <f>VLOOKUP(H67,[1]Inflation!$G$16:$H$26,2,FALSE)</f>
        <v>1.280275745638717</v>
      </c>
      <c r="J67" s="16">
        <f t="shared" si="15"/>
        <v>2698.8212718064156</v>
      </c>
      <c r="K67" s="398"/>
      <c r="L67" s="16"/>
      <c r="M67" s="398"/>
      <c r="N67" s="16">
        <f t="shared" si="16"/>
        <v>0</v>
      </c>
      <c r="O67" s="398"/>
      <c r="P67" s="398"/>
      <c r="Q67" s="16">
        <f t="shared" si="17"/>
        <v>0</v>
      </c>
      <c r="R67" s="14" t="s">
        <v>328</v>
      </c>
      <c r="S67" s="14" t="s">
        <v>36</v>
      </c>
      <c r="T67" s="14" t="s">
        <v>37</v>
      </c>
      <c r="U67" s="416">
        <v>11</v>
      </c>
      <c r="V67" s="14" t="s">
        <v>2739</v>
      </c>
      <c r="W67" s="38" t="s">
        <v>39</v>
      </c>
      <c r="X67" s="14"/>
    </row>
    <row r="68" spans="1:24" ht="25.5" x14ac:dyDescent="0.2">
      <c r="A68" s="14" t="s">
        <v>325</v>
      </c>
      <c r="B68" s="14" t="s">
        <v>340</v>
      </c>
      <c r="C68" s="14" t="s">
        <v>341</v>
      </c>
      <c r="D68" s="398">
        <v>113</v>
      </c>
      <c r="E68" s="398"/>
      <c r="F68" s="398"/>
      <c r="G68" s="406" t="s">
        <v>38</v>
      </c>
      <c r="H68" s="406">
        <v>2002</v>
      </c>
      <c r="I68" s="424">
        <f>VLOOKUP(H68,[1]Inflation!$G$16:$H$26,2,FALSE)</f>
        <v>1.280275745638717</v>
      </c>
      <c r="J68" s="16">
        <f t="shared" si="15"/>
        <v>144.67115925717502</v>
      </c>
      <c r="K68" s="398"/>
      <c r="L68" s="16"/>
      <c r="M68" s="398"/>
      <c r="N68" s="16">
        <f t="shared" si="16"/>
        <v>0</v>
      </c>
      <c r="O68" s="398"/>
      <c r="P68" s="398"/>
      <c r="Q68" s="16">
        <f t="shared" si="17"/>
        <v>0</v>
      </c>
      <c r="R68" s="14" t="s">
        <v>113</v>
      </c>
      <c r="S68" s="14" t="s">
        <v>36</v>
      </c>
      <c r="T68" s="14" t="s">
        <v>37</v>
      </c>
      <c r="U68" s="431">
        <v>11</v>
      </c>
      <c r="V68" s="14" t="s">
        <v>2739</v>
      </c>
      <c r="W68" s="402" t="s">
        <v>39</v>
      </c>
      <c r="X68" s="14"/>
    </row>
    <row r="69" spans="1:24" ht="25.5" x14ac:dyDescent="0.2">
      <c r="A69" s="14" t="s">
        <v>325</v>
      </c>
      <c r="B69" s="23" t="s">
        <v>340</v>
      </c>
      <c r="C69" s="23" t="s">
        <v>342</v>
      </c>
      <c r="D69" s="381">
        <v>42.17</v>
      </c>
      <c r="E69" s="381"/>
      <c r="F69" s="381"/>
      <c r="G69" s="382" t="s">
        <v>67</v>
      </c>
      <c r="H69" s="382">
        <v>2010</v>
      </c>
      <c r="I69" s="424">
        <f>VLOOKUP(H69,[1]Inflation!$G$16:$H$26,2,FALSE)</f>
        <v>1.0461491063094051</v>
      </c>
      <c r="J69" s="16">
        <f t="shared" si="15"/>
        <v>44.116107813067615</v>
      </c>
      <c r="K69" s="381"/>
      <c r="L69" s="450">
        <v>30</v>
      </c>
      <c r="M69" s="381"/>
      <c r="N69" s="16">
        <f t="shared" si="16"/>
        <v>31.384473189282151</v>
      </c>
      <c r="O69" s="381">
        <v>78</v>
      </c>
      <c r="P69" s="381"/>
      <c r="Q69" s="16">
        <f t="shared" si="17"/>
        <v>81.599630292133597</v>
      </c>
      <c r="R69" s="406" t="s">
        <v>113</v>
      </c>
      <c r="S69" s="37" t="s">
        <v>153</v>
      </c>
      <c r="T69" s="23" t="s">
        <v>66</v>
      </c>
      <c r="U69" s="418"/>
      <c r="V69" s="26" t="s">
        <v>2763</v>
      </c>
      <c r="W69" s="445" t="s">
        <v>69</v>
      </c>
      <c r="X69" s="26"/>
    </row>
    <row r="70" spans="1:24" s="401" customFormat="1" x14ac:dyDescent="0.2">
      <c r="A70" s="12" t="s">
        <v>195</v>
      </c>
      <c r="B70" s="12" t="s">
        <v>195</v>
      </c>
      <c r="C70" s="14"/>
      <c r="D70" s="398">
        <v>830</v>
      </c>
      <c r="E70" s="398"/>
      <c r="F70" s="398"/>
      <c r="G70" s="14">
        <v>2010</v>
      </c>
      <c r="H70" s="14">
        <v>2010</v>
      </c>
      <c r="I70" s="424">
        <f>VLOOKUP(H70,[1]Inflation!$G$16:$H$26,2,FALSE)</f>
        <v>1.0461491063094051</v>
      </c>
      <c r="J70" s="16">
        <f t="shared" si="15"/>
        <v>868.30375823680617</v>
      </c>
      <c r="K70" s="398"/>
      <c r="L70" s="16"/>
      <c r="M70" s="398"/>
      <c r="N70" s="16">
        <f t="shared" si="16"/>
        <v>0</v>
      </c>
      <c r="O70" s="398"/>
      <c r="P70" s="398"/>
      <c r="Q70" s="16">
        <f t="shared" si="17"/>
        <v>0</v>
      </c>
      <c r="R70" s="14" t="s">
        <v>40</v>
      </c>
      <c r="S70" s="14" t="s">
        <v>196</v>
      </c>
      <c r="T70" s="14" t="s">
        <v>197</v>
      </c>
      <c r="U70" s="416" t="s">
        <v>198</v>
      </c>
      <c r="V70" s="14" t="s">
        <v>2764</v>
      </c>
      <c r="W70" s="38" t="s">
        <v>199</v>
      </c>
      <c r="X70" s="14"/>
    </row>
    <row r="71" spans="1:24" s="401" customFormat="1" x14ac:dyDescent="0.2">
      <c r="A71" s="12" t="s">
        <v>195</v>
      </c>
      <c r="B71" s="12" t="s">
        <v>195</v>
      </c>
      <c r="C71" s="14"/>
      <c r="D71" s="398">
        <v>600</v>
      </c>
      <c r="E71" s="398"/>
      <c r="F71" s="398"/>
      <c r="G71" s="14">
        <v>2011</v>
      </c>
      <c r="H71" s="14">
        <v>2011</v>
      </c>
      <c r="I71" s="424">
        <f>VLOOKUP(H71,[1]Inflation!$G$16:$H$26,2,FALSE)</f>
        <v>1.0292667257822254</v>
      </c>
      <c r="J71" s="16">
        <f t="shared" si="15"/>
        <v>617.56003546933528</v>
      </c>
      <c r="K71" s="398"/>
      <c r="L71" s="16"/>
      <c r="M71" s="398"/>
      <c r="N71" s="16">
        <f t="shared" si="16"/>
        <v>0</v>
      </c>
      <c r="O71" s="398"/>
      <c r="P71" s="398"/>
      <c r="Q71" s="16">
        <f t="shared" si="17"/>
        <v>0</v>
      </c>
      <c r="R71" s="14" t="s">
        <v>40</v>
      </c>
      <c r="S71" s="14" t="s">
        <v>196</v>
      </c>
      <c r="T71" s="14" t="s">
        <v>197</v>
      </c>
      <c r="U71" s="416" t="s">
        <v>200</v>
      </c>
      <c r="V71" s="14" t="s">
        <v>2765</v>
      </c>
      <c r="W71" s="38" t="s">
        <v>201</v>
      </c>
      <c r="X71" s="14"/>
    </row>
    <row r="72" spans="1:24" s="401" customFormat="1" x14ac:dyDescent="0.2">
      <c r="A72" s="12" t="s">
        <v>195</v>
      </c>
      <c r="B72" s="12" t="s">
        <v>195</v>
      </c>
      <c r="C72" s="14"/>
      <c r="D72" s="398">
        <v>370</v>
      </c>
      <c r="E72" s="398"/>
      <c r="F72" s="398"/>
      <c r="G72" s="14">
        <v>2011</v>
      </c>
      <c r="H72" s="14">
        <v>2011</v>
      </c>
      <c r="I72" s="424">
        <f>VLOOKUP(H72,[1]Inflation!$G$16:$H$26,2,FALSE)</f>
        <v>1.0292667257822254</v>
      </c>
      <c r="J72" s="16">
        <f t="shared" si="15"/>
        <v>380.82868853942341</v>
      </c>
      <c r="K72" s="398"/>
      <c r="L72" s="16">
        <v>370</v>
      </c>
      <c r="M72" s="398"/>
      <c r="N72" s="16">
        <f t="shared" si="16"/>
        <v>380.82868853942341</v>
      </c>
      <c r="O72" s="398">
        <v>370</v>
      </c>
      <c r="P72" s="398"/>
      <c r="Q72" s="16">
        <f t="shared" si="17"/>
        <v>380.82868853942341</v>
      </c>
      <c r="R72" s="14" t="s">
        <v>40</v>
      </c>
      <c r="S72" s="14" t="s">
        <v>202</v>
      </c>
      <c r="T72" s="14" t="s">
        <v>203</v>
      </c>
      <c r="U72" s="416" t="s">
        <v>32</v>
      </c>
      <c r="V72" s="14" t="s">
        <v>2766</v>
      </c>
      <c r="W72" s="38" t="s">
        <v>204</v>
      </c>
      <c r="X72" s="14"/>
    </row>
    <row r="73" spans="1:24" s="401" customFormat="1" x14ac:dyDescent="0.2">
      <c r="A73" s="12" t="s">
        <v>195</v>
      </c>
      <c r="B73" s="12" t="s">
        <v>195</v>
      </c>
      <c r="C73" s="14"/>
      <c r="D73" s="398">
        <v>655.26</v>
      </c>
      <c r="E73" s="398"/>
      <c r="F73" s="398"/>
      <c r="G73" s="14">
        <v>2011</v>
      </c>
      <c r="H73" s="14">
        <v>2011</v>
      </c>
      <c r="I73" s="424">
        <f>VLOOKUP(H73,[1]Inflation!$G$16:$H$26,2,FALSE)</f>
        <v>1.0292667257822254</v>
      </c>
      <c r="J73" s="16">
        <f t="shared" si="15"/>
        <v>674.43731473606101</v>
      </c>
      <c r="K73" s="398"/>
      <c r="L73" s="16"/>
      <c r="M73" s="398"/>
      <c r="N73" s="16">
        <f t="shared" si="16"/>
        <v>0</v>
      </c>
      <c r="O73" s="398"/>
      <c r="P73" s="398"/>
      <c r="Q73" s="16">
        <f t="shared" si="17"/>
        <v>0</v>
      </c>
      <c r="R73" s="14" t="s">
        <v>40</v>
      </c>
      <c r="S73" s="14" t="s">
        <v>205</v>
      </c>
      <c r="T73" s="407" t="s">
        <v>206</v>
      </c>
      <c r="U73" s="416" t="s">
        <v>32</v>
      </c>
      <c r="V73" s="14" t="s">
        <v>2767</v>
      </c>
      <c r="W73" s="38" t="s">
        <v>207</v>
      </c>
      <c r="X73" s="14"/>
    </row>
    <row r="74" spans="1:24" s="401" customFormat="1" x14ac:dyDescent="0.2">
      <c r="A74" s="12" t="s">
        <v>195</v>
      </c>
      <c r="B74" s="12" t="s">
        <v>195</v>
      </c>
      <c r="C74" s="14"/>
      <c r="D74" s="398">
        <v>999.34</v>
      </c>
      <c r="E74" s="398"/>
      <c r="F74" s="398"/>
      <c r="G74" s="14">
        <v>2011</v>
      </c>
      <c r="H74" s="14">
        <v>2011</v>
      </c>
      <c r="I74" s="424">
        <f>VLOOKUP(H74,[1]Inflation!$G$16:$H$26,2,FALSE)</f>
        <v>1.0292667257822254</v>
      </c>
      <c r="J74" s="16">
        <f t="shared" si="15"/>
        <v>1028.5874097432093</v>
      </c>
      <c r="K74" s="398"/>
      <c r="L74" s="16">
        <v>60</v>
      </c>
      <c r="M74" s="398"/>
      <c r="N74" s="16">
        <f t="shared" si="16"/>
        <v>61.756003546933528</v>
      </c>
      <c r="O74" s="398">
        <v>3000</v>
      </c>
      <c r="P74" s="398"/>
      <c r="Q74" s="16">
        <f t="shared" si="17"/>
        <v>3087.8001773466763</v>
      </c>
      <c r="R74" s="14" t="s">
        <v>40</v>
      </c>
      <c r="S74" s="14" t="s">
        <v>208</v>
      </c>
      <c r="T74" s="407" t="s">
        <v>209</v>
      </c>
      <c r="U74" s="416" t="s">
        <v>210</v>
      </c>
      <c r="V74" s="14" t="s">
        <v>2768</v>
      </c>
      <c r="W74" s="38" t="s">
        <v>211</v>
      </c>
      <c r="X74" s="14"/>
    </row>
    <row r="75" spans="1:24" s="401" customFormat="1" x14ac:dyDescent="0.2">
      <c r="A75" s="12" t="s">
        <v>195</v>
      </c>
      <c r="B75" s="12" t="s">
        <v>195</v>
      </c>
      <c r="C75" s="14" t="s">
        <v>212</v>
      </c>
      <c r="D75" s="398">
        <v>817.06</v>
      </c>
      <c r="E75" s="398"/>
      <c r="F75" s="398"/>
      <c r="G75" s="14" t="s">
        <v>214</v>
      </c>
      <c r="H75" s="14">
        <v>2011</v>
      </c>
      <c r="I75" s="424">
        <f>VLOOKUP(H75,[1]Inflation!$G$16:$H$26,2,FALSE)</f>
        <v>1.0292667257822254</v>
      </c>
      <c r="J75" s="16">
        <f t="shared" si="15"/>
        <v>840.97267096762505</v>
      </c>
      <c r="K75" s="398"/>
      <c r="L75" s="16"/>
      <c r="M75" s="398"/>
      <c r="N75" s="16">
        <f t="shared" si="16"/>
        <v>0</v>
      </c>
      <c r="O75" s="398"/>
      <c r="P75" s="398"/>
      <c r="Q75" s="16">
        <f t="shared" si="17"/>
        <v>0</v>
      </c>
      <c r="R75" s="14" t="s">
        <v>40</v>
      </c>
      <c r="S75" s="14" t="s">
        <v>36</v>
      </c>
      <c r="T75" s="407" t="s">
        <v>213</v>
      </c>
      <c r="U75" s="416" t="s">
        <v>210</v>
      </c>
      <c r="V75" s="14" t="s">
        <v>2769</v>
      </c>
      <c r="W75" s="38" t="s">
        <v>215</v>
      </c>
      <c r="X75" s="14"/>
    </row>
    <row r="76" spans="1:24" s="401" customFormat="1" x14ac:dyDescent="0.2">
      <c r="A76" s="12" t="s">
        <v>195</v>
      </c>
      <c r="B76" s="12" t="s">
        <v>195</v>
      </c>
      <c r="C76" s="14"/>
      <c r="D76" s="398">
        <v>500</v>
      </c>
      <c r="E76" s="398"/>
      <c r="F76" s="398"/>
      <c r="G76" s="14">
        <v>2011</v>
      </c>
      <c r="H76" s="14">
        <v>2011</v>
      </c>
      <c r="I76" s="424">
        <f>VLOOKUP(H76,[1]Inflation!$G$16:$H$26,2,FALSE)</f>
        <v>1.0292667257822254</v>
      </c>
      <c r="J76" s="16">
        <f t="shared" si="15"/>
        <v>514.63336289111271</v>
      </c>
      <c r="K76" s="398"/>
      <c r="L76" s="16"/>
      <c r="M76" s="398"/>
      <c r="N76" s="16">
        <f t="shared" si="16"/>
        <v>0</v>
      </c>
      <c r="O76" s="398"/>
      <c r="P76" s="398"/>
      <c r="Q76" s="16">
        <f t="shared" si="17"/>
        <v>0</v>
      </c>
      <c r="R76" s="14" t="s">
        <v>40</v>
      </c>
      <c r="S76" s="14" t="s">
        <v>71</v>
      </c>
      <c r="T76" s="407" t="s">
        <v>216</v>
      </c>
      <c r="U76" s="416">
        <v>31</v>
      </c>
      <c r="V76" s="14" t="s">
        <v>2765</v>
      </c>
      <c r="W76" s="38" t="s">
        <v>217</v>
      </c>
      <c r="X76" s="14"/>
    </row>
    <row r="77" spans="1:24" s="401" customFormat="1" x14ac:dyDescent="0.2">
      <c r="A77" s="12" t="s">
        <v>195</v>
      </c>
      <c r="B77" s="12" t="s">
        <v>195</v>
      </c>
      <c r="C77" s="14"/>
      <c r="D77" s="398">
        <v>662.49</v>
      </c>
      <c r="E77" s="398"/>
      <c r="F77" s="398"/>
      <c r="G77" s="14">
        <v>2011</v>
      </c>
      <c r="H77" s="14">
        <v>2011</v>
      </c>
      <c r="I77" s="424">
        <f>VLOOKUP(H77,[1]Inflation!$G$16:$H$26,2,FALSE)</f>
        <v>1.0292667257822254</v>
      </c>
      <c r="J77" s="16">
        <f t="shared" si="15"/>
        <v>681.87891316346656</v>
      </c>
      <c r="K77" s="398"/>
      <c r="L77" s="16"/>
      <c r="M77" s="398"/>
      <c r="N77" s="16">
        <f t="shared" si="16"/>
        <v>0</v>
      </c>
      <c r="O77" s="398"/>
      <c r="P77" s="398"/>
      <c r="Q77" s="16">
        <f t="shared" si="17"/>
        <v>0</v>
      </c>
      <c r="R77" s="14" t="s">
        <v>40</v>
      </c>
      <c r="S77" s="14" t="s">
        <v>77</v>
      </c>
      <c r="T77" s="407" t="s">
        <v>218</v>
      </c>
      <c r="U77" s="416">
        <v>18</v>
      </c>
      <c r="V77" s="14" t="s">
        <v>2770</v>
      </c>
      <c r="W77" s="38" t="s">
        <v>219</v>
      </c>
      <c r="X77" s="14"/>
    </row>
    <row r="78" spans="1:24" s="401" customFormat="1" x14ac:dyDescent="0.2">
      <c r="A78" s="12" t="s">
        <v>195</v>
      </c>
      <c r="B78" s="12" t="s">
        <v>195</v>
      </c>
      <c r="C78" s="14"/>
      <c r="D78" s="398">
        <v>148</v>
      </c>
      <c r="E78" s="398"/>
      <c r="F78" s="398"/>
      <c r="G78" s="14" t="s">
        <v>214</v>
      </c>
      <c r="H78" s="14">
        <v>2011</v>
      </c>
      <c r="I78" s="424">
        <f>VLOOKUP(H78,[1]Inflation!$G$16:$H$26,2,FALSE)</f>
        <v>1.0292667257822254</v>
      </c>
      <c r="J78" s="16">
        <f t="shared" si="15"/>
        <v>152.33147541576938</v>
      </c>
      <c r="K78" s="398"/>
      <c r="L78" s="16">
        <v>148</v>
      </c>
      <c r="M78" s="398"/>
      <c r="N78" s="16">
        <f t="shared" si="16"/>
        <v>152.33147541576938</v>
      </c>
      <c r="O78" s="398">
        <v>148</v>
      </c>
      <c r="P78" s="398"/>
      <c r="Q78" s="16">
        <f t="shared" si="17"/>
        <v>152.33147541576938</v>
      </c>
      <c r="R78" s="14" t="s">
        <v>40</v>
      </c>
      <c r="S78" s="14" t="s">
        <v>129</v>
      </c>
      <c r="T78" s="407" t="s">
        <v>220</v>
      </c>
      <c r="U78" s="416" t="s">
        <v>210</v>
      </c>
      <c r="V78" s="14" t="s">
        <v>2771</v>
      </c>
      <c r="W78" s="38" t="s">
        <v>221</v>
      </c>
      <c r="X78" s="14"/>
    </row>
    <row r="79" spans="1:24" s="401" customFormat="1" x14ac:dyDescent="0.2">
      <c r="A79" s="12" t="s">
        <v>195</v>
      </c>
      <c r="B79" s="12" t="s">
        <v>195</v>
      </c>
      <c r="C79" s="14" t="s">
        <v>222</v>
      </c>
      <c r="D79" s="398">
        <v>619.79999999999995</v>
      </c>
      <c r="E79" s="398"/>
      <c r="F79" s="398"/>
      <c r="G79" s="14" t="s">
        <v>214</v>
      </c>
      <c r="H79" s="14">
        <v>2011</v>
      </c>
      <c r="I79" s="424">
        <f>VLOOKUP(H79,[1]Inflation!$G$16:$H$26,2,FALSE)</f>
        <v>1.0292667257822254</v>
      </c>
      <c r="J79" s="16">
        <f t="shared" si="15"/>
        <v>637.9395166398233</v>
      </c>
      <c r="K79" s="398"/>
      <c r="L79" s="16">
        <v>550</v>
      </c>
      <c r="M79" s="398"/>
      <c r="N79" s="16">
        <f t="shared" si="16"/>
        <v>566.09669918022405</v>
      </c>
      <c r="O79" s="398">
        <v>811.29</v>
      </c>
      <c r="P79" s="398"/>
      <c r="Q79" s="16">
        <f t="shared" si="17"/>
        <v>835.03380195986165</v>
      </c>
      <c r="R79" s="14" t="s">
        <v>40</v>
      </c>
      <c r="S79" s="14" t="s">
        <v>129</v>
      </c>
      <c r="T79" s="407" t="s">
        <v>220</v>
      </c>
      <c r="U79" s="416" t="s">
        <v>210</v>
      </c>
      <c r="V79" s="14" t="s">
        <v>2772</v>
      </c>
      <c r="W79" s="38" t="s">
        <v>221</v>
      </c>
      <c r="X79" s="14"/>
    </row>
    <row r="80" spans="1:24" s="401" customFormat="1" x14ac:dyDescent="0.2">
      <c r="A80" s="12" t="s">
        <v>195</v>
      </c>
      <c r="B80" s="12" t="s">
        <v>195</v>
      </c>
      <c r="C80" s="14" t="s">
        <v>223</v>
      </c>
      <c r="D80" s="398">
        <v>350</v>
      </c>
      <c r="E80" s="398"/>
      <c r="F80" s="398"/>
      <c r="G80" s="14">
        <v>2010</v>
      </c>
      <c r="H80" s="14">
        <v>2010</v>
      </c>
      <c r="I80" s="424">
        <f>VLOOKUP(H80,[1]Inflation!$G$16:$H$26,2,FALSE)</f>
        <v>1.0461491063094051</v>
      </c>
      <c r="J80" s="16">
        <f t="shared" si="15"/>
        <v>366.15218720829176</v>
      </c>
      <c r="K80" s="398"/>
      <c r="L80" s="16"/>
      <c r="M80" s="398"/>
      <c r="N80" s="16">
        <f t="shared" si="16"/>
        <v>0</v>
      </c>
      <c r="O80" s="398"/>
      <c r="P80" s="398"/>
      <c r="Q80" s="16">
        <f t="shared" si="17"/>
        <v>0</v>
      </c>
      <c r="R80" s="14" t="s">
        <v>40</v>
      </c>
      <c r="S80" s="14" t="s">
        <v>153</v>
      </c>
      <c r="T80" s="407" t="s">
        <v>224</v>
      </c>
      <c r="U80" s="416" t="s">
        <v>210</v>
      </c>
      <c r="V80" s="14" t="s">
        <v>2766</v>
      </c>
      <c r="W80" s="38" t="s">
        <v>225</v>
      </c>
      <c r="X80" s="14"/>
    </row>
    <row r="81" spans="1:24" s="401" customFormat="1" x14ac:dyDescent="0.2">
      <c r="A81" s="12" t="s">
        <v>195</v>
      </c>
      <c r="B81" s="12" t="s">
        <v>195</v>
      </c>
      <c r="C81" s="14" t="s">
        <v>222</v>
      </c>
      <c r="D81" s="398">
        <v>499.53</v>
      </c>
      <c r="E81" s="398"/>
      <c r="F81" s="398"/>
      <c r="G81" s="14">
        <v>2010</v>
      </c>
      <c r="H81" s="14">
        <v>2010</v>
      </c>
      <c r="I81" s="424">
        <f>VLOOKUP(H81,[1]Inflation!$G$16:$H$26,2,FALSE)</f>
        <v>1.0461491063094051</v>
      </c>
      <c r="J81" s="16">
        <f t="shared" si="15"/>
        <v>522.58286307473713</v>
      </c>
      <c r="K81" s="398"/>
      <c r="L81" s="16"/>
      <c r="M81" s="398"/>
      <c r="N81" s="16">
        <f t="shared" si="16"/>
        <v>0</v>
      </c>
      <c r="O81" s="398"/>
      <c r="P81" s="398"/>
      <c r="Q81" s="16">
        <f t="shared" si="17"/>
        <v>0</v>
      </c>
      <c r="R81" s="14" t="s">
        <v>40</v>
      </c>
      <c r="S81" s="14" t="s">
        <v>153</v>
      </c>
      <c r="T81" s="407" t="s">
        <v>224</v>
      </c>
      <c r="U81" s="416" t="s">
        <v>210</v>
      </c>
      <c r="V81" s="14" t="s">
        <v>2773</v>
      </c>
      <c r="W81" s="38" t="s">
        <v>225</v>
      </c>
      <c r="X81" s="14"/>
    </row>
    <row r="82" spans="1:24" s="401" customFormat="1" x14ac:dyDescent="0.2">
      <c r="A82" s="12" t="s">
        <v>195</v>
      </c>
      <c r="B82" s="12" t="s">
        <v>195</v>
      </c>
      <c r="C82" s="14"/>
      <c r="D82" s="398">
        <v>500</v>
      </c>
      <c r="E82" s="398"/>
      <c r="F82" s="398"/>
      <c r="G82" s="14">
        <v>2010</v>
      </c>
      <c r="H82" s="14">
        <v>2010</v>
      </c>
      <c r="I82" s="424">
        <f>VLOOKUP(H82,[1]Inflation!$G$16:$H$26,2,FALSE)</f>
        <v>1.0461491063094051</v>
      </c>
      <c r="J82" s="16">
        <f t="shared" si="15"/>
        <v>523.07455315470247</v>
      </c>
      <c r="K82" s="398"/>
      <c r="L82" s="16"/>
      <c r="M82" s="398"/>
      <c r="N82" s="16">
        <f t="shared" si="16"/>
        <v>0</v>
      </c>
      <c r="O82" s="398"/>
      <c r="P82" s="398"/>
      <c r="Q82" s="16">
        <f t="shared" si="17"/>
        <v>0</v>
      </c>
      <c r="R82" s="14" t="s">
        <v>40</v>
      </c>
      <c r="S82" s="14" t="s">
        <v>153</v>
      </c>
      <c r="T82" s="407" t="s">
        <v>224</v>
      </c>
      <c r="U82" s="416" t="s">
        <v>210</v>
      </c>
      <c r="V82" s="14" t="s">
        <v>2765</v>
      </c>
      <c r="W82" s="38" t="s">
        <v>225</v>
      </c>
      <c r="X82" s="14"/>
    </row>
    <row r="83" spans="1:24" s="401" customFormat="1" x14ac:dyDescent="0.2">
      <c r="A83" s="12" t="s">
        <v>195</v>
      </c>
      <c r="B83" s="12" t="s">
        <v>195</v>
      </c>
      <c r="C83" s="14" t="s">
        <v>226</v>
      </c>
      <c r="D83" s="398">
        <v>850</v>
      </c>
      <c r="E83" s="398"/>
      <c r="F83" s="398"/>
      <c r="G83" s="14">
        <v>2011</v>
      </c>
      <c r="H83" s="14">
        <v>2011</v>
      </c>
      <c r="I83" s="424">
        <f>VLOOKUP(H83,[1]Inflation!$G$16:$H$26,2,FALSE)</f>
        <v>1.0292667257822254</v>
      </c>
      <c r="J83" s="16">
        <f t="shared" si="15"/>
        <v>874.87671691489163</v>
      </c>
      <c r="K83" s="398"/>
      <c r="L83" s="16"/>
      <c r="M83" s="398"/>
      <c r="N83" s="16">
        <f t="shared" si="16"/>
        <v>0</v>
      </c>
      <c r="O83" s="398"/>
      <c r="P83" s="398"/>
      <c r="Q83" s="16">
        <f t="shared" si="17"/>
        <v>0</v>
      </c>
      <c r="R83" s="14" t="s">
        <v>40</v>
      </c>
      <c r="S83" s="14" t="s">
        <v>97</v>
      </c>
      <c r="T83" s="14" t="s">
        <v>227</v>
      </c>
      <c r="U83" s="416" t="s">
        <v>32</v>
      </c>
      <c r="V83" s="14" t="s">
        <v>2774</v>
      </c>
      <c r="W83" s="38" t="s">
        <v>228</v>
      </c>
      <c r="X83" s="14"/>
    </row>
    <row r="84" spans="1:24" s="401" customFormat="1" x14ac:dyDescent="0.2">
      <c r="A84" s="12" t="s">
        <v>195</v>
      </c>
      <c r="B84" s="12" t="s">
        <v>195</v>
      </c>
      <c r="C84" s="14" t="s">
        <v>229</v>
      </c>
      <c r="D84" s="398">
        <v>250</v>
      </c>
      <c r="E84" s="398"/>
      <c r="F84" s="398"/>
      <c r="G84" s="14">
        <v>2011</v>
      </c>
      <c r="H84" s="14">
        <v>2011</v>
      </c>
      <c r="I84" s="424">
        <f>VLOOKUP(H84,[1]Inflation!$G$16:$H$26,2,FALSE)</f>
        <v>1.0292667257822254</v>
      </c>
      <c r="J84" s="16">
        <f t="shared" si="15"/>
        <v>257.31668144555636</v>
      </c>
      <c r="K84" s="398"/>
      <c r="L84" s="16"/>
      <c r="M84" s="398"/>
      <c r="N84" s="16">
        <f t="shared" si="16"/>
        <v>0</v>
      </c>
      <c r="O84" s="398"/>
      <c r="P84" s="398"/>
      <c r="Q84" s="16">
        <f t="shared" si="17"/>
        <v>0</v>
      </c>
      <c r="R84" s="14" t="s">
        <v>40</v>
      </c>
      <c r="S84" s="14" t="s">
        <v>97</v>
      </c>
      <c r="T84" s="14" t="s">
        <v>227</v>
      </c>
      <c r="U84" s="416" t="s">
        <v>32</v>
      </c>
      <c r="V84" s="14" t="s">
        <v>2764</v>
      </c>
      <c r="W84" s="38" t="s">
        <v>228</v>
      </c>
      <c r="X84" s="14"/>
    </row>
    <row r="85" spans="1:24" s="401" customFormat="1" x14ac:dyDescent="0.2">
      <c r="A85" s="12" t="s">
        <v>195</v>
      </c>
      <c r="B85" s="12" t="s">
        <v>195</v>
      </c>
      <c r="C85" s="14" t="s">
        <v>230</v>
      </c>
      <c r="D85" s="398">
        <v>235</v>
      </c>
      <c r="E85" s="398"/>
      <c r="F85" s="398"/>
      <c r="G85" s="14">
        <v>2011</v>
      </c>
      <c r="H85" s="14">
        <v>2011</v>
      </c>
      <c r="I85" s="424">
        <f>VLOOKUP(H85,[1]Inflation!$G$16:$H$26,2,FALSE)</f>
        <v>1.0292667257822254</v>
      </c>
      <c r="J85" s="16">
        <f t="shared" si="15"/>
        <v>241.87768055882299</v>
      </c>
      <c r="K85" s="398"/>
      <c r="L85" s="16"/>
      <c r="M85" s="398"/>
      <c r="N85" s="16">
        <f t="shared" si="16"/>
        <v>0</v>
      </c>
      <c r="O85" s="398"/>
      <c r="P85" s="398"/>
      <c r="Q85" s="16">
        <f t="shared" si="17"/>
        <v>0</v>
      </c>
      <c r="R85" s="14" t="s">
        <v>40</v>
      </c>
      <c r="S85" s="14" t="s">
        <v>97</v>
      </c>
      <c r="T85" s="14" t="s">
        <v>227</v>
      </c>
      <c r="U85" s="416" t="s">
        <v>32</v>
      </c>
      <c r="V85" s="14" t="s">
        <v>2775</v>
      </c>
      <c r="W85" s="38" t="s">
        <v>228</v>
      </c>
      <c r="X85" s="14"/>
    </row>
    <row r="86" spans="1:24" s="401" customFormat="1" x14ac:dyDescent="0.2">
      <c r="A86" s="12" t="s">
        <v>195</v>
      </c>
      <c r="B86" s="12" t="s">
        <v>195</v>
      </c>
      <c r="C86" s="14" t="s">
        <v>231</v>
      </c>
      <c r="D86" s="398">
        <v>787</v>
      </c>
      <c r="E86" s="398"/>
      <c r="F86" s="398"/>
      <c r="G86" s="14">
        <v>2011</v>
      </c>
      <c r="H86" s="14">
        <v>2011</v>
      </c>
      <c r="I86" s="424">
        <f>VLOOKUP(H86,[1]Inflation!$G$16:$H$26,2,FALSE)</f>
        <v>1.0292667257822254</v>
      </c>
      <c r="J86" s="16">
        <f t="shared" si="15"/>
        <v>810.03291319061145</v>
      </c>
      <c r="K86" s="398"/>
      <c r="L86" s="16"/>
      <c r="M86" s="398"/>
      <c r="N86" s="16">
        <f t="shared" si="16"/>
        <v>0</v>
      </c>
      <c r="O86" s="398"/>
      <c r="P86" s="398"/>
      <c r="Q86" s="16">
        <f t="shared" si="17"/>
        <v>0</v>
      </c>
      <c r="R86" s="14" t="s">
        <v>40</v>
      </c>
      <c r="S86" s="14" t="s">
        <v>97</v>
      </c>
      <c r="T86" s="14" t="s">
        <v>227</v>
      </c>
      <c r="U86" s="416" t="s">
        <v>32</v>
      </c>
      <c r="V86" s="14" t="s">
        <v>2765</v>
      </c>
      <c r="W86" s="38" t="s">
        <v>228</v>
      </c>
      <c r="X86" s="14"/>
    </row>
    <row r="87" spans="1:24" s="401" customFormat="1" x14ac:dyDescent="0.2">
      <c r="A87" s="12" t="s">
        <v>195</v>
      </c>
      <c r="B87" s="12" t="s">
        <v>195</v>
      </c>
      <c r="C87" s="14" t="s">
        <v>232</v>
      </c>
      <c r="D87" s="398">
        <v>165</v>
      </c>
      <c r="E87" s="398"/>
      <c r="F87" s="398"/>
      <c r="G87" s="14">
        <v>2011</v>
      </c>
      <c r="H87" s="14">
        <v>2011</v>
      </c>
      <c r="I87" s="424">
        <f>VLOOKUP(H87,[1]Inflation!$G$16:$H$26,2,FALSE)</f>
        <v>1.0292667257822254</v>
      </c>
      <c r="J87" s="16">
        <f t="shared" si="15"/>
        <v>169.82900975406719</v>
      </c>
      <c r="K87" s="398"/>
      <c r="L87" s="16"/>
      <c r="M87" s="398"/>
      <c r="N87" s="16">
        <f t="shared" si="16"/>
        <v>0</v>
      </c>
      <c r="O87" s="398"/>
      <c r="P87" s="398"/>
      <c r="Q87" s="16">
        <f t="shared" si="17"/>
        <v>0</v>
      </c>
      <c r="R87" s="14" t="s">
        <v>40</v>
      </c>
      <c r="S87" s="14" t="s">
        <v>97</v>
      </c>
      <c r="T87" s="14" t="s">
        <v>227</v>
      </c>
      <c r="U87" s="416" t="s">
        <v>32</v>
      </c>
      <c r="V87" s="14" t="s">
        <v>2776</v>
      </c>
      <c r="W87" s="38" t="s">
        <v>228</v>
      </c>
      <c r="X87" s="14"/>
    </row>
    <row r="88" spans="1:24" s="401" customFormat="1" x14ac:dyDescent="0.2">
      <c r="A88" s="12" t="s">
        <v>195</v>
      </c>
      <c r="B88" s="12" t="s">
        <v>195</v>
      </c>
      <c r="C88" s="14"/>
      <c r="D88" s="398">
        <v>307.47000000000003</v>
      </c>
      <c r="E88" s="398"/>
      <c r="F88" s="398"/>
      <c r="G88" s="14" t="s">
        <v>235</v>
      </c>
      <c r="H88" s="14">
        <v>2007</v>
      </c>
      <c r="I88" s="424">
        <f>VLOOKUP(H88,[1]Inflation!$G$16:$H$26,2,FALSE)</f>
        <v>1.118306895992371</v>
      </c>
      <c r="J88" s="16">
        <f t="shared" si="15"/>
        <v>343.84582131077434</v>
      </c>
      <c r="K88" s="398"/>
      <c r="L88" s="16"/>
      <c r="M88" s="398"/>
      <c r="N88" s="16">
        <f t="shared" si="16"/>
        <v>0</v>
      </c>
      <c r="O88" s="398"/>
      <c r="P88" s="398"/>
      <c r="Q88" s="16">
        <f t="shared" si="17"/>
        <v>0</v>
      </c>
      <c r="R88" s="14" t="s">
        <v>40</v>
      </c>
      <c r="S88" s="14" t="s">
        <v>233</v>
      </c>
      <c r="T88" s="14" t="s">
        <v>234</v>
      </c>
      <c r="U88" s="416" t="s">
        <v>236</v>
      </c>
      <c r="V88" s="14" t="s">
        <v>2777</v>
      </c>
      <c r="W88" s="38" t="s">
        <v>237</v>
      </c>
      <c r="X88" s="14"/>
    </row>
    <row r="89" spans="1:24" s="401" customFormat="1" x14ac:dyDescent="0.2">
      <c r="A89" s="12" t="s">
        <v>195</v>
      </c>
      <c r="B89" s="12" t="s">
        <v>195</v>
      </c>
      <c r="C89" s="14" t="s">
        <v>238</v>
      </c>
      <c r="D89" s="398">
        <v>300</v>
      </c>
      <c r="E89" s="398"/>
      <c r="F89" s="398"/>
      <c r="G89" s="14">
        <v>2008</v>
      </c>
      <c r="H89" s="14">
        <v>2008</v>
      </c>
      <c r="I89" s="424">
        <f>VLOOKUP(H89,[1]Inflation!$G$16:$H$26,2,FALSE)</f>
        <v>1.0721304058925818</v>
      </c>
      <c r="J89" s="16">
        <f t="shared" si="15"/>
        <v>321.63912176777455</v>
      </c>
      <c r="K89" s="398"/>
      <c r="L89" s="16"/>
      <c r="M89" s="398"/>
      <c r="N89" s="16">
        <f t="shared" si="16"/>
        <v>0</v>
      </c>
      <c r="O89" s="398"/>
      <c r="P89" s="398"/>
      <c r="Q89" s="16">
        <f t="shared" si="17"/>
        <v>0</v>
      </c>
      <c r="R89" s="14" t="s">
        <v>40</v>
      </c>
      <c r="S89" s="14" t="s">
        <v>28</v>
      </c>
      <c r="T89" s="14" t="s">
        <v>50</v>
      </c>
      <c r="U89" s="416" t="s">
        <v>51</v>
      </c>
      <c r="V89" s="14" t="s">
        <v>2739</v>
      </c>
      <c r="W89" s="38" t="s">
        <v>52</v>
      </c>
      <c r="X89" s="14" t="s">
        <v>53</v>
      </c>
    </row>
    <row r="90" spans="1:24" s="401" customFormat="1" ht="25.5" x14ac:dyDescent="0.2">
      <c r="A90" s="12" t="s">
        <v>195</v>
      </c>
      <c r="B90" s="12" t="s">
        <v>195</v>
      </c>
      <c r="C90" s="12" t="s">
        <v>239</v>
      </c>
      <c r="D90" s="398">
        <v>1200</v>
      </c>
      <c r="E90" s="398"/>
      <c r="F90" s="398"/>
      <c r="G90" s="14" t="s">
        <v>32</v>
      </c>
      <c r="H90" s="14" t="s">
        <v>32</v>
      </c>
      <c r="I90" s="424" t="e">
        <f>VLOOKUP(H90,[1]Inflation!$G$16:$H$26,2,FALSE)</f>
        <v>#N/A</v>
      </c>
      <c r="J90" s="16" t="e">
        <f t="shared" si="15"/>
        <v>#N/A</v>
      </c>
      <c r="K90" s="398"/>
      <c r="L90" s="16"/>
      <c r="M90" s="398"/>
      <c r="N90" s="16" t="e">
        <f t="shared" si="16"/>
        <v>#N/A</v>
      </c>
      <c r="O90" s="398"/>
      <c r="P90" s="398"/>
      <c r="Q90" s="16" t="e">
        <f t="shared" si="17"/>
        <v>#N/A</v>
      </c>
      <c r="R90" s="14" t="s">
        <v>40</v>
      </c>
      <c r="S90" s="14" t="s">
        <v>28</v>
      </c>
      <c r="T90" s="14" t="s">
        <v>240</v>
      </c>
      <c r="U90" s="416">
        <v>32</v>
      </c>
      <c r="V90" s="14" t="s">
        <v>2739</v>
      </c>
      <c r="W90" s="38" t="s">
        <v>241</v>
      </c>
      <c r="X90" s="14" t="s">
        <v>32</v>
      </c>
    </row>
    <row r="91" spans="1:24" ht="25.5" x14ac:dyDescent="0.2">
      <c r="A91" s="12" t="s">
        <v>195</v>
      </c>
      <c r="B91" s="12" t="s">
        <v>195</v>
      </c>
      <c r="C91" s="14" t="s">
        <v>242</v>
      </c>
      <c r="D91" s="432"/>
      <c r="E91" s="432"/>
      <c r="F91" s="432"/>
      <c r="G91" s="14" t="s">
        <v>30</v>
      </c>
      <c r="H91" s="14">
        <v>2008</v>
      </c>
      <c r="I91" s="424">
        <f>VLOOKUP(H91,[1]Inflation!$G$16:$H$26,2,FALSE)</f>
        <v>1.0721304058925818</v>
      </c>
      <c r="J91" s="16">
        <f t="shared" si="15"/>
        <v>0</v>
      </c>
      <c r="K91" s="432"/>
      <c r="L91" s="451">
        <v>220</v>
      </c>
      <c r="M91" s="432"/>
      <c r="N91" s="16">
        <f t="shared" si="16"/>
        <v>235.86868929636799</v>
      </c>
      <c r="O91" s="432">
        <v>800</v>
      </c>
      <c r="P91" s="432"/>
      <c r="Q91" s="16">
        <f t="shared" si="17"/>
        <v>857.70432471406548</v>
      </c>
      <c r="R91" s="14" t="s">
        <v>40</v>
      </c>
      <c r="S91" s="14" t="s">
        <v>28</v>
      </c>
      <c r="T91" s="14" t="s">
        <v>29</v>
      </c>
      <c r="U91" s="416" t="s">
        <v>243</v>
      </c>
      <c r="V91" s="14" t="s">
        <v>2739</v>
      </c>
      <c r="W91" s="38" t="s">
        <v>33</v>
      </c>
      <c r="X91" s="14" t="s">
        <v>34</v>
      </c>
    </row>
    <row r="92" spans="1:24" ht="25.5" x14ac:dyDescent="0.2">
      <c r="A92" s="12" t="s">
        <v>195</v>
      </c>
      <c r="B92" s="12" t="s">
        <v>195</v>
      </c>
      <c r="C92" s="14" t="s">
        <v>222</v>
      </c>
      <c r="D92" s="432"/>
      <c r="E92" s="432"/>
      <c r="F92" s="432"/>
      <c r="G92" s="14" t="s">
        <v>30</v>
      </c>
      <c r="H92" s="14">
        <v>2008</v>
      </c>
      <c r="I92" s="424">
        <f>VLOOKUP(H92,[1]Inflation!$G$16:$H$26,2,FALSE)</f>
        <v>1.0721304058925818</v>
      </c>
      <c r="J92" s="16">
        <f t="shared" si="15"/>
        <v>0</v>
      </c>
      <c r="K92" s="432"/>
      <c r="L92" s="451">
        <v>680</v>
      </c>
      <c r="M92" s="432"/>
      <c r="N92" s="16">
        <f t="shared" si="16"/>
        <v>729.04867600695559</v>
      </c>
      <c r="O92" s="432">
        <v>940</v>
      </c>
      <c r="P92" s="432"/>
      <c r="Q92" s="16">
        <f t="shared" si="17"/>
        <v>1007.8025815390268</v>
      </c>
      <c r="R92" s="14" t="s">
        <v>40</v>
      </c>
      <c r="S92" s="14" t="s">
        <v>28</v>
      </c>
      <c r="T92" s="14" t="s">
        <v>29</v>
      </c>
      <c r="U92" s="416" t="s">
        <v>243</v>
      </c>
      <c r="V92" s="14" t="s">
        <v>2739</v>
      </c>
      <c r="W92" s="38" t="s">
        <v>33</v>
      </c>
      <c r="X92" s="14" t="s">
        <v>34</v>
      </c>
    </row>
    <row r="93" spans="1:24" s="401" customFormat="1" x14ac:dyDescent="0.2">
      <c r="A93" s="12" t="s">
        <v>195</v>
      </c>
      <c r="B93" s="12" t="s">
        <v>195</v>
      </c>
      <c r="C93" s="14"/>
      <c r="D93" s="398">
        <v>1500</v>
      </c>
      <c r="E93" s="398"/>
      <c r="F93" s="398"/>
      <c r="G93" s="14">
        <v>2010</v>
      </c>
      <c r="H93" s="14">
        <v>2010</v>
      </c>
      <c r="I93" s="424">
        <f>VLOOKUP(H93,[1]Inflation!$G$16:$H$26,2,FALSE)</f>
        <v>1.0461491063094051</v>
      </c>
      <c r="J93" s="16">
        <f t="shared" si="15"/>
        <v>1569.2236594641076</v>
      </c>
      <c r="K93" s="398"/>
      <c r="L93" s="16"/>
      <c r="M93" s="398"/>
      <c r="N93" s="16">
        <f t="shared" si="16"/>
        <v>0</v>
      </c>
      <c r="O93" s="398"/>
      <c r="P93" s="398"/>
      <c r="Q93" s="16">
        <f t="shared" si="17"/>
        <v>0</v>
      </c>
      <c r="R93" s="14" t="s">
        <v>40</v>
      </c>
      <c r="S93" s="14" t="s">
        <v>36</v>
      </c>
      <c r="T93" s="14" t="s">
        <v>244</v>
      </c>
      <c r="U93" s="416" t="s">
        <v>245</v>
      </c>
      <c r="V93" s="14" t="s">
        <v>2778</v>
      </c>
      <c r="W93" s="38" t="s">
        <v>247</v>
      </c>
      <c r="X93" s="14"/>
    </row>
    <row r="94" spans="1:24" s="401" customFormat="1" x14ac:dyDescent="0.2">
      <c r="A94" s="12" t="s">
        <v>195</v>
      </c>
      <c r="B94" s="12" t="s">
        <v>195</v>
      </c>
      <c r="C94" s="14" t="s">
        <v>248</v>
      </c>
      <c r="D94" s="398">
        <v>130</v>
      </c>
      <c r="E94" s="398"/>
      <c r="F94" s="398"/>
      <c r="G94" s="14" t="s">
        <v>38</v>
      </c>
      <c r="H94" s="14">
        <v>2002</v>
      </c>
      <c r="I94" s="424">
        <f>VLOOKUP(H94,[1]Inflation!$G$16:$H$26,2,FALSE)</f>
        <v>1.280275745638717</v>
      </c>
      <c r="J94" s="16">
        <f t="shared" ref="J94:J117" si="18">I94*D94</f>
        <v>166.43584693303322</v>
      </c>
      <c r="K94" s="398"/>
      <c r="L94" s="16"/>
      <c r="M94" s="398"/>
      <c r="N94" s="16">
        <f t="shared" ref="N94:N117" si="19">L94*I94</f>
        <v>0</v>
      </c>
      <c r="O94" s="398"/>
      <c r="P94" s="398"/>
      <c r="Q94" s="16">
        <f t="shared" ref="Q94:Q117" si="20">O94*I94</f>
        <v>0</v>
      </c>
      <c r="R94" s="14" t="s">
        <v>40</v>
      </c>
      <c r="S94" s="14" t="s">
        <v>36</v>
      </c>
      <c r="T94" s="14" t="s">
        <v>37</v>
      </c>
      <c r="U94" s="416">
        <v>12</v>
      </c>
      <c r="V94" s="14" t="s">
        <v>2739</v>
      </c>
      <c r="W94" s="38" t="s">
        <v>39</v>
      </c>
      <c r="X94" s="14"/>
    </row>
    <row r="95" spans="1:24" x14ac:dyDescent="0.2">
      <c r="A95" s="383" t="s">
        <v>195</v>
      </c>
      <c r="B95" s="12" t="s">
        <v>195</v>
      </c>
      <c r="C95" s="31"/>
      <c r="D95" s="384">
        <v>610.49</v>
      </c>
      <c r="E95" s="384"/>
      <c r="F95" s="384"/>
      <c r="G95" s="382" t="s">
        <v>67</v>
      </c>
      <c r="H95" s="382">
        <v>2010</v>
      </c>
      <c r="I95" s="424">
        <f>VLOOKUP(H95,[1]Inflation!$G$16:$H$26,2,FALSE)</f>
        <v>1.0461491063094051</v>
      </c>
      <c r="J95" s="16">
        <f t="shared" si="18"/>
        <v>638.66356791082865</v>
      </c>
      <c r="K95" s="384"/>
      <c r="L95" s="452">
        <v>200</v>
      </c>
      <c r="M95" s="384"/>
      <c r="N95" s="16">
        <f t="shared" si="19"/>
        <v>209.229821261881</v>
      </c>
      <c r="O95" s="384">
        <v>2350.42</v>
      </c>
      <c r="P95" s="384"/>
      <c r="Q95" s="16">
        <f t="shared" si="20"/>
        <v>2458.8897824517521</v>
      </c>
      <c r="R95" s="14" t="s">
        <v>40</v>
      </c>
      <c r="S95" s="37" t="s">
        <v>71</v>
      </c>
      <c r="T95" s="23" t="s">
        <v>66</v>
      </c>
      <c r="U95" s="31"/>
      <c r="V95" s="33" t="s">
        <v>2779</v>
      </c>
      <c r="W95" s="445" t="s">
        <v>69</v>
      </c>
      <c r="X95" s="33"/>
    </row>
    <row r="96" spans="1:24" x14ac:dyDescent="0.2">
      <c r="A96" s="12" t="s">
        <v>195</v>
      </c>
      <c r="B96" s="12" t="s">
        <v>195</v>
      </c>
      <c r="C96" s="34"/>
      <c r="D96" s="385">
        <v>362.01</v>
      </c>
      <c r="E96" s="385"/>
      <c r="F96" s="385"/>
      <c r="G96" s="382" t="s">
        <v>67</v>
      </c>
      <c r="H96" s="382">
        <v>2010</v>
      </c>
      <c r="I96" s="424">
        <f>VLOOKUP(H96,[1]Inflation!$G$16:$H$26,2,FALSE)</f>
        <v>1.0461491063094051</v>
      </c>
      <c r="J96" s="16">
        <f t="shared" si="18"/>
        <v>378.71643797506772</v>
      </c>
      <c r="K96" s="385"/>
      <c r="L96" s="453">
        <v>200</v>
      </c>
      <c r="M96" s="385"/>
      <c r="N96" s="16">
        <f t="shared" si="19"/>
        <v>209.229821261881</v>
      </c>
      <c r="O96" s="385">
        <v>750</v>
      </c>
      <c r="P96" s="385"/>
      <c r="Q96" s="16">
        <f t="shared" si="20"/>
        <v>784.61182973205382</v>
      </c>
      <c r="R96" s="14" t="s">
        <v>40</v>
      </c>
      <c r="S96" s="37" t="s">
        <v>74</v>
      </c>
      <c r="T96" s="23" t="s">
        <v>66</v>
      </c>
      <c r="U96" s="34"/>
      <c r="V96" s="36" t="s">
        <v>2780</v>
      </c>
      <c r="W96" s="445" t="s">
        <v>69</v>
      </c>
      <c r="X96" s="36"/>
    </row>
    <row r="97" spans="1:24" x14ac:dyDescent="0.2">
      <c r="A97" s="12" t="s">
        <v>195</v>
      </c>
      <c r="B97" s="12" t="s">
        <v>195</v>
      </c>
      <c r="C97" s="23"/>
      <c r="D97" s="381">
        <v>704.84</v>
      </c>
      <c r="E97" s="381"/>
      <c r="F97" s="381"/>
      <c r="G97" s="382" t="s">
        <v>67</v>
      </c>
      <c r="H97" s="382">
        <v>2010</v>
      </c>
      <c r="I97" s="424">
        <f>VLOOKUP(H97,[1]Inflation!$G$16:$H$26,2,FALSE)</f>
        <v>1.0461491063094051</v>
      </c>
      <c r="J97" s="16">
        <f t="shared" si="18"/>
        <v>737.36773609112106</v>
      </c>
      <c r="K97" s="381"/>
      <c r="L97" s="450">
        <v>172.5</v>
      </c>
      <c r="M97" s="381"/>
      <c r="N97" s="16">
        <f t="shared" si="19"/>
        <v>180.46072083837237</v>
      </c>
      <c r="O97" s="381">
        <v>1247.9100000000001</v>
      </c>
      <c r="P97" s="381"/>
      <c r="Q97" s="16">
        <f t="shared" si="20"/>
        <v>1305.4999312545697</v>
      </c>
      <c r="R97" s="14" t="s">
        <v>40</v>
      </c>
      <c r="S97" s="37" t="s">
        <v>77</v>
      </c>
      <c r="T97" s="23" t="s">
        <v>66</v>
      </c>
      <c r="U97" s="418"/>
      <c r="V97" s="26" t="s">
        <v>2754</v>
      </c>
      <c r="W97" s="445" t="s">
        <v>69</v>
      </c>
      <c r="X97" s="26"/>
    </row>
    <row r="98" spans="1:24" x14ac:dyDescent="0.2">
      <c r="A98" s="12" t="s">
        <v>195</v>
      </c>
      <c r="B98" s="12" t="s">
        <v>195</v>
      </c>
      <c r="C98" s="23" t="s">
        <v>253</v>
      </c>
      <c r="D98" s="381">
        <v>1273.7</v>
      </c>
      <c r="E98" s="381"/>
      <c r="F98" s="381"/>
      <c r="G98" s="382" t="s">
        <v>67</v>
      </c>
      <c r="H98" s="382">
        <v>2010</v>
      </c>
      <c r="I98" s="424">
        <f>VLOOKUP(H98,[1]Inflation!$G$16:$H$26,2,FALSE)</f>
        <v>1.0461491063094051</v>
      </c>
      <c r="J98" s="16">
        <f t="shared" si="18"/>
        <v>1332.4801167062892</v>
      </c>
      <c r="K98" s="381"/>
      <c r="L98" s="450">
        <v>500</v>
      </c>
      <c r="M98" s="381"/>
      <c r="N98" s="16">
        <f t="shared" si="19"/>
        <v>523.07455315470247</v>
      </c>
      <c r="O98" s="381">
        <v>1895</v>
      </c>
      <c r="P98" s="381"/>
      <c r="Q98" s="16">
        <f t="shared" si="20"/>
        <v>1982.4525564563226</v>
      </c>
      <c r="R98" s="14" t="s">
        <v>40</v>
      </c>
      <c r="S98" s="37" t="s">
        <v>254</v>
      </c>
      <c r="T98" s="23" t="s">
        <v>66</v>
      </c>
      <c r="U98" s="418"/>
      <c r="V98" s="26" t="s">
        <v>2781</v>
      </c>
      <c r="W98" s="445" t="s">
        <v>69</v>
      </c>
      <c r="X98" s="26"/>
    </row>
    <row r="99" spans="1:24" x14ac:dyDescent="0.2">
      <c r="A99" s="12" t="s">
        <v>195</v>
      </c>
      <c r="B99" s="12" t="s">
        <v>195</v>
      </c>
      <c r="C99" s="23"/>
      <c r="D99" s="381">
        <v>617.27</v>
      </c>
      <c r="E99" s="381"/>
      <c r="F99" s="381"/>
      <c r="G99" s="382" t="s">
        <v>67</v>
      </c>
      <c r="H99" s="382">
        <v>2010</v>
      </c>
      <c r="I99" s="424">
        <f>VLOOKUP(H99,[1]Inflation!$G$16:$H$26,2,FALSE)</f>
        <v>1.0461491063094051</v>
      </c>
      <c r="J99" s="16">
        <f t="shared" si="18"/>
        <v>645.75645885160645</v>
      </c>
      <c r="K99" s="381"/>
      <c r="L99" s="450">
        <v>225</v>
      </c>
      <c r="M99" s="381"/>
      <c r="N99" s="16">
        <f t="shared" si="19"/>
        <v>235.38354891961615</v>
      </c>
      <c r="O99" s="381">
        <v>1000</v>
      </c>
      <c r="P99" s="381"/>
      <c r="Q99" s="16">
        <f t="shared" si="20"/>
        <v>1046.1491063094049</v>
      </c>
      <c r="R99" s="14" t="s">
        <v>40</v>
      </c>
      <c r="S99" s="37" t="s">
        <v>205</v>
      </c>
      <c r="T99" s="23" t="s">
        <v>66</v>
      </c>
      <c r="U99" s="418"/>
      <c r="V99" s="26" t="s">
        <v>2754</v>
      </c>
      <c r="W99" s="445" t="s">
        <v>69</v>
      </c>
      <c r="X99" s="26"/>
    </row>
    <row r="100" spans="1:24" x14ac:dyDescent="0.2">
      <c r="A100" s="12" t="s">
        <v>195</v>
      </c>
      <c r="B100" s="12" t="s">
        <v>195</v>
      </c>
      <c r="C100" s="23" t="s">
        <v>256</v>
      </c>
      <c r="D100" s="381">
        <v>1199.71</v>
      </c>
      <c r="E100" s="381"/>
      <c r="F100" s="381"/>
      <c r="G100" s="382" t="s">
        <v>67</v>
      </c>
      <c r="H100" s="382">
        <v>2010</v>
      </c>
      <c r="I100" s="424">
        <f>VLOOKUP(H100,[1]Inflation!$G$16:$H$26,2,FALSE)</f>
        <v>1.0461491063094051</v>
      </c>
      <c r="J100" s="16">
        <f t="shared" si="18"/>
        <v>1255.0755443304563</v>
      </c>
      <c r="K100" s="381"/>
      <c r="L100" s="450">
        <v>650</v>
      </c>
      <c r="M100" s="381"/>
      <c r="N100" s="16">
        <f t="shared" si="19"/>
        <v>679.99691910111324</v>
      </c>
      <c r="O100" s="381">
        <v>1716.25</v>
      </c>
      <c r="P100" s="381"/>
      <c r="Q100" s="16">
        <f t="shared" si="20"/>
        <v>1795.4534037035164</v>
      </c>
      <c r="R100" s="14" t="s">
        <v>40</v>
      </c>
      <c r="S100" s="37" t="s">
        <v>79</v>
      </c>
      <c r="T100" s="23" t="s">
        <v>66</v>
      </c>
      <c r="U100" s="418"/>
      <c r="V100" s="26" t="s">
        <v>2782</v>
      </c>
      <c r="W100" s="445" t="s">
        <v>69</v>
      </c>
      <c r="X100" s="26"/>
    </row>
    <row r="101" spans="1:24" x14ac:dyDescent="0.2">
      <c r="A101" s="12" t="s">
        <v>195</v>
      </c>
      <c r="B101" s="12" t="s">
        <v>195</v>
      </c>
      <c r="C101" s="23" t="s">
        <v>258</v>
      </c>
      <c r="D101" s="381">
        <v>2227.31</v>
      </c>
      <c r="E101" s="381"/>
      <c r="F101" s="381"/>
      <c r="G101" s="382" t="s">
        <v>67</v>
      </c>
      <c r="H101" s="382">
        <v>2010</v>
      </c>
      <c r="I101" s="424">
        <f>VLOOKUP(H101,[1]Inflation!$G$16:$H$26,2,FALSE)</f>
        <v>1.0461491063094051</v>
      </c>
      <c r="J101" s="16">
        <f t="shared" si="18"/>
        <v>2330.0983659740009</v>
      </c>
      <c r="K101" s="381"/>
      <c r="L101" s="450">
        <v>1250</v>
      </c>
      <c r="M101" s="381"/>
      <c r="N101" s="16">
        <f t="shared" si="19"/>
        <v>1307.6863828867563</v>
      </c>
      <c r="O101" s="381">
        <v>2645.77</v>
      </c>
      <c r="P101" s="381"/>
      <c r="Q101" s="16">
        <f t="shared" si="20"/>
        <v>2767.8699210002346</v>
      </c>
      <c r="R101" s="14" t="s">
        <v>40</v>
      </c>
      <c r="S101" s="37" t="s">
        <v>36</v>
      </c>
      <c r="T101" s="23" t="s">
        <v>66</v>
      </c>
      <c r="U101" s="418"/>
      <c r="V101" s="26" t="s">
        <v>2783</v>
      </c>
      <c r="W101" s="445" t="s">
        <v>69</v>
      </c>
      <c r="X101" s="26"/>
    </row>
    <row r="102" spans="1:24" x14ac:dyDescent="0.2">
      <c r="A102" s="12" t="s">
        <v>195</v>
      </c>
      <c r="B102" s="12" t="s">
        <v>195</v>
      </c>
      <c r="C102" s="23" t="s">
        <v>259</v>
      </c>
      <c r="D102" s="381">
        <v>1348</v>
      </c>
      <c r="E102" s="381"/>
      <c r="F102" s="381"/>
      <c r="G102" s="382" t="s">
        <v>67</v>
      </c>
      <c r="H102" s="382">
        <v>2010</v>
      </c>
      <c r="I102" s="424">
        <f>VLOOKUP(H102,[1]Inflation!$G$16:$H$26,2,FALSE)</f>
        <v>1.0461491063094051</v>
      </c>
      <c r="J102" s="16">
        <f t="shared" si="18"/>
        <v>1410.2089953050779</v>
      </c>
      <c r="K102" s="381"/>
      <c r="L102" s="450">
        <v>850</v>
      </c>
      <c r="M102" s="381"/>
      <c r="N102" s="16">
        <f t="shared" si="19"/>
        <v>889.22674036299429</v>
      </c>
      <c r="O102" s="381">
        <v>3000</v>
      </c>
      <c r="P102" s="381"/>
      <c r="Q102" s="16">
        <f t="shared" si="20"/>
        <v>3138.4473189282153</v>
      </c>
      <c r="R102" s="14" t="s">
        <v>40</v>
      </c>
      <c r="S102" s="37" t="s">
        <v>36</v>
      </c>
      <c r="T102" s="23" t="s">
        <v>66</v>
      </c>
      <c r="U102" s="418"/>
      <c r="V102" s="26" t="s">
        <v>2784</v>
      </c>
      <c r="W102" s="445" t="s">
        <v>69</v>
      </c>
      <c r="X102" s="26"/>
    </row>
    <row r="103" spans="1:24" x14ac:dyDescent="0.2">
      <c r="A103" s="12" t="s">
        <v>195</v>
      </c>
      <c r="B103" s="12" t="s">
        <v>195</v>
      </c>
      <c r="C103" s="23" t="s">
        <v>261</v>
      </c>
      <c r="D103" s="381">
        <v>1500</v>
      </c>
      <c r="E103" s="381"/>
      <c r="F103" s="381"/>
      <c r="G103" s="382" t="s">
        <v>67</v>
      </c>
      <c r="H103" s="382">
        <v>2010</v>
      </c>
      <c r="I103" s="424">
        <f>VLOOKUP(H103,[1]Inflation!$G$16:$H$26,2,FALSE)</f>
        <v>1.0461491063094051</v>
      </c>
      <c r="J103" s="16">
        <f t="shared" si="18"/>
        <v>1569.2236594641076</v>
      </c>
      <c r="K103" s="381"/>
      <c r="L103" s="450">
        <v>1500</v>
      </c>
      <c r="M103" s="381"/>
      <c r="N103" s="16">
        <f t="shared" si="19"/>
        <v>1569.2236594641076</v>
      </c>
      <c r="O103" s="381">
        <v>1500</v>
      </c>
      <c r="P103" s="381"/>
      <c r="Q103" s="16">
        <f t="shared" si="20"/>
        <v>1569.2236594641076</v>
      </c>
      <c r="R103" s="14" t="s">
        <v>40</v>
      </c>
      <c r="S103" s="37" t="s">
        <v>36</v>
      </c>
      <c r="T103" s="23" t="s">
        <v>66</v>
      </c>
      <c r="U103" s="418"/>
      <c r="V103" s="26" t="s">
        <v>2748</v>
      </c>
      <c r="W103" s="445" t="s">
        <v>69</v>
      </c>
      <c r="X103" s="26"/>
    </row>
    <row r="104" spans="1:24" x14ac:dyDescent="0.2">
      <c r="A104" s="12" t="s">
        <v>195</v>
      </c>
      <c r="B104" s="12" t="s">
        <v>195</v>
      </c>
      <c r="C104" s="23"/>
      <c r="D104" s="381">
        <v>427.32</v>
      </c>
      <c r="E104" s="381"/>
      <c r="F104" s="381"/>
      <c r="G104" s="382" t="s">
        <v>67</v>
      </c>
      <c r="H104" s="382">
        <v>2010</v>
      </c>
      <c r="I104" s="424">
        <f>VLOOKUP(H104,[1]Inflation!$G$16:$H$26,2,FALSE)</f>
        <v>1.0461491063094051</v>
      </c>
      <c r="J104" s="16">
        <f t="shared" si="18"/>
        <v>447.04043610813494</v>
      </c>
      <c r="K104" s="381"/>
      <c r="L104" s="450">
        <v>200.82</v>
      </c>
      <c r="M104" s="381"/>
      <c r="N104" s="16">
        <f t="shared" si="19"/>
        <v>210.08766352905471</v>
      </c>
      <c r="O104" s="381">
        <v>715</v>
      </c>
      <c r="P104" s="381"/>
      <c r="Q104" s="16">
        <f t="shared" si="20"/>
        <v>747.99661101122456</v>
      </c>
      <c r="R104" s="14" t="s">
        <v>40</v>
      </c>
      <c r="S104" s="37" t="s">
        <v>153</v>
      </c>
      <c r="T104" s="23" t="s">
        <v>66</v>
      </c>
      <c r="U104" s="418"/>
      <c r="V104" s="26" t="s">
        <v>2754</v>
      </c>
      <c r="W104" s="445" t="s">
        <v>69</v>
      </c>
      <c r="X104" s="26"/>
    </row>
    <row r="105" spans="1:24" x14ac:dyDescent="0.2">
      <c r="A105" s="12" t="s">
        <v>195</v>
      </c>
      <c r="B105" s="12" t="s">
        <v>195</v>
      </c>
      <c r="C105" s="23"/>
      <c r="D105" s="381">
        <v>1280</v>
      </c>
      <c r="E105" s="381"/>
      <c r="F105" s="381"/>
      <c r="G105" s="382" t="s">
        <v>67</v>
      </c>
      <c r="H105" s="382">
        <v>2010</v>
      </c>
      <c r="I105" s="424">
        <f>VLOOKUP(H105,[1]Inflation!$G$16:$H$26,2,FALSE)</f>
        <v>1.0461491063094051</v>
      </c>
      <c r="J105" s="16">
        <f t="shared" si="18"/>
        <v>1339.0708560760386</v>
      </c>
      <c r="K105" s="381"/>
      <c r="L105" s="450">
        <v>1060</v>
      </c>
      <c r="M105" s="381"/>
      <c r="N105" s="16">
        <f t="shared" si="19"/>
        <v>1108.9180526879693</v>
      </c>
      <c r="O105" s="381">
        <v>1500</v>
      </c>
      <c r="P105" s="381"/>
      <c r="Q105" s="16">
        <f t="shared" si="20"/>
        <v>1569.2236594641076</v>
      </c>
      <c r="R105" s="14" t="s">
        <v>40</v>
      </c>
      <c r="S105" s="37" t="s">
        <v>262</v>
      </c>
      <c r="T105" s="23" t="s">
        <v>66</v>
      </c>
      <c r="U105" s="418"/>
      <c r="V105" s="26" t="s">
        <v>2785</v>
      </c>
      <c r="W105" s="445" t="s">
        <v>69</v>
      </c>
      <c r="X105" s="26"/>
    </row>
    <row r="106" spans="1:24" x14ac:dyDescent="0.2">
      <c r="A106" s="12" t="s">
        <v>195</v>
      </c>
      <c r="B106" s="12" t="s">
        <v>195</v>
      </c>
      <c r="C106" s="23"/>
      <c r="D106" s="381">
        <v>692.1</v>
      </c>
      <c r="E106" s="381"/>
      <c r="F106" s="381"/>
      <c r="G106" s="382" t="s">
        <v>67</v>
      </c>
      <c r="H106" s="382">
        <v>2010</v>
      </c>
      <c r="I106" s="424">
        <f>VLOOKUP(H106,[1]Inflation!$G$16:$H$26,2,FALSE)</f>
        <v>1.0461491063094051</v>
      </c>
      <c r="J106" s="16">
        <f t="shared" si="18"/>
        <v>724.0397964767393</v>
      </c>
      <c r="K106" s="381"/>
      <c r="L106" s="450">
        <v>100</v>
      </c>
      <c r="M106" s="381"/>
      <c r="N106" s="16">
        <f t="shared" si="19"/>
        <v>104.6149106309405</v>
      </c>
      <c r="O106" s="381">
        <v>1500</v>
      </c>
      <c r="P106" s="381"/>
      <c r="Q106" s="16">
        <f t="shared" si="20"/>
        <v>1569.2236594641076</v>
      </c>
      <c r="R106" s="14" t="s">
        <v>40</v>
      </c>
      <c r="S106" s="37" t="s">
        <v>262</v>
      </c>
      <c r="T106" s="23" t="s">
        <v>66</v>
      </c>
      <c r="U106" s="418"/>
      <c r="V106" s="26" t="s">
        <v>2786</v>
      </c>
      <c r="W106" s="445" t="s">
        <v>69</v>
      </c>
      <c r="X106" s="26"/>
    </row>
    <row r="107" spans="1:24" x14ac:dyDescent="0.2">
      <c r="A107" s="12" t="s">
        <v>195</v>
      </c>
      <c r="B107" s="12" t="s">
        <v>195</v>
      </c>
      <c r="C107" s="23"/>
      <c r="D107" s="381">
        <v>798.93</v>
      </c>
      <c r="E107" s="381"/>
      <c r="F107" s="381"/>
      <c r="G107" s="382" t="s">
        <v>67</v>
      </c>
      <c r="H107" s="382">
        <v>2010</v>
      </c>
      <c r="I107" s="424">
        <f>VLOOKUP(H107,[1]Inflation!$G$16:$H$26,2,FALSE)</f>
        <v>1.0461491063094051</v>
      </c>
      <c r="J107" s="16">
        <f t="shared" si="18"/>
        <v>835.79990550377295</v>
      </c>
      <c r="K107" s="381"/>
      <c r="L107" s="450">
        <v>300</v>
      </c>
      <c r="M107" s="381"/>
      <c r="N107" s="16">
        <f t="shared" si="19"/>
        <v>313.84473189282153</v>
      </c>
      <c r="O107" s="381">
        <v>3950</v>
      </c>
      <c r="P107" s="381"/>
      <c r="Q107" s="16">
        <f t="shared" si="20"/>
        <v>4132.2889699221496</v>
      </c>
      <c r="R107" s="14" t="s">
        <v>40</v>
      </c>
      <c r="S107" s="37" t="s">
        <v>196</v>
      </c>
      <c r="T107" s="23" t="s">
        <v>66</v>
      </c>
      <c r="U107" s="418"/>
      <c r="V107" s="26" t="s">
        <v>2781</v>
      </c>
      <c r="W107" s="445" t="s">
        <v>69</v>
      </c>
      <c r="X107" s="26"/>
    </row>
    <row r="108" spans="1:24" x14ac:dyDescent="0.2">
      <c r="A108" s="12" t="s">
        <v>195</v>
      </c>
      <c r="B108" s="12" t="s">
        <v>195</v>
      </c>
      <c r="C108" s="23" t="s">
        <v>264</v>
      </c>
      <c r="D108" s="381">
        <v>587.41999999999996</v>
      </c>
      <c r="E108" s="381"/>
      <c r="F108" s="381"/>
      <c r="G108" s="382" t="s">
        <v>67</v>
      </c>
      <c r="H108" s="382">
        <v>2010</v>
      </c>
      <c r="I108" s="424">
        <f>VLOOKUP(H108,[1]Inflation!$G$16:$H$26,2,FALSE)</f>
        <v>1.0461491063094051</v>
      </c>
      <c r="J108" s="16">
        <f t="shared" si="18"/>
        <v>614.52890802827062</v>
      </c>
      <c r="K108" s="381"/>
      <c r="L108" s="450">
        <v>165</v>
      </c>
      <c r="M108" s="381"/>
      <c r="N108" s="16">
        <f t="shared" si="19"/>
        <v>172.61460254105182</v>
      </c>
      <c r="O108" s="381">
        <v>1400</v>
      </c>
      <c r="P108" s="381"/>
      <c r="Q108" s="16">
        <f t="shared" si="20"/>
        <v>1464.6087488331671</v>
      </c>
      <c r="R108" s="14" t="s">
        <v>40</v>
      </c>
      <c r="S108" s="37" t="s">
        <v>83</v>
      </c>
      <c r="T108" s="23" t="s">
        <v>66</v>
      </c>
      <c r="U108" s="418"/>
      <c r="V108" s="26" t="s">
        <v>2787</v>
      </c>
      <c r="W108" s="402" t="s">
        <v>69</v>
      </c>
      <c r="X108" s="26"/>
    </row>
    <row r="109" spans="1:24" x14ac:dyDescent="0.2">
      <c r="A109" s="12" t="s">
        <v>195</v>
      </c>
      <c r="B109" s="12" t="s">
        <v>195</v>
      </c>
      <c r="C109" s="23" t="s">
        <v>266</v>
      </c>
      <c r="D109" s="381">
        <v>500</v>
      </c>
      <c r="E109" s="381"/>
      <c r="F109" s="381"/>
      <c r="G109" s="382" t="s">
        <v>67</v>
      </c>
      <c r="H109" s="382">
        <v>2010</v>
      </c>
      <c r="I109" s="424">
        <f>VLOOKUP(H109,[1]Inflation!$G$16:$H$26,2,FALSE)</f>
        <v>1.0461491063094051</v>
      </c>
      <c r="J109" s="16">
        <f t="shared" si="18"/>
        <v>523.07455315470247</v>
      </c>
      <c r="K109" s="381"/>
      <c r="L109" s="450">
        <v>500</v>
      </c>
      <c r="M109" s="381"/>
      <c r="N109" s="16">
        <f t="shared" si="19"/>
        <v>523.07455315470247</v>
      </c>
      <c r="O109" s="381">
        <v>500</v>
      </c>
      <c r="P109" s="381"/>
      <c r="Q109" s="16">
        <f t="shared" si="20"/>
        <v>523.07455315470247</v>
      </c>
      <c r="R109" s="14" t="s">
        <v>40</v>
      </c>
      <c r="S109" s="37" t="s">
        <v>83</v>
      </c>
      <c r="T109" s="23" t="s">
        <v>66</v>
      </c>
      <c r="U109" s="418"/>
      <c r="V109" s="26" t="s">
        <v>2788</v>
      </c>
      <c r="W109" s="402" t="s">
        <v>69</v>
      </c>
      <c r="X109" s="26"/>
    </row>
    <row r="110" spans="1:24" x14ac:dyDescent="0.2">
      <c r="A110" s="12" t="s">
        <v>195</v>
      </c>
      <c r="B110" s="12" t="s">
        <v>195</v>
      </c>
      <c r="C110" s="23" t="s">
        <v>268</v>
      </c>
      <c r="D110" s="381">
        <v>386.62</v>
      </c>
      <c r="E110" s="381"/>
      <c r="F110" s="381"/>
      <c r="G110" s="382" t="s">
        <v>67</v>
      </c>
      <c r="H110" s="382">
        <v>2010</v>
      </c>
      <c r="I110" s="424">
        <f>VLOOKUP(H110,[1]Inflation!$G$16:$H$26,2,FALSE)</f>
        <v>1.0461491063094051</v>
      </c>
      <c r="J110" s="16">
        <f t="shared" si="18"/>
        <v>404.46216748134219</v>
      </c>
      <c r="K110" s="381"/>
      <c r="L110" s="450">
        <v>106.5</v>
      </c>
      <c r="M110" s="381"/>
      <c r="N110" s="16">
        <f t="shared" si="19"/>
        <v>111.41487982195164</v>
      </c>
      <c r="O110" s="381">
        <v>850</v>
      </c>
      <c r="P110" s="381"/>
      <c r="Q110" s="16">
        <f t="shared" si="20"/>
        <v>889.22674036299429</v>
      </c>
      <c r="R110" s="14" t="s">
        <v>40</v>
      </c>
      <c r="S110" s="37" t="s">
        <v>269</v>
      </c>
      <c r="T110" s="23" t="s">
        <v>66</v>
      </c>
      <c r="U110" s="418"/>
      <c r="V110" s="26" t="s">
        <v>2755</v>
      </c>
      <c r="W110" s="402" t="s">
        <v>69</v>
      </c>
      <c r="X110" s="26"/>
    </row>
    <row r="111" spans="1:24" x14ac:dyDescent="0.2">
      <c r="A111" s="12" t="s">
        <v>195</v>
      </c>
      <c r="B111" s="12" t="s">
        <v>195</v>
      </c>
      <c r="C111" s="23" t="s">
        <v>222</v>
      </c>
      <c r="D111" s="381">
        <v>1145</v>
      </c>
      <c r="E111" s="381"/>
      <c r="F111" s="381"/>
      <c r="G111" s="382" t="s">
        <v>67</v>
      </c>
      <c r="H111" s="382">
        <v>2010</v>
      </c>
      <c r="I111" s="424">
        <f>VLOOKUP(H111,[1]Inflation!$G$16:$H$26,2,FALSE)</f>
        <v>1.0461491063094051</v>
      </c>
      <c r="J111" s="16">
        <f t="shared" si="18"/>
        <v>1197.8407267242687</v>
      </c>
      <c r="K111" s="381"/>
      <c r="L111" s="450">
        <v>1000</v>
      </c>
      <c r="M111" s="381"/>
      <c r="N111" s="16">
        <f t="shared" si="19"/>
        <v>1046.1491063094049</v>
      </c>
      <c r="O111" s="381">
        <v>1400</v>
      </c>
      <c r="P111" s="381"/>
      <c r="Q111" s="16">
        <f t="shared" si="20"/>
        <v>1464.6087488331671</v>
      </c>
      <c r="R111" s="14" t="s">
        <v>40</v>
      </c>
      <c r="S111" s="37" t="s">
        <v>269</v>
      </c>
      <c r="T111" s="23" t="s">
        <v>66</v>
      </c>
      <c r="U111" s="418"/>
      <c r="V111" s="26" t="s">
        <v>2744</v>
      </c>
      <c r="W111" s="402" t="s">
        <v>69</v>
      </c>
      <c r="X111" s="26"/>
    </row>
    <row r="112" spans="1:24" x14ac:dyDescent="0.2">
      <c r="A112" s="12" t="s">
        <v>195</v>
      </c>
      <c r="B112" s="12" t="s">
        <v>195</v>
      </c>
      <c r="C112" s="34"/>
      <c r="D112" s="385">
        <v>976.78</v>
      </c>
      <c r="E112" s="385"/>
      <c r="F112" s="385"/>
      <c r="G112" s="382" t="s">
        <v>67</v>
      </c>
      <c r="H112" s="382">
        <v>2010</v>
      </c>
      <c r="I112" s="424">
        <f>VLOOKUP(H112,[1]Inflation!$G$16:$H$26,2,FALSE)</f>
        <v>1.0461491063094051</v>
      </c>
      <c r="J112" s="16">
        <f t="shared" si="18"/>
        <v>1021.8575240609007</v>
      </c>
      <c r="K112" s="385"/>
      <c r="L112" s="453">
        <v>150</v>
      </c>
      <c r="M112" s="385"/>
      <c r="N112" s="16">
        <f t="shared" si="19"/>
        <v>156.92236594641076</v>
      </c>
      <c r="O112" s="385">
        <v>2200</v>
      </c>
      <c r="P112" s="385"/>
      <c r="Q112" s="16">
        <f t="shared" si="20"/>
        <v>2301.5280338806911</v>
      </c>
      <c r="R112" s="14" t="s">
        <v>40</v>
      </c>
      <c r="S112" s="37" t="s">
        <v>84</v>
      </c>
      <c r="T112" s="23" t="s">
        <v>66</v>
      </c>
      <c r="U112" s="386"/>
      <c r="V112" s="36" t="s">
        <v>2789</v>
      </c>
      <c r="W112" s="402" t="s">
        <v>69</v>
      </c>
      <c r="X112" s="36"/>
    </row>
    <row r="113" spans="1:24" s="401" customFormat="1" x14ac:dyDescent="0.2">
      <c r="A113" s="12" t="s">
        <v>195</v>
      </c>
      <c r="B113" s="12" t="s">
        <v>195</v>
      </c>
      <c r="C113" s="34" t="s">
        <v>274</v>
      </c>
      <c r="D113" s="385">
        <v>763.45</v>
      </c>
      <c r="E113" s="385"/>
      <c r="F113" s="385"/>
      <c r="G113" s="382" t="s">
        <v>67</v>
      </c>
      <c r="H113" s="382">
        <v>2010</v>
      </c>
      <c r="I113" s="424">
        <f>VLOOKUP(H113,[1]Inflation!$G$16:$H$26,2,FALSE)</f>
        <v>1.0461491063094051</v>
      </c>
      <c r="J113" s="16">
        <f t="shared" si="18"/>
        <v>798.68253521191536</v>
      </c>
      <c r="K113" s="385"/>
      <c r="L113" s="453">
        <v>300</v>
      </c>
      <c r="M113" s="385"/>
      <c r="N113" s="16">
        <f t="shared" si="19"/>
        <v>313.84473189282153</v>
      </c>
      <c r="O113" s="385">
        <v>1860</v>
      </c>
      <c r="P113" s="385"/>
      <c r="Q113" s="16">
        <f t="shared" si="20"/>
        <v>1945.8373377354933</v>
      </c>
      <c r="R113" s="14" t="s">
        <v>40</v>
      </c>
      <c r="S113" s="37" t="s">
        <v>84</v>
      </c>
      <c r="T113" s="23" t="s">
        <v>66</v>
      </c>
      <c r="U113" s="34"/>
      <c r="V113" s="36" t="s">
        <v>2790</v>
      </c>
      <c r="W113" s="402" t="s">
        <v>69</v>
      </c>
      <c r="X113" s="36"/>
    </row>
    <row r="114" spans="1:24" s="401" customFormat="1" x14ac:dyDescent="0.2">
      <c r="A114" s="12" t="s">
        <v>195</v>
      </c>
      <c r="B114" s="12" t="s">
        <v>195</v>
      </c>
      <c r="C114" s="23"/>
      <c r="D114" s="381">
        <v>356.83</v>
      </c>
      <c r="E114" s="381"/>
      <c r="F114" s="381"/>
      <c r="G114" s="382" t="s">
        <v>67</v>
      </c>
      <c r="H114" s="382">
        <v>2010</v>
      </c>
      <c r="I114" s="424">
        <f>VLOOKUP(H114,[1]Inflation!$G$16:$H$26,2,FALSE)</f>
        <v>1.0461491063094051</v>
      </c>
      <c r="J114" s="16">
        <f t="shared" si="18"/>
        <v>373.297385604385</v>
      </c>
      <c r="K114" s="381"/>
      <c r="L114" s="450">
        <v>150</v>
      </c>
      <c r="M114" s="381"/>
      <c r="N114" s="16">
        <f t="shared" si="19"/>
        <v>156.92236594641076</v>
      </c>
      <c r="O114" s="381">
        <v>800</v>
      </c>
      <c r="P114" s="381"/>
      <c r="Q114" s="16">
        <f t="shared" si="20"/>
        <v>836.919285047524</v>
      </c>
      <c r="R114" s="14" t="s">
        <v>40</v>
      </c>
      <c r="S114" s="37" t="s">
        <v>233</v>
      </c>
      <c r="T114" s="23" t="s">
        <v>66</v>
      </c>
      <c r="U114" s="417"/>
      <c r="V114" s="26" t="s">
        <v>2754</v>
      </c>
      <c r="W114" s="402" t="s">
        <v>69</v>
      </c>
      <c r="X114" s="26"/>
    </row>
    <row r="115" spans="1:24" s="401" customFormat="1" x14ac:dyDescent="0.2">
      <c r="A115" s="12" t="s">
        <v>195</v>
      </c>
      <c r="B115" s="12" t="s">
        <v>277</v>
      </c>
      <c r="C115" s="23" t="s">
        <v>107</v>
      </c>
      <c r="D115" s="381">
        <v>400.82</v>
      </c>
      <c r="E115" s="381"/>
      <c r="F115" s="381"/>
      <c r="G115" s="382" t="s">
        <v>67</v>
      </c>
      <c r="H115" s="382">
        <v>2010</v>
      </c>
      <c r="I115" s="424">
        <f>VLOOKUP(H115,[1]Inflation!$G$16:$H$26,2,FALSE)</f>
        <v>1.0461491063094051</v>
      </c>
      <c r="J115" s="16">
        <f t="shared" si="18"/>
        <v>419.31748479093574</v>
      </c>
      <c r="K115" s="381"/>
      <c r="L115" s="450">
        <v>50</v>
      </c>
      <c r="M115" s="381"/>
      <c r="N115" s="16">
        <f t="shared" si="19"/>
        <v>52.30745531547025</v>
      </c>
      <c r="O115" s="381">
        <v>559</v>
      </c>
      <c r="P115" s="381"/>
      <c r="Q115" s="16">
        <f t="shared" si="20"/>
        <v>584.79735042695745</v>
      </c>
      <c r="R115" s="14" t="s">
        <v>40</v>
      </c>
      <c r="S115" s="37" t="s">
        <v>36</v>
      </c>
      <c r="T115" s="23" t="s">
        <v>66</v>
      </c>
      <c r="U115" s="417"/>
      <c r="V115" s="26" t="s">
        <v>2791</v>
      </c>
      <c r="W115" s="445" t="s">
        <v>69</v>
      </c>
      <c r="X115" s="26"/>
    </row>
    <row r="116" spans="1:24" s="401" customFormat="1" x14ac:dyDescent="0.2">
      <c r="A116" s="12" t="s">
        <v>195</v>
      </c>
      <c r="B116" s="12" t="s">
        <v>277</v>
      </c>
      <c r="C116" s="23"/>
      <c r="D116" s="381">
        <v>42.65</v>
      </c>
      <c r="E116" s="381"/>
      <c r="F116" s="381"/>
      <c r="G116" s="382" t="s">
        <v>67</v>
      </c>
      <c r="H116" s="382">
        <v>2010</v>
      </c>
      <c r="I116" s="424">
        <f>VLOOKUP(H116,[1]Inflation!$G$16:$H$26,2,FALSE)</f>
        <v>1.0461491063094051</v>
      </c>
      <c r="J116" s="16">
        <f t="shared" si="18"/>
        <v>44.618259384096127</v>
      </c>
      <c r="K116" s="381"/>
      <c r="L116" s="450">
        <v>21.2</v>
      </c>
      <c r="M116" s="381"/>
      <c r="N116" s="16">
        <f t="shared" si="19"/>
        <v>22.178361053759385</v>
      </c>
      <c r="O116" s="381">
        <v>65</v>
      </c>
      <c r="P116" s="381"/>
      <c r="Q116" s="16">
        <f t="shared" si="20"/>
        <v>67.999691910111324</v>
      </c>
      <c r="R116" s="14" t="s">
        <v>40</v>
      </c>
      <c r="S116" s="37" t="s">
        <v>44</v>
      </c>
      <c r="T116" s="23" t="s">
        <v>66</v>
      </c>
      <c r="U116" s="417"/>
      <c r="V116" s="26" t="s">
        <v>2782</v>
      </c>
      <c r="W116" s="445" t="s">
        <v>69</v>
      </c>
      <c r="X116" s="26"/>
    </row>
    <row r="117" spans="1:24" s="401" customFormat="1" x14ac:dyDescent="0.2">
      <c r="A117" s="12" t="s">
        <v>195</v>
      </c>
      <c r="B117" s="12" t="s">
        <v>277</v>
      </c>
      <c r="C117" s="23"/>
      <c r="D117" s="381">
        <v>28.71</v>
      </c>
      <c r="E117" s="381"/>
      <c r="F117" s="381"/>
      <c r="G117" s="382" t="s">
        <v>67</v>
      </c>
      <c r="H117" s="382">
        <v>2010</v>
      </c>
      <c r="I117" s="424">
        <f>VLOOKUP(H117,[1]Inflation!$G$16:$H$26,2,FALSE)</f>
        <v>1.0461491063094051</v>
      </c>
      <c r="J117" s="16">
        <f t="shared" si="18"/>
        <v>30.034940842143019</v>
      </c>
      <c r="K117" s="381"/>
      <c r="L117" s="450">
        <v>20</v>
      </c>
      <c r="M117" s="381"/>
      <c r="N117" s="16">
        <f t="shared" si="19"/>
        <v>20.922982126188103</v>
      </c>
      <c r="O117" s="381">
        <v>56.63</v>
      </c>
      <c r="P117" s="381"/>
      <c r="Q117" s="16">
        <f t="shared" si="20"/>
        <v>59.243423890301614</v>
      </c>
      <c r="R117" s="14" t="s">
        <v>40</v>
      </c>
      <c r="S117" s="37" t="s">
        <v>153</v>
      </c>
      <c r="T117" s="23" t="s">
        <v>66</v>
      </c>
      <c r="U117" s="417"/>
      <c r="V117" s="26" t="s">
        <v>2792</v>
      </c>
      <c r="W117" s="445" t="s">
        <v>69</v>
      </c>
      <c r="X117" s="26"/>
    </row>
    <row r="118" spans="1:24" s="401" customFormat="1" ht="25.5" x14ac:dyDescent="0.2">
      <c r="A118" s="12" t="s">
        <v>318</v>
      </c>
      <c r="B118" s="12" t="s">
        <v>908</v>
      </c>
      <c r="C118" s="14"/>
      <c r="D118" s="398">
        <v>350000</v>
      </c>
      <c r="E118" s="398">
        <f>D118/5</f>
        <v>70000</v>
      </c>
      <c r="F118" s="398" t="s">
        <v>27</v>
      </c>
      <c r="G118" s="14">
        <v>2007</v>
      </c>
      <c r="H118" s="14">
        <v>2007</v>
      </c>
      <c r="I118" s="424">
        <f>VLOOKUP(H118,[1]Inflation!$G$16:$H$26,2,FALSE)</f>
        <v>1.118306895992371</v>
      </c>
      <c r="J118" s="16">
        <f>I118*E118</f>
        <v>78281.482719465974</v>
      </c>
      <c r="K118" s="398"/>
      <c r="L118" s="16"/>
      <c r="M118" s="398"/>
      <c r="N118" s="16">
        <f>M118*I118</f>
        <v>0</v>
      </c>
      <c r="O118" s="398"/>
      <c r="P118" s="398"/>
      <c r="Q118" s="16">
        <f>P118*I118</f>
        <v>0</v>
      </c>
      <c r="R118" s="14" t="s">
        <v>909</v>
      </c>
      <c r="S118" s="14" t="s">
        <v>910</v>
      </c>
      <c r="T118" s="14" t="s">
        <v>911</v>
      </c>
      <c r="U118" s="416" t="s">
        <v>32</v>
      </c>
      <c r="V118" s="14" t="s">
        <v>2927</v>
      </c>
      <c r="W118" s="38" t="s">
        <v>912</v>
      </c>
      <c r="X118" s="14"/>
    </row>
    <row r="119" spans="1:24" s="401" customFormat="1" x14ac:dyDescent="0.2">
      <c r="A119" s="12" t="s">
        <v>318</v>
      </c>
      <c r="B119" s="12" t="s">
        <v>930</v>
      </c>
      <c r="C119" s="14"/>
      <c r="D119" s="398"/>
      <c r="E119" s="398"/>
      <c r="F119" s="398"/>
      <c r="G119" s="14">
        <v>2011</v>
      </c>
      <c r="H119" s="14">
        <v>2011</v>
      </c>
      <c r="I119" s="424">
        <f>VLOOKUP(H119,[1]Inflation!$G$16:$H$26,2,FALSE)</f>
        <v>1.0292667257822254</v>
      </c>
      <c r="J119" s="16">
        <f>I119*E119</f>
        <v>0</v>
      </c>
      <c r="K119" s="398"/>
      <c r="L119" s="16">
        <v>35000</v>
      </c>
      <c r="M119" s="398">
        <v>35000</v>
      </c>
      <c r="N119" s="16">
        <f>M119*I119</f>
        <v>36024.335402377888</v>
      </c>
      <c r="O119" s="398">
        <v>40000</v>
      </c>
      <c r="P119" s="398">
        <v>40000</v>
      </c>
      <c r="Q119" s="16">
        <f>P119*I119</f>
        <v>41170.66903128902</v>
      </c>
      <c r="R119" s="14" t="s">
        <v>27</v>
      </c>
      <c r="S119" s="14" t="s">
        <v>84</v>
      </c>
      <c r="T119" s="14" t="s">
        <v>931</v>
      </c>
      <c r="U119" s="416" t="s">
        <v>210</v>
      </c>
      <c r="V119" s="14" t="s">
        <v>2811</v>
      </c>
      <c r="W119" s="38" t="s">
        <v>932</v>
      </c>
      <c r="X119" s="14"/>
    </row>
    <row r="120" spans="1:24" s="401" customFormat="1" x14ac:dyDescent="0.2">
      <c r="A120" s="12" t="s">
        <v>318</v>
      </c>
      <c r="B120" s="12" t="s">
        <v>930</v>
      </c>
      <c r="C120" s="14" t="s">
        <v>933</v>
      </c>
      <c r="D120" s="398">
        <v>38850</v>
      </c>
      <c r="E120" s="398">
        <v>38850</v>
      </c>
      <c r="F120" s="398"/>
      <c r="G120" s="14">
        <v>2011</v>
      </c>
      <c r="H120" s="14">
        <v>2011</v>
      </c>
      <c r="I120" s="424">
        <f>VLOOKUP(H120,[1]Inflation!$G$16:$H$26,2,FALSE)</f>
        <v>1.0292667257822254</v>
      </c>
      <c r="J120" s="16">
        <f>I120*E120</f>
        <v>39987.012296639456</v>
      </c>
      <c r="K120" s="398"/>
      <c r="L120" s="16"/>
      <c r="M120" s="398"/>
      <c r="N120" s="16">
        <f>M120*I120</f>
        <v>0</v>
      </c>
      <c r="O120" s="398"/>
      <c r="P120" s="398"/>
      <c r="Q120" s="16">
        <f>P120*I120</f>
        <v>0</v>
      </c>
      <c r="R120" s="14" t="s">
        <v>27</v>
      </c>
      <c r="S120" s="14" t="s">
        <v>28</v>
      </c>
      <c r="T120" s="14" t="s">
        <v>934</v>
      </c>
      <c r="U120" s="416" t="s">
        <v>935</v>
      </c>
      <c r="V120" s="14" t="s">
        <v>2739</v>
      </c>
      <c r="W120" s="38" t="s">
        <v>936</v>
      </c>
      <c r="X120" s="14" t="s">
        <v>937</v>
      </c>
    </row>
    <row r="121" spans="1:24" s="401" customFormat="1" x14ac:dyDescent="0.2">
      <c r="A121" s="12" t="s">
        <v>318</v>
      </c>
      <c r="B121" s="12" t="s">
        <v>930</v>
      </c>
      <c r="C121" s="14" t="s">
        <v>926</v>
      </c>
      <c r="D121" s="398"/>
      <c r="E121" s="398"/>
      <c r="F121" s="398"/>
      <c r="G121" s="14">
        <v>2012</v>
      </c>
      <c r="H121" s="14">
        <v>2012</v>
      </c>
      <c r="I121" s="424">
        <f>VLOOKUP(H121,[1]Inflation!$G$16:$H$26,2,FALSE)</f>
        <v>1</v>
      </c>
      <c r="J121" s="16">
        <f>I121*E121</f>
        <v>0</v>
      </c>
      <c r="K121" s="398"/>
      <c r="L121" s="16">
        <v>10000</v>
      </c>
      <c r="M121" s="398">
        <v>10000</v>
      </c>
      <c r="N121" s="16">
        <f>M121*I121</f>
        <v>10000</v>
      </c>
      <c r="O121" s="398">
        <v>20000</v>
      </c>
      <c r="P121" s="398">
        <v>20000</v>
      </c>
      <c r="Q121" s="16">
        <f>P121*I121</f>
        <v>20000</v>
      </c>
      <c r="R121" s="14" t="s">
        <v>27</v>
      </c>
      <c r="S121" s="14" t="s">
        <v>28</v>
      </c>
      <c r="T121" s="14" t="s">
        <v>295</v>
      </c>
      <c r="U121" s="416" t="s">
        <v>938</v>
      </c>
      <c r="V121" s="14" t="s">
        <v>2739</v>
      </c>
      <c r="W121" s="38" t="s">
        <v>297</v>
      </c>
      <c r="X121" s="14"/>
    </row>
    <row r="122" spans="1:24" s="401" customFormat="1" x14ac:dyDescent="0.2">
      <c r="A122" s="14" t="s">
        <v>318</v>
      </c>
      <c r="B122" s="14" t="s">
        <v>314</v>
      </c>
      <c r="C122" s="14"/>
      <c r="D122" s="398"/>
      <c r="E122" s="398"/>
      <c r="F122" s="398" t="s">
        <v>27</v>
      </c>
      <c r="G122" s="14" t="s">
        <v>32</v>
      </c>
      <c r="H122" s="14" t="s">
        <v>32</v>
      </c>
      <c r="I122" s="424" t="e">
        <f>VLOOKUP(H122,[1]Inflation!$G$16:$H$26,2,FALSE)</f>
        <v>#N/A</v>
      </c>
      <c r="J122" s="16" t="e">
        <f t="shared" ref="J122:J142" si="21">I122*D122</f>
        <v>#N/A</v>
      </c>
      <c r="K122" s="398"/>
      <c r="L122" s="16">
        <v>40000</v>
      </c>
      <c r="M122" s="398">
        <f>L122/8</f>
        <v>5000</v>
      </c>
      <c r="N122" s="16" t="e">
        <f t="shared" ref="N122:N149" si="22">L122*I122</f>
        <v>#N/A</v>
      </c>
      <c r="O122" s="398">
        <v>80000</v>
      </c>
      <c r="P122" s="398">
        <f>O122/8</f>
        <v>10000</v>
      </c>
      <c r="Q122" s="16" t="e">
        <f t="shared" ref="Q122:Q150" si="23">O122*I122</f>
        <v>#N/A</v>
      </c>
      <c r="R122" s="14" t="s">
        <v>315</v>
      </c>
      <c r="S122" s="14" t="s">
        <v>32</v>
      </c>
      <c r="T122" s="14" t="s">
        <v>300</v>
      </c>
      <c r="U122" s="416" t="s">
        <v>210</v>
      </c>
      <c r="V122" s="14" t="s">
        <v>2739</v>
      </c>
      <c r="W122" s="38" t="s">
        <v>316</v>
      </c>
      <c r="X122" s="14" t="s">
        <v>317</v>
      </c>
    </row>
    <row r="123" spans="1:24" s="401" customFormat="1" x14ac:dyDescent="0.2">
      <c r="A123" s="12" t="s">
        <v>318</v>
      </c>
      <c r="B123" s="14" t="s">
        <v>314</v>
      </c>
      <c r="C123" s="14" t="s">
        <v>318</v>
      </c>
      <c r="D123" s="398"/>
      <c r="E123" s="398"/>
      <c r="F123" s="398"/>
      <c r="G123" s="14">
        <v>2008</v>
      </c>
      <c r="H123" s="14">
        <v>2008</v>
      </c>
      <c r="I123" s="424">
        <f>VLOOKUP(H123,[1]Inflation!$G$16:$H$26,2,FALSE)</f>
        <v>1.0721304058925818</v>
      </c>
      <c r="J123" s="16">
        <f t="shared" si="21"/>
        <v>0</v>
      </c>
      <c r="K123" s="398"/>
      <c r="L123" s="16">
        <v>1500</v>
      </c>
      <c r="M123" s="398"/>
      <c r="N123" s="16">
        <f t="shared" si="22"/>
        <v>1608.1956088388727</v>
      </c>
      <c r="O123" s="398">
        <v>5000</v>
      </c>
      <c r="P123" s="398"/>
      <c r="Q123" s="16">
        <f t="shared" si="23"/>
        <v>5360.652029462909</v>
      </c>
      <c r="R123" s="14" t="s">
        <v>27</v>
      </c>
      <c r="S123" s="14" t="s">
        <v>291</v>
      </c>
      <c r="T123" s="14" t="s">
        <v>292</v>
      </c>
      <c r="U123" s="416" t="s">
        <v>126</v>
      </c>
      <c r="V123" s="14" t="s">
        <v>2739</v>
      </c>
      <c r="W123" s="38" t="s">
        <v>294</v>
      </c>
      <c r="X123" s="14"/>
    </row>
    <row r="124" spans="1:24" s="401" customFormat="1" x14ac:dyDescent="0.2">
      <c r="A124" s="14" t="s">
        <v>282</v>
      </c>
      <c r="B124" s="14" t="s">
        <v>283</v>
      </c>
      <c r="C124" s="14"/>
      <c r="D124" s="398"/>
      <c r="E124" s="398"/>
      <c r="F124" s="398"/>
      <c r="G124" s="14" t="s">
        <v>32</v>
      </c>
      <c r="H124" s="14">
        <v>2012</v>
      </c>
      <c r="I124" s="424">
        <f>VLOOKUP(H124,[1]Inflation!$G$16:$H$26,2,FALSE)</f>
        <v>1</v>
      </c>
      <c r="J124" s="16">
        <f t="shared" si="21"/>
        <v>0</v>
      </c>
      <c r="K124" s="398"/>
      <c r="L124" s="16">
        <v>2666.6666666666665</v>
      </c>
      <c r="M124" s="398"/>
      <c r="N124" s="16">
        <f t="shared" si="22"/>
        <v>2666.6666666666665</v>
      </c>
      <c r="O124" s="398">
        <v>4666.666666666667</v>
      </c>
      <c r="P124" s="398"/>
      <c r="Q124" s="16">
        <f t="shared" si="23"/>
        <v>4666.666666666667</v>
      </c>
      <c r="R124" s="14" t="s">
        <v>40</v>
      </c>
      <c r="S124" s="14" t="s">
        <v>284</v>
      </c>
      <c r="T124" s="14" t="s">
        <v>285</v>
      </c>
      <c r="U124" s="416" t="s">
        <v>32</v>
      </c>
      <c r="V124" s="14" t="s">
        <v>2739</v>
      </c>
      <c r="W124" s="38" t="s">
        <v>286</v>
      </c>
      <c r="X124" s="14"/>
    </row>
    <row r="125" spans="1:24" s="401" customFormat="1" x14ac:dyDescent="0.2">
      <c r="A125" s="14" t="s">
        <v>282</v>
      </c>
      <c r="B125" s="14" t="s">
        <v>283</v>
      </c>
      <c r="C125" s="14"/>
      <c r="D125" s="398"/>
      <c r="E125" s="398"/>
      <c r="F125" s="398"/>
      <c r="G125" s="14" t="s">
        <v>32</v>
      </c>
      <c r="H125" s="14">
        <v>2012</v>
      </c>
      <c r="I125" s="424">
        <f>VLOOKUP(H125,[1]Inflation!$G$16:$H$26,2,FALSE)</f>
        <v>1</v>
      </c>
      <c r="J125" s="16">
        <f t="shared" si="21"/>
        <v>0</v>
      </c>
      <c r="K125" s="398"/>
      <c r="L125" s="16">
        <v>5000</v>
      </c>
      <c r="M125" s="398"/>
      <c r="N125" s="16">
        <f t="shared" si="22"/>
        <v>5000</v>
      </c>
      <c r="O125" s="398">
        <v>10000</v>
      </c>
      <c r="P125" s="398"/>
      <c r="Q125" s="16">
        <f t="shared" si="23"/>
        <v>10000</v>
      </c>
      <c r="R125" s="14" t="s">
        <v>40</v>
      </c>
      <c r="S125" s="14" t="s">
        <v>84</v>
      </c>
      <c r="T125" s="14" t="s">
        <v>287</v>
      </c>
      <c r="U125" s="416" t="s">
        <v>32</v>
      </c>
      <c r="V125" s="14" t="s">
        <v>2739</v>
      </c>
      <c r="W125" s="38" t="s">
        <v>288</v>
      </c>
      <c r="X125" s="14"/>
    </row>
    <row r="126" spans="1:24" s="401" customFormat="1" x14ac:dyDescent="0.2">
      <c r="A126" s="14" t="s">
        <v>282</v>
      </c>
      <c r="B126" s="14" t="s">
        <v>283</v>
      </c>
      <c r="C126" s="14"/>
      <c r="D126" s="398"/>
      <c r="E126" s="398"/>
      <c r="F126" s="398"/>
      <c r="G126" s="14" t="s">
        <v>32</v>
      </c>
      <c r="H126" s="14">
        <v>2012</v>
      </c>
      <c r="I126" s="424">
        <f>VLOOKUP(H126,[1]Inflation!$G$16:$H$26,2,FALSE)</f>
        <v>1</v>
      </c>
      <c r="J126" s="16">
        <f t="shared" si="21"/>
        <v>0</v>
      </c>
      <c r="K126" s="398"/>
      <c r="L126" s="16">
        <v>3333.3333333333335</v>
      </c>
      <c r="M126" s="398"/>
      <c r="N126" s="16">
        <f t="shared" si="22"/>
        <v>3333.3333333333335</v>
      </c>
      <c r="O126" s="398">
        <v>6666.666666666667</v>
      </c>
      <c r="P126" s="398"/>
      <c r="Q126" s="16">
        <f t="shared" si="23"/>
        <v>6666.666666666667</v>
      </c>
      <c r="R126" s="14" t="s">
        <v>40</v>
      </c>
      <c r="S126" s="14" t="s">
        <v>83</v>
      </c>
      <c r="T126" s="14" t="s">
        <v>289</v>
      </c>
      <c r="U126" s="416" t="s">
        <v>32</v>
      </c>
      <c r="V126" s="14" t="s">
        <v>2739</v>
      </c>
      <c r="W126" s="38" t="s">
        <v>290</v>
      </c>
      <c r="X126" s="14"/>
    </row>
    <row r="127" spans="1:24" s="401" customFormat="1" x14ac:dyDescent="0.2">
      <c r="A127" s="14" t="s">
        <v>282</v>
      </c>
      <c r="B127" s="14" t="s">
        <v>283</v>
      </c>
      <c r="C127" s="14"/>
      <c r="D127" s="398"/>
      <c r="E127" s="398"/>
      <c r="F127" s="398"/>
      <c r="G127" s="14">
        <v>2008</v>
      </c>
      <c r="H127" s="14">
        <v>2008</v>
      </c>
      <c r="I127" s="424">
        <f>VLOOKUP(H127,[1]Inflation!$G$16:$H$26,2,FALSE)</f>
        <v>1.0721304058925818</v>
      </c>
      <c r="J127" s="16">
        <f t="shared" si="21"/>
        <v>0</v>
      </c>
      <c r="K127" s="398"/>
      <c r="L127" s="16">
        <v>2000</v>
      </c>
      <c r="M127" s="398"/>
      <c r="N127" s="16">
        <f t="shared" si="22"/>
        <v>2144.2608117851637</v>
      </c>
      <c r="O127" s="398">
        <v>7500</v>
      </c>
      <c r="P127" s="398"/>
      <c r="Q127" s="16">
        <f t="shared" si="23"/>
        <v>8040.9780441943631</v>
      </c>
      <c r="R127" s="14" t="s">
        <v>40</v>
      </c>
      <c r="S127" s="14" t="s">
        <v>291</v>
      </c>
      <c r="T127" s="14" t="s">
        <v>292</v>
      </c>
      <c r="U127" s="416" t="s">
        <v>293</v>
      </c>
      <c r="V127" s="14" t="s">
        <v>2739</v>
      </c>
      <c r="W127" s="38" t="s">
        <v>294</v>
      </c>
      <c r="X127" s="14"/>
    </row>
    <row r="128" spans="1:24" s="401" customFormat="1" x14ac:dyDescent="0.2">
      <c r="A128" s="14" t="s">
        <v>282</v>
      </c>
      <c r="B128" s="14" t="s">
        <v>283</v>
      </c>
      <c r="C128" s="14"/>
      <c r="D128" s="398"/>
      <c r="E128" s="398"/>
      <c r="F128" s="398"/>
      <c r="G128" s="14">
        <v>2011</v>
      </c>
      <c r="H128" s="14">
        <v>2011</v>
      </c>
      <c r="I128" s="424">
        <f>VLOOKUP(H128,[1]Inflation!$G$16:$H$26,2,FALSE)</f>
        <v>1.0292667257822254</v>
      </c>
      <c r="J128" s="16">
        <f t="shared" si="21"/>
        <v>0</v>
      </c>
      <c r="K128" s="398"/>
      <c r="L128" s="16">
        <v>10000</v>
      </c>
      <c r="M128" s="398"/>
      <c r="N128" s="16">
        <f t="shared" si="22"/>
        <v>10292.667257822255</v>
      </c>
      <c r="O128" s="398">
        <v>25000</v>
      </c>
      <c r="P128" s="398"/>
      <c r="Q128" s="16">
        <f t="shared" si="23"/>
        <v>25731.668144555635</v>
      </c>
      <c r="R128" s="14" t="s">
        <v>40</v>
      </c>
      <c r="S128" s="14" t="s">
        <v>115</v>
      </c>
      <c r="T128" s="14" t="s">
        <v>116</v>
      </c>
      <c r="U128" s="416">
        <v>33</v>
      </c>
      <c r="V128" s="14" t="s">
        <v>2739</v>
      </c>
      <c r="W128" s="38" t="s">
        <v>117</v>
      </c>
      <c r="X128" s="14"/>
    </row>
    <row r="129" spans="1:24" s="401" customFormat="1" x14ac:dyDescent="0.2">
      <c r="A129" s="14" t="s">
        <v>282</v>
      </c>
      <c r="B129" s="14" t="s">
        <v>283</v>
      </c>
      <c r="C129" s="14"/>
      <c r="D129" s="398">
        <v>16000</v>
      </c>
      <c r="E129" s="398"/>
      <c r="F129" s="398"/>
      <c r="G129" s="14">
        <v>2010</v>
      </c>
      <c r="H129" s="14">
        <v>2010</v>
      </c>
      <c r="I129" s="424">
        <f>VLOOKUP(H129,[1]Inflation!$G$16:$H$26,2,FALSE)</f>
        <v>1.0461491063094051</v>
      </c>
      <c r="J129" s="16">
        <f t="shared" si="21"/>
        <v>16738.385700950479</v>
      </c>
      <c r="K129" s="398"/>
      <c r="L129" s="16"/>
      <c r="M129" s="398"/>
      <c r="N129" s="16">
        <f t="shared" si="22"/>
        <v>0</v>
      </c>
      <c r="O129" s="398"/>
      <c r="P129" s="398"/>
      <c r="Q129" s="16">
        <f t="shared" si="23"/>
        <v>0</v>
      </c>
      <c r="R129" s="14" t="s">
        <v>40</v>
      </c>
      <c r="S129" s="14" t="s">
        <v>284</v>
      </c>
      <c r="T129" s="14" t="s">
        <v>298</v>
      </c>
      <c r="U129" s="416">
        <v>2</v>
      </c>
      <c r="V129" s="14" t="s">
        <v>2739</v>
      </c>
      <c r="W129" s="38" t="s">
        <v>299</v>
      </c>
      <c r="X129" s="14"/>
    </row>
    <row r="130" spans="1:24" s="401" customFormat="1" x14ac:dyDescent="0.2">
      <c r="A130" s="14" t="s">
        <v>282</v>
      </c>
      <c r="B130" s="14" t="s">
        <v>283</v>
      </c>
      <c r="C130" s="14"/>
      <c r="D130" s="398">
        <v>14000</v>
      </c>
      <c r="E130" s="398"/>
      <c r="F130" s="398"/>
      <c r="G130" s="14" t="s">
        <v>32</v>
      </c>
      <c r="H130" s="14">
        <v>2012</v>
      </c>
      <c r="I130" s="424">
        <f>VLOOKUP(H130,[1]Inflation!$G$16:$H$26,2,FALSE)</f>
        <v>1</v>
      </c>
      <c r="J130" s="16">
        <f t="shared" si="21"/>
        <v>14000</v>
      </c>
      <c r="K130" s="398"/>
      <c r="L130" s="16"/>
      <c r="M130" s="398"/>
      <c r="N130" s="16">
        <f t="shared" si="22"/>
        <v>0</v>
      </c>
      <c r="O130" s="398"/>
      <c r="P130" s="398"/>
      <c r="Q130" s="16">
        <f t="shared" si="23"/>
        <v>0</v>
      </c>
      <c r="R130" s="14" t="s">
        <v>40</v>
      </c>
      <c r="S130" s="14" t="s">
        <v>74</v>
      </c>
      <c r="T130" s="14" t="s">
        <v>300</v>
      </c>
      <c r="U130" s="416" t="s">
        <v>210</v>
      </c>
      <c r="V130" s="14" t="s">
        <v>2739</v>
      </c>
      <c r="W130" s="38" t="s">
        <v>301</v>
      </c>
      <c r="X130" s="14"/>
    </row>
    <row r="131" spans="1:24" s="401" customFormat="1" x14ac:dyDescent="0.2">
      <c r="A131" s="14" t="s">
        <v>282</v>
      </c>
      <c r="B131" s="14" t="s">
        <v>283</v>
      </c>
      <c r="C131" s="14"/>
      <c r="D131" s="398">
        <v>10000</v>
      </c>
      <c r="E131" s="398"/>
      <c r="F131" s="398"/>
      <c r="G131" s="14">
        <v>2011</v>
      </c>
      <c r="H131" s="14">
        <v>2011</v>
      </c>
      <c r="I131" s="424">
        <f>VLOOKUP(H131,[1]Inflation!$G$16:$H$26,2,FALSE)</f>
        <v>1.0292667257822254</v>
      </c>
      <c r="J131" s="16">
        <f t="shared" si="21"/>
        <v>10292.667257822255</v>
      </c>
      <c r="K131" s="398"/>
      <c r="L131" s="16"/>
      <c r="M131" s="398"/>
      <c r="N131" s="16">
        <f t="shared" si="22"/>
        <v>0</v>
      </c>
      <c r="O131" s="398"/>
      <c r="P131" s="398"/>
      <c r="Q131" s="16">
        <f t="shared" si="23"/>
        <v>0</v>
      </c>
      <c r="R131" s="14" t="s">
        <v>40</v>
      </c>
      <c r="S131" s="14" t="s">
        <v>44</v>
      </c>
      <c r="T131" s="14" t="s">
        <v>45</v>
      </c>
      <c r="U131" s="416">
        <v>17</v>
      </c>
      <c r="V131" s="14" t="s">
        <v>2739</v>
      </c>
      <c r="W131" s="38" t="s">
        <v>46</v>
      </c>
      <c r="X131" s="14"/>
    </row>
    <row r="132" spans="1:24" s="401" customFormat="1" x14ac:dyDescent="0.2">
      <c r="A132" s="14" t="s">
        <v>282</v>
      </c>
      <c r="B132" s="14" t="s">
        <v>302</v>
      </c>
      <c r="C132" s="14" t="s">
        <v>303</v>
      </c>
      <c r="D132" s="398">
        <v>3333.3333333333335</v>
      </c>
      <c r="E132" s="398"/>
      <c r="F132" s="398"/>
      <c r="G132" s="14">
        <v>2009</v>
      </c>
      <c r="H132" s="14">
        <v>2009</v>
      </c>
      <c r="I132" s="424">
        <f>VLOOKUP(H132,[1]Inflation!$G$16:$H$26,2,FALSE)</f>
        <v>1.0733291816457666</v>
      </c>
      <c r="J132" s="16">
        <f t="shared" si="21"/>
        <v>3577.7639388192224</v>
      </c>
      <c r="K132" s="398"/>
      <c r="L132" s="16"/>
      <c r="M132" s="398"/>
      <c r="N132" s="16">
        <f t="shared" si="22"/>
        <v>0</v>
      </c>
      <c r="O132" s="398"/>
      <c r="P132" s="398"/>
      <c r="Q132" s="16">
        <f t="shared" si="23"/>
        <v>0</v>
      </c>
      <c r="R132" s="14" t="s">
        <v>40</v>
      </c>
      <c r="S132" s="14" t="s">
        <v>97</v>
      </c>
      <c r="T132" s="14" t="s">
        <v>304</v>
      </c>
      <c r="U132" s="416">
        <v>4</v>
      </c>
      <c r="V132" s="14" t="s">
        <v>2739</v>
      </c>
      <c r="W132" s="38" t="s">
        <v>305</v>
      </c>
      <c r="X132" s="14"/>
    </row>
    <row r="133" spans="1:24" s="401" customFormat="1" x14ac:dyDescent="0.2">
      <c r="A133" s="14" t="s">
        <v>282</v>
      </c>
      <c r="B133" s="14" t="s">
        <v>302</v>
      </c>
      <c r="C133" s="14" t="s">
        <v>303</v>
      </c>
      <c r="D133" s="398"/>
      <c r="E133" s="398"/>
      <c r="F133" s="398"/>
      <c r="G133" s="14">
        <v>2009</v>
      </c>
      <c r="H133" s="14">
        <v>2009</v>
      </c>
      <c r="I133" s="424">
        <f>VLOOKUP(H133,[1]Inflation!$G$16:$H$26,2,FALSE)</f>
        <v>1.0733291816457666</v>
      </c>
      <c r="J133" s="16">
        <f t="shared" si="21"/>
        <v>0</v>
      </c>
      <c r="K133" s="398"/>
      <c r="L133" s="16">
        <v>5000</v>
      </c>
      <c r="M133" s="398"/>
      <c r="N133" s="16">
        <f t="shared" si="22"/>
        <v>5366.6459082288329</v>
      </c>
      <c r="O133" s="398">
        <v>10000</v>
      </c>
      <c r="P133" s="398"/>
      <c r="Q133" s="16">
        <f t="shared" si="23"/>
        <v>10733.291816457666</v>
      </c>
      <c r="R133" s="14" t="s">
        <v>40</v>
      </c>
      <c r="S133" s="14" t="s">
        <v>97</v>
      </c>
      <c r="T133" s="14" t="s">
        <v>304</v>
      </c>
      <c r="U133" s="416">
        <v>4</v>
      </c>
      <c r="V133" s="14" t="s">
        <v>2739</v>
      </c>
      <c r="W133" s="38" t="s">
        <v>305</v>
      </c>
      <c r="X133" s="14"/>
    </row>
    <row r="134" spans="1:24" s="401" customFormat="1" x14ac:dyDescent="0.2">
      <c r="A134" s="14" t="s">
        <v>306</v>
      </c>
      <c r="B134" s="14" t="s">
        <v>307</v>
      </c>
      <c r="C134" s="14"/>
      <c r="D134" s="398"/>
      <c r="E134" s="398"/>
      <c r="F134" s="398"/>
      <c r="G134" s="14" t="s">
        <v>32</v>
      </c>
      <c r="H134" s="14">
        <v>2012</v>
      </c>
      <c r="I134" s="424">
        <f>VLOOKUP(H134,[1]Inflation!$G$16:$H$26,2,FALSE)</f>
        <v>1</v>
      </c>
      <c r="J134" s="16">
        <f t="shared" si="21"/>
        <v>0</v>
      </c>
      <c r="K134" s="398"/>
      <c r="L134" s="16">
        <v>7000</v>
      </c>
      <c r="M134" s="398"/>
      <c r="N134" s="16">
        <f t="shared" si="22"/>
        <v>7000</v>
      </c>
      <c r="O134" s="398">
        <v>10000</v>
      </c>
      <c r="P134" s="398"/>
      <c r="Q134" s="16">
        <f t="shared" si="23"/>
        <v>10000</v>
      </c>
      <c r="R134" s="14" t="s">
        <v>40</v>
      </c>
      <c r="S134" s="14" t="s">
        <v>84</v>
      </c>
      <c r="T134" s="14" t="s">
        <v>287</v>
      </c>
      <c r="U134" s="416" t="s">
        <v>32</v>
      </c>
      <c r="V134" s="14" t="s">
        <v>2739</v>
      </c>
      <c r="W134" s="38" t="s">
        <v>308</v>
      </c>
      <c r="X134" s="14"/>
    </row>
    <row r="135" spans="1:24" s="401" customFormat="1" x14ac:dyDescent="0.2">
      <c r="A135" s="14" t="s">
        <v>306</v>
      </c>
      <c r="B135" s="14" t="s">
        <v>307</v>
      </c>
      <c r="C135" s="14"/>
      <c r="D135" s="398"/>
      <c r="E135" s="398"/>
      <c r="F135" s="398"/>
      <c r="G135" s="14" t="s">
        <v>32</v>
      </c>
      <c r="H135" s="14">
        <v>2012</v>
      </c>
      <c r="I135" s="424">
        <f>VLOOKUP(H135,[1]Inflation!$G$16:$H$26,2,FALSE)</f>
        <v>1</v>
      </c>
      <c r="J135" s="16">
        <f t="shared" si="21"/>
        <v>0</v>
      </c>
      <c r="K135" s="398"/>
      <c r="L135" s="16">
        <v>5000</v>
      </c>
      <c r="M135" s="398"/>
      <c r="N135" s="16">
        <f t="shared" si="22"/>
        <v>5000</v>
      </c>
      <c r="O135" s="398">
        <v>20000</v>
      </c>
      <c r="P135" s="398"/>
      <c r="Q135" s="16">
        <f t="shared" si="23"/>
        <v>20000</v>
      </c>
      <c r="R135" s="14" t="s">
        <v>40</v>
      </c>
      <c r="S135" s="14" t="s">
        <v>83</v>
      </c>
      <c r="T135" s="14" t="s">
        <v>289</v>
      </c>
      <c r="U135" s="416" t="s">
        <v>32</v>
      </c>
      <c r="V135" s="14" t="s">
        <v>2739</v>
      </c>
      <c r="W135" s="38" t="s">
        <v>309</v>
      </c>
      <c r="X135" s="14"/>
    </row>
    <row r="136" spans="1:24" s="401" customFormat="1" x14ac:dyDescent="0.2">
      <c r="A136" s="14" t="s">
        <v>306</v>
      </c>
      <c r="B136" s="14" t="s">
        <v>307</v>
      </c>
      <c r="C136" s="14"/>
      <c r="D136" s="398"/>
      <c r="E136" s="398"/>
      <c r="F136" s="398"/>
      <c r="G136" s="14">
        <v>2008</v>
      </c>
      <c r="H136" s="14">
        <v>2008</v>
      </c>
      <c r="I136" s="424">
        <f>VLOOKUP(H136,[1]Inflation!$G$16:$H$26,2,FALSE)</f>
        <v>1.0721304058925818</v>
      </c>
      <c r="J136" s="16">
        <f t="shared" si="21"/>
        <v>0</v>
      </c>
      <c r="K136" s="398"/>
      <c r="L136" s="16">
        <v>2000</v>
      </c>
      <c r="M136" s="398"/>
      <c r="N136" s="16">
        <f t="shared" si="22"/>
        <v>2144.2608117851637</v>
      </c>
      <c r="O136" s="398">
        <v>5000</v>
      </c>
      <c r="P136" s="398"/>
      <c r="Q136" s="16">
        <f t="shared" si="23"/>
        <v>5360.652029462909</v>
      </c>
      <c r="R136" s="14" t="s">
        <v>40</v>
      </c>
      <c r="S136" s="14" t="s">
        <v>291</v>
      </c>
      <c r="T136" s="14" t="s">
        <v>292</v>
      </c>
      <c r="U136" s="416" t="s">
        <v>310</v>
      </c>
      <c r="V136" s="14" t="s">
        <v>2739</v>
      </c>
      <c r="W136" s="38" t="s">
        <v>294</v>
      </c>
      <c r="X136" s="14"/>
    </row>
    <row r="137" spans="1:24" s="401" customFormat="1" x14ac:dyDescent="0.2">
      <c r="A137" s="14" t="s">
        <v>306</v>
      </c>
      <c r="B137" s="14" t="s">
        <v>307</v>
      </c>
      <c r="C137" s="14" t="s">
        <v>311</v>
      </c>
      <c r="D137" s="398">
        <v>10000</v>
      </c>
      <c r="E137" s="398"/>
      <c r="F137" s="398"/>
      <c r="G137" s="14" t="s">
        <v>32</v>
      </c>
      <c r="H137" s="14">
        <v>2012</v>
      </c>
      <c r="I137" s="424">
        <f>VLOOKUP(H137,[1]Inflation!$G$16:$H$26,2,FALSE)</f>
        <v>1</v>
      </c>
      <c r="J137" s="16">
        <f t="shared" si="21"/>
        <v>10000</v>
      </c>
      <c r="K137" s="398"/>
      <c r="L137" s="16"/>
      <c r="M137" s="398"/>
      <c r="N137" s="16">
        <f t="shared" si="22"/>
        <v>0</v>
      </c>
      <c r="O137" s="398"/>
      <c r="P137" s="398"/>
      <c r="Q137" s="16">
        <f t="shared" si="23"/>
        <v>0</v>
      </c>
      <c r="R137" s="14" t="s">
        <v>40</v>
      </c>
      <c r="S137" s="14" t="s">
        <v>28</v>
      </c>
      <c r="T137" s="14" t="s">
        <v>295</v>
      </c>
      <c r="U137" s="416" t="s">
        <v>312</v>
      </c>
      <c r="V137" s="14" t="s">
        <v>2739</v>
      </c>
      <c r="W137" s="38" t="s">
        <v>297</v>
      </c>
      <c r="X137" s="14"/>
    </row>
    <row r="138" spans="1:24" s="401" customFormat="1" x14ac:dyDescent="0.2">
      <c r="A138" s="14" t="s">
        <v>306</v>
      </c>
      <c r="B138" s="14" t="s">
        <v>307</v>
      </c>
      <c r="C138" s="14"/>
      <c r="D138" s="398"/>
      <c r="E138" s="398"/>
      <c r="F138" s="398"/>
      <c r="G138" s="14">
        <v>2011</v>
      </c>
      <c r="H138" s="14">
        <v>2011</v>
      </c>
      <c r="I138" s="424">
        <f>VLOOKUP(H138,[1]Inflation!$G$16:$H$26,2,FALSE)</f>
        <v>1.0292667257822254</v>
      </c>
      <c r="J138" s="16">
        <f t="shared" si="21"/>
        <v>0</v>
      </c>
      <c r="K138" s="398"/>
      <c r="L138" s="16">
        <v>10000</v>
      </c>
      <c r="M138" s="398"/>
      <c r="N138" s="16">
        <f t="shared" si="22"/>
        <v>10292.667257822255</v>
      </c>
      <c r="O138" s="398">
        <v>25000</v>
      </c>
      <c r="P138" s="398"/>
      <c r="Q138" s="16">
        <f t="shared" si="23"/>
        <v>25731.668144555635</v>
      </c>
      <c r="R138" s="14" t="s">
        <v>40</v>
      </c>
      <c r="S138" s="14" t="s">
        <v>115</v>
      </c>
      <c r="T138" s="14" t="s">
        <v>116</v>
      </c>
      <c r="U138" s="416">
        <v>33</v>
      </c>
      <c r="V138" s="14" t="s">
        <v>2739</v>
      </c>
      <c r="W138" s="38" t="s">
        <v>117</v>
      </c>
      <c r="X138" s="14"/>
    </row>
    <row r="139" spans="1:24" s="401" customFormat="1" x14ac:dyDescent="0.2">
      <c r="A139" s="14" t="s">
        <v>306</v>
      </c>
      <c r="B139" s="14" t="s">
        <v>307</v>
      </c>
      <c r="C139" s="14"/>
      <c r="D139" s="398"/>
      <c r="E139" s="398"/>
      <c r="F139" s="398"/>
      <c r="G139" s="14" t="s">
        <v>32</v>
      </c>
      <c r="H139" s="14">
        <v>2012</v>
      </c>
      <c r="I139" s="424">
        <f>VLOOKUP(H139,[1]Inflation!$G$16:$H$26,2,FALSE)</f>
        <v>1</v>
      </c>
      <c r="J139" s="16">
        <f t="shared" si="21"/>
        <v>0</v>
      </c>
      <c r="K139" s="398"/>
      <c r="L139" s="16">
        <v>7000</v>
      </c>
      <c r="M139" s="398"/>
      <c r="N139" s="16">
        <f t="shared" si="22"/>
        <v>7000</v>
      </c>
      <c r="O139" s="398">
        <v>10000</v>
      </c>
      <c r="P139" s="398"/>
      <c r="Q139" s="16">
        <f t="shared" si="23"/>
        <v>10000</v>
      </c>
      <c r="R139" s="14" t="s">
        <v>40</v>
      </c>
      <c r="S139" s="14" t="s">
        <v>84</v>
      </c>
      <c r="T139" s="14" t="s">
        <v>300</v>
      </c>
      <c r="U139" s="416" t="s">
        <v>210</v>
      </c>
      <c r="V139" s="14" t="s">
        <v>2739</v>
      </c>
      <c r="W139" s="38" t="s">
        <v>313</v>
      </c>
      <c r="X139" s="14"/>
    </row>
    <row r="140" spans="1:24" s="401" customFormat="1" x14ac:dyDescent="0.2">
      <c r="A140" s="14" t="s">
        <v>306</v>
      </c>
      <c r="B140" s="14" t="s">
        <v>307</v>
      </c>
      <c r="C140" s="14"/>
      <c r="D140" s="398">
        <v>15000</v>
      </c>
      <c r="E140" s="398"/>
      <c r="F140" s="398"/>
      <c r="G140" s="14">
        <v>2011</v>
      </c>
      <c r="H140" s="14">
        <v>2011</v>
      </c>
      <c r="I140" s="424">
        <f>VLOOKUP(H140,[1]Inflation!$G$16:$H$26,2,FALSE)</f>
        <v>1.0292667257822254</v>
      </c>
      <c r="J140" s="16">
        <f t="shared" si="21"/>
        <v>15439.000886733382</v>
      </c>
      <c r="K140" s="398"/>
      <c r="L140" s="16"/>
      <c r="M140" s="398"/>
      <c r="N140" s="16">
        <f t="shared" si="22"/>
        <v>0</v>
      </c>
      <c r="O140" s="398"/>
      <c r="P140" s="398"/>
      <c r="Q140" s="16">
        <f t="shared" si="23"/>
        <v>0</v>
      </c>
      <c r="R140" s="14" t="s">
        <v>40</v>
      </c>
      <c r="S140" s="14" t="s">
        <v>44</v>
      </c>
      <c r="T140" s="14" t="s">
        <v>45</v>
      </c>
      <c r="U140" s="416">
        <v>18</v>
      </c>
      <c r="V140" s="14" t="s">
        <v>2739</v>
      </c>
      <c r="W140" s="38" t="s">
        <v>46</v>
      </c>
      <c r="X140" s="14"/>
    </row>
    <row r="141" spans="1:24" s="401" customFormat="1" x14ac:dyDescent="0.2">
      <c r="A141" s="14" t="s">
        <v>306</v>
      </c>
      <c r="B141" s="14" t="s">
        <v>314</v>
      </c>
      <c r="C141" s="14"/>
      <c r="D141" s="398"/>
      <c r="E141" s="398"/>
      <c r="F141" s="398" t="s">
        <v>27</v>
      </c>
      <c r="G141" s="14" t="s">
        <v>32</v>
      </c>
      <c r="H141" s="14">
        <v>2012</v>
      </c>
      <c r="I141" s="424">
        <f>VLOOKUP(H141,[1]Inflation!$G$16:$H$26,2,FALSE)</f>
        <v>1</v>
      </c>
      <c r="J141" s="16">
        <f t="shared" si="21"/>
        <v>0</v>
      </c>
      <c r="K141" s="398"/>
      <c r="L141" s="16">
        <v>40000</v>
      </c>
      <c r="M141" s="398">
        <f>L141/8</f>
        <v>5000</v>
      </c>
      <c r="N141" s="16">
        <f t="shared" si="22"/>
        <v>40000</v>
      </c>
      <c r="O141" s="398">
        <v>80000</v>
      </c>
      <c r="P141" s="398">
        <f>O141/8</f>
        <v>10000</v>
      </c>
      <c r="Q141" s="16">
        <f t="shared" si="23"/>
        <v>80000</v>
      </c>
      <c r="R141" s="14" t="s">
        <v>315</v>
      </c>
      <c r="S141" s="14" t="s">
        <v>32</v>
      </c>
      <c r="T141" s="14" t="s">
        <v>300</v>
      </c>
      <c r="U141" s="416" t="s">
        <v>210</v>
      </c>
      <c r="V141" s="14" t="s">
        <v>2739</v>
      </c>
      <c r="W141" s="38" t="s">
        <v>316</v>
      </c>
      <c r="X141" s="14" t="s">
        <v>317</v>
      </c>
    </row>
    <row r="142" spans="1:24" s="401" customFormat="1" x14ac:dyDescent="0.2">
      <c r="A142" s="12" t="s">
        <v>306</v>
      </c>
      <c r="B142" s="14" t="s">
        <v>314</v>
      </c>
      <c r="C142" s="14" t="s">
        <v>318</v>
      </c>
      <c r="D142" s="398"/>
      <c r="E142" s="398"/>
      <c r="F142" s="398"/>
      <c r="G142" s="14">
        <v>2008</v>
      </c>
      <c r="H142" s="14">
        <v>2008</v>
      </c>
      <c r="I142" s="424">
        <f>VLOOKUP(H142,[1]Inflation!$G$16:$H$26,2,FALSE)</f>
        <v>1.0721304058925818</v>
      </c>
      <c r="J142" s="16">
        <f t="shared" si="21"/>
        <v>0</v>
      </c>
      <c r="K142" s="398"/>
      <c r="L142" s="16">
        <v>1500</v>
      </c>
      <c r="M142" s="398"/>
      <c r="N142" s="16">
        <f t="shared" si="22"/>
        <v>1608.1956088388727</v>
      </c>
      <c r="O142" s="398">
        <v>5000</v>
      </c>
      <c r="P142" s="398"/>
      <c r="Q142" s="16">
        <f t="shared" si="23"/>
        <v>5360.652029462909</v>
      </c>
      <c r="R142" s="14" t="s">
        <v>40</v>
      </c>
      <c r="S142" s="14" t="s">
        <v>291</v>
      </c>
      <c r="T142" s="14" t="s">
        <v>292</v>
      </c>
      <c r="U142" s="416" t="s">
        <v>126</v>
      </c>
      <c r="V142" s="14" t="s">
        <v>2739</v>
      </c>
      <c r="W142" s="38" t="s">
        <v>294</v>
      </c>
      <c r="X142" s="14"/>
    </row>
    <row r="143" spans="1:24" s="401" customFormat="1" x14ac:dyDescent="0.2">
      <c r="A143" s="14" t="s">
        <v>346</v>
      </c>
      <c r="B143" s="14" t="s">
        <v>347</v>
      </c>
      <c r="C143" s="14" t="s">
        <v>348</v>
      </c>
      <c r="D143" s="398">
        <v>4.6399999999999997</v>
      </c>
      <c r="E143" s="398">
        <v>4.6399999999999997</v>
      </c>
      <c r="F143" s="398"/>
      <c r="G143" s="14">
        <v>2011</v>
      </c>
      <c r="H143" s="14">
        <v>2011</v>
      </c>
      <c r="I143" s="424">
        <f>VLOOKUP(H143,[1]Inflation!$G$16:$H$26,2,FALSE)</f>
        <v>1.0292667257822254</v>
      </c>
      <c r="J143" s="16">
        <f t="shared" ref="J143:J175" si="24">I143*E143</f>
        <v>4.7757976076295261</v>
      </c>
      <c r="K143" s="398"/>
      <c r="L143" s="16"/>
      <c r="M143" s="398"/>
      <c r="N143" s="16">
        <f t="shared" si="22"/>
        <v>0</v>
      </c>
      <c r="O143" s="398"/>
      <c r="P143" s="398"/>
      <c r="Q143" s="16">
        <f t="shared" si="23"/>
        <v>0</v>
      </c>
      <c r="R143" s="14" t="s">
        <v>148</v>
      </c>
      <c r="S143" s="14" t="s">
        <v>44</v>
      </c>
      <c r="T143" s="14" t="s">
        <v>349</v>
      </c>
      <c r="U143" s="416">
        <v>51</v>
      </c>
      <c r="V143" s="14" t="s">
        <v>2793</v>
      </c>
      <c r="W143" s="14"/>
      <c r="X143" s="14"/>
    </row>
    <row r="144" spans="1:24" s="401" customFormat="1" x14ac:dyDescent="0.2">
      <c r="A144" s="14" t="s">
        <v>346</v>
      </c>
      <c r="B144" s="14" t="s">
        <v>347</v>
      </c>
      <c r="C144" s="14" t="s">
        <v>350</v>
      </c>
      <c r="D144" s="398">
        <v>13.1</v>
      </c>
      <c r="E144" s="398">
        <v>13.1</v>
      </c>
      <c r="F144" s="398"/>
      <c r="G144" s="14">
        <v>2011</v>
      </c>
      <c r="H144" s="14">
        <v>2011</v>
      </c>
      <c r="I144" s="424">
        <f>VLOOKUP(H144,[1]Inflation!$G$16:$H$26,2,FALSE)</f>
        <v>1.0292667257822254</v>
      </c>
      <c r="J144" s="16">
        <f t="shared" si="24"/>
        <v>13.483394107747152</v>
      </c>
      <c r="K144" s="398">
        <f>AVERAGE(J143:J145)</f>
        <v>8.0797437973904689</v>
      </c>
      <c r="L144" s="16"/>
      <c r="M144" s="398"/>
      <c r="N144" s="16">
        <f t="shared" si="22"/>
        <v>0</v>
      </c>
      <c r="O144" s="398"/>
      <c r="P144" s="398"/>
      <c r="Q144" s="16">
        <f t="shared" si="23"/>
        <v>0</v>
      </c>
      <c r="R144" s="14" t="s">
        <v>148</v>
      </c>
      <c r="S144" s="14" t="s">
        <v>44</v>
      </c>
      <c r="T144" s="14" t="s">
        <v>349</v>
      </c>
      <c r="U144" s="416">
        <v>51</v>
      </c>
      <c r="V144" s="14" t="s">
        <v>2794</v>
      </c>
      <c r="W144" s="14"/>
      <c r="X144" s="14"/>
    </row>
    <row r="145" spans="1:24" s="401" customFormat="1" x14ac:dyDescent="0.2">
      <c r="A145" s="14" t="s">
        <v>346</v>
      </c>
      <c r="B145" s="14" t="s">
        <v>347</v>
      </c>
      <c r="C145" s="14" t="s">
        <v>351</v>
      </c>
      <c r="D145" s="398">
        <v>5.81</v>
      </c>
      <c r="E145" s="398">
        <v>5.81</v>
      </c>
      <c r="F145" s="398"/>
      <c r="G145" s="14">
        <v>2011</v>
      </c>
      <c r="H145" s="14">
        <v>2011</v>
      </c>
      <c r="I145" s="424">
        <f>VLOOKUP(H145,[1]Inflation!$G$16:$H$26,2,FALSE)</f>
        <v>1.0292667257822254</v>
      </c>
      <c r="J145" s="16">
        <f t="shared" si="24"/>
        <v>5.9800396767947293</v>
      </c>
      <c r="K145" s="398"/>
      <c r="L145" s="16"/>
      <c r="M145" s="398"/>
      <c r="N145" s="16">
        <f t="shared" si="22"/>
        <v>0</v>
      </c>
      <c r="O145" s="398"/>
      <c r="P145" s="398"/>
      <c r="Q145" s="16">
        <f t="shared" si="23"/>
        <v>0</v>
      </c>
      <c r="R145" s="14" t="s">
        <v>148</v>
      </c>
      <c r="S145" s="14" t="s">
        <v>44</v>
      </c>
      <c r="T145" s="14" t="s">
        <v>349</v>
      </c>
      <c r="U145" s="416">
        <v>51</v>
      </c>
      <c r="V145" s="14" t="s">
        <v>2795</v>
      </c>
      <c r="W145" s="14"/>
      <c r="X145" s="14"/>
    </row>
    <row r="146" spans="1:24" s="401" customFormat="1" ht="25.5" x14ac:dyDescent="0.2">
      <c r="A146" s="14" t="s">
        <v>346</v>
      </c>
      <c r="B146" s="14" t="s">
        <v>352</v>
      </c>
      <c r="C146" s="14"/>
      <c r="D146" s="398">
        <v>600</v>
      </c>
      <c r="E146" s="398">
        <v>600</v>
      </c>
      <c r="F146" s="398"/>
      <c r="G146" s="14">
        <v>2012</v>
      </c>
      <c r="H146" s="14">
        <v>2012</v>
      </c>
      <c r="I146" s="424">
        <f>VLOOKUP(H146,[1]Inflation!$G$16:$H$26,2,FALSE)</f>
        <v>1</v>
      </c>
      <c r="J146" s="16">
        <f t="shared" si="24"/>
        <v>600</v>
      </c>
      <c r="K146" s="398"/>
      <c r="L146" s="16"/>
      <c r="M146" s="398"/>
      <c r="N146" s="16">
        <f t="shared" si="22"/>
        <v>0</v>
      </c>
      <c r="O146" s="398"/>
      <c r="P146" s="398"/>
      <c r="Q146" s="16">
        <f t="shared" si="23"/>
        <v>0</v>
      </c>
      <c r="R146" s="14" t="s">
        <v>353</v>
      </c>
      <c r="S146" s="14" t="s">
        <v>28</v>
      </c>
      <c r="T146" s="14" t="s">
        <v>354</v>
      </c>
      <c r="U146" s="416">
        <v>5</v>
      </c>
      <c r="V146" s="14" t="s">
        <v>2739</v>
      </c>
      <c r="W146" s="38" t="s">
        <v>355</v>
      </c>
      <c r="X146" s="14"/>
    </row>
    <row r="147" spans="1:24" s="401" customFormat="1" ht="25.5" x14ac:dyDescent="0.2">
      <c r="A147" s="14" t="s">
        <v>346</v>
      </c>
      <c r="B147" s="14" t="s">
        <v>352</v>
      </c>
      <c r="C147" s="14"/>
      <c r="D147" s="398"/>
      <c r="E147" s="398"/>
      <c r="F147" s="398"/>
      <c r="G147" s="14">
        <v>2012</v>
      </c>
      <c r="H147" s="14">
        <v>2012</v>
      </c>
      <c r="I147" s="424">
        <f>VLOOKUP(H147,[1]Inflation!$G$16:$H$26,2,FALSE)</f>
        <v>1</v>
      </c>
      <c r="J147" s="16">
        <f t="shared" si="24"/>
        <v>0</v>
      </c>
      <c r="K147" s="398"/>
      <c r="L147" s="16">
        <v>1000</v>
      </c>
      <c r="M147" s="398"/>
      <c r="N147" s="16">
        <f t="shared" si="22"/>
        <v>1000</v>
      </c>
      <c r="O147" s="398">
        <v>5000</v>
      </c>
      <c r="P147" s="398"/>
      <c r="Q147" s="16">
        <f t="shared" si="23"/>
        <v>5000</v>
      </c>
      <c r="R147" s="14" t="s">
        <v>40</v>
      </c>
      <c r="S147" s="14" t="s">
        <v>28</v>
      </c>
      <c r="T147" s="14" t="s">
        <v>295</v>
      </c>
      <c r="U147" s="416" t="s">
        <v>356</v>
      </c>
      <c r="V147" s="14" t="s">
        <v>2739</v>
      </c>
      <c r="W147" s="38" t="s">
        <v>297</v>
      </c>
      <c r="X147" s="14"/>
    </row>
    <row r="148" spans="1:24" s="401" customFormat="1" ht="25.5" x14ac:dyDescent="0.2">
      <c r="A148" s="14" t="s">
        <v>346</v>
      </c>
      <c r="B148" s="14" t="s">
        <v>352</v>
      </c>
      <c r="C148" s="14"/>
      <c r="D148" s="398"/>
      <c r="E148" s="398"/>
      <c r="F148" s="398"/>
      <c r="G148" s="14">
        <v>2010</v>
      </c>
      <c r="H148" s="14">
        <v>2010</v>
      </c>
      <c r="I148" s="424">
        <f>VLOOKUP(H148,[1]Inflation!$G$16:$H$26,2,FALSE)</f>
        <v>1.0461491063094051</v>
      </c>
      <c r="J148" s="16">
        <f t="shared" si="24"/>
        <v>0</v>
      </c>
      <c r="K148" s="398"/>
      <c r="L148" s="16">
        <v>1000</v>
      </c>
      <c r="M148" s="398"/>
      <c r="N148" s="16">
        <f t="shared" si="22"/>
        <v>1046.1491063094049</v>
      </c>
      <c r="O148" s="398">
        <v>5000</v>
      </c>
      <c r="P148" s="398"/>
      <c r="Q148" s="16">
        <f t="shared" si="23"/>
        <v>5230.7455315470252</v>
      </c>
      <c r="R148" s="14" t="s">
        <v>40</v>
      </c>
      <c r="S148" s="14" t="s">
        <v>28</v>
      </c>
      <c r="T148" s="14" t="s">
        <v>357</v>
      </c>
      <c r="U148" s="416">
        <v>11</v>
      </c>
      <c r="V148" s="14" t="s">
        <v>2739</v>
      </c>
      <c r="W148" s="38" t="s">
        <v>358</v>
      </c>
      <c r="X148" s="14"/>
    </row>
    <row r="149" spans="1:24" s="401" customFormat="1" ht="25.5" x14ac:dyDescent="0.2">
      <c r="A149" s="14" t="s">
        <v>346</v>
      </c>
      <c r="B149" s="14" t="s">
        <v>352</v>
      </c>
      <c r="C149" s="14"/>
      <c r="D149" s="398"/>
      <c r="E149" s="398"/>
      <c r="F149" s="398"/>
      <c r="G149" s="14">
        <v>2006</v>
      </c>
      <c r="H149" s="14">
        <v>2006</v>
      </c>
      <c r="I149" s="424">
        <f>VLOOKUP(H149,[1]Inflation!$G$16:$H$26,2,FALSE)</f>
        <v>1.1415203211239338</v>
      </c>
      <c r="J149" s="16">
        <f t="shared" si="24"/>
        <v>0</v>
      </c>
      <c r="K149" s="398"/>
      <c r="L149" s="16">
        <v>1000</v>
      </c>
      <c r="M149" s="398"/>
      <c r="N149" s="16">
        <f t="shared" si="22"/>
        <v>1141.5203211239339</v>
      </c>
      <c r="O149" s="398">
        <v>5000</v>
      </c>
      <c r="P149" s="398"/>
      <c r="Q149" s="16">
        <f t="shared" si="23"/>
        <v>5707.6016056196686</v>
      </c>
      <c r="R149" s="14" t="s">
        <v>40</v>
      </c>
      <c r="S149" s="14" t="s">
        <v>28</v>
      </c>
      <c r="T149" s="14" t="s">
        <v>359</v>
      </c>
      <c r="U149" s="416">
        <v>38</v>
      </c>
      <c r="V149" s="14" t="s">
        <v>2739</v>
      </c>
      <c r="W149" s="38" t="s">
        <v>360</v>
      </c>
      <c r="X149" s="14"/>
    </row>
    <row r="150" spans="1:24" s="401" customFormat="1" ht="25.5" x14ac:dyDescent="0.2">
      <c r="A150" s="14" t="s">
        <v>346</v>
      </c>
      <c r="B150" s="14" t="s">
        <v>352</v>
      </c>
      <c r="C150" s="23" t="s">
        <v>361</v>
      </c>
      <c r="D150" s="381">
        <v>41.73</v>
      </c>
      <c r="E150" s="381">
        <f>D150/10.7639</f>
        <v>3.8768476109960144</v>
      </c>
      <c r="F150" s="381" t="s">
        <v>148</v>
      </c>
      <c r="G150" s="23" t="s">
        <v>67</v>
      </c>
      <c r="H150" s="23">
        <v>2010</v>
      </c>
      <c r="I150" s="424">
        <f>VLOOKUP(H150,[1]Inflation!$G$16:$H$26,2,FALSE)</f>
        <v>1.0461491063094051</v>
      </c>
      <c r="J150" s="16">
        <f t="shared" si="24"/>
        <v>4.0557606635412329</v>
      </c>
      <c r="K150" s="381"/>
      <c r="L150" s="450">
        <v>12</v>
      </c>
      <c r="M150" s="381">
        <f>L150/10.7639</f>
        <v>1.1148375588773587</v>
      </c>
      <c r="N150" s="16">
        <f>M150*I150</f>
        <v>1.1662863158997074</v>
      </c>
      <c r="O150" s="381">
        <v>90</v>
      </c>
      <c r="P150" s="381"/>
      <c r="Q150" s="16">
        <f t="shared" si="23"/>
        <v>94.153419567846456</v>
      </c>
      <c r="R150" s="23" t="s">
        <v>2720</v>
      </c>
      <c r="S150" s="37" t="s">
        <v>36</v>
      </c>
      <c r="T150" s="23" t="s">
        <v>66</v>
      </c>
      <c r="U150" s="417"/>
      <c r="V150" s="26" t="s">
        <v>2796</v>
      </c>
      <c r="W150" s="27" t="s">
        <v>69</v>
      </c>
      <c r="X150" s="26"/>
    </row>
    <row r="151" spans="1:24" s="401" customFormat="1" ht="25.5" x14ac:dyDescent="0.2">
      <c r="A151" s="14" t="s">
        <v>346</v>
      </c>
      <c r="B151" s="14" t="s">
        <v>352</v>
      </c>
      <c r="C151" s="23" t="s">
        <v>364</v>
      </c>
      <c r="D151" s="381">
        <v>2.2000000000000002</v>
      </c>
      <c r="E151" s="381">
        <v>2.2000000000000002</v>
      </c>
      <c r="F151" s="381"/>
      <c r="G151" s="23" t="s">
        <v>67</v>
      </c>
      <c r="H151" s="23">
        <v>2010</v>
      </c>
      <c r="I151" s="424">
        <f>VLOOKUP(H151,[1]Inflation!$G$16:$H$26,2,FALSE)</f>
        <v>1.0461491063094051</v>
      </c>
      <c r="J151" s="16">
        <f t="shared" si="24"/>
        <v>2.3015280338806914</v>
      </c>
      <c r="K151" s="381"/>
      <c r="L151" s="450">
        <v>0.85</v>
      </c>
      <c r="M151" s="381"/>
      <c r="N151" s="16">
        <f>L151*I151</f>
        <v>0.88922674036299432</v>
      </c>
      <c r="O151" s="381">
        <v>10</v>
      </c>
      <c r="P151" s="381">
        <f>O151/10.7639</f>
        <v>0.92903129906446547</v>
      </c>
      <c r="Q151" s="16">
        <f>I151*P151</f>
        <v>0.97190526324975612</v>
      </c>
      <c r="R151" s="23" t="s">
        <v>148</v>
      </c>
      <c r="S151" s="37" t="s">
        <v>36</v>
      </c>
      <c r="T151" s="23" t="s">
        <v>66</v>
      </c>
      <c r="U151" s="417"/>
      <c r="V151" s="26" t="s">
        <v>2797</v>
      </c>
      <c r="W151" s="27" t="s">
        <v>69</v>
      </c>
      <c r="X151" s="26"/>
    </row>
    <row r="152" spans="1:24" s="401" customFormat="1" ht="25.5" x14ac:dyDescent="0.2">
      <c r="A152" s="14" t="s">
        <v>346</v>
      </c>
      <c r="B152" s="14" t="s">
        <v>352</v>
      </c>
      <c r="C152" s="23" t="s">
        <v>367</v>
      </c>
      <c r="D152" s="381">
        <v>30.25</v>
      </c>
      <c r="E152" s="381">
        <f>D152/10.7639</f>
        <v>2.8103196796700081</v>
      </c>
      <c r="F152" s="381" t="s">
        <v>148</v>
      </c>
      <c r="G152" s="23" t="s">
        <v>67</v>
      </c>
      <c r="H152" s="23">
        <v>2010</v>
      </c>
      <c r="I152" s="424">
        <f>VLOOKUP(H152,[1]Inflation!$G$16:$H$26,2,FALSE)</f>
        <v>1.0461491063094051</v>
      </c>
      <c r="J152" s="16">
        <f t="shared" si="24"/>
        <v>2.9400134213305122</v>
      </c>
      <c r="K152" s="381"/>
      <c r="L152" s="450">
        <v>12</v>
      </c>
      <c r="M152" s="381">
        <f>L152/10.7639</f>
        <v>1.1148375588773587</v>
      </c>
      <c r="N152" s="16">
        <f>M152*I152</f>
        <v>1.1662863158997074</v>
      </c>
      <c r="O152" s="381">
        <v>110</v>
      </c>
      <c r="P152" s="381"/>
      <c r="Q152" s="16">
        <f>I152*O152</f>
        <v>115.07640169403456</v>
      </c>
      <c r="R152" s="23" t="s">
        <v>2720</v>
      </c>
      <c r="S152" s="37" t="s">
        <v>36</v>
      </c>
      <c r="T152" s="23" t="s">
        <v>66</v>
      </c>
      <c r="U152" s="417"/>
      <c r="V152" s="26" t="s">
        <v>2798</v>
      </c>
      <c r="W152" s="27" t="s">
        <v>69</v>
      </c>
      <c r="X152" s="26"/>
    </row>
    <row r="153" spans="1:24" s="401" customFormat="1" ht="25.5" x14ac:dyDescent="0.2">
      <c r="A153" s="14" t="s">
        <v>346</v>
      </c>
      <c r="B153" s="14" t="s">
        <v>352</v>
      </c>
      <c r="C153" s="23" t="s">
        <v>369</v>
      </c>
      <c r="D153" s="381">
        <v>2.2200000000000002</v>
      </c>
      <c r="E153" s="381">
        <v>2.2200000000000002</v>
      </c>
      <c r="F153" s="381"/>
      <c r="G153" s="23" t="s">
        <v>67</v>
      </c>
      <c r="H153" s="23">
        <v>2010</v>
      </c>
      <c r="I153" s="424">
        <f>VLOOKUP(H153,[1]Inflation!$G$16:$H$26,2,FALSE)</f>
        <v>1.0461491063094051</v>
      </c>
      <c r="J153" s="16">
        <f t="shared" si="24"/>
        <v>2.3224510160068794</v>
      </c>
      <c r="K153" s="381"/>
      <c r="L153" s="450">
        <v>1</v>
      </c>
      <c r="M153" s="381"/>
      <c r="N153" s="16">
        <f t="shared" ref="N153:N164" si="25">L153*I153</f>
        <v>1.0461491063094051</v>
      </c>
      <c r="O153" s="381">
        <v>12</v>
      </c>
      <c r="P153" s="381">
        <f>O153/10.7639</f>
        <v>1.1148375588773587</v>
      </c>
      <c r="Q153" s="16">
        <f>I153*P153</f>
        <v>1.1662863158997074</v>
      </c>
      <c r="R153" s="23" t="s">
        <v>148</v>
      </c>
      <c r="S153" s="37" t="s">
        <v>36</v>
      </c>
      <c r="T153" s="23" t="s">
        <v>66</v>
      </c>
      <c r="U153" s="417"/>
      <c r="V153" s="26" t="s">
        <v>2799</v>
      </c>
      <c r="W153" s="27" t="s">
        <v>69</v>
      </c>
      <c r="X153" s="26"/>
    </row>
    <row r="154" spans="1:24" s="401" customFormat="1" ht="25.5" x14ac:dyDescent="0.2">
      <c r="A154" s="14" t="s">
        <v>346</v>
      </c>
      <c r="B154" s="14" t="s">
        <v>352</v>
      </c>
      <c r="C154" s="23" t="s">
        <v>371</v>
      </c>
      <c r="D154" s="381">
        <v>2.83</v>
      </c>
      <c r="E154" s="381">
        <v>2.83</v>
      </c>
      <c r="F154" s="381"/>
      <c r="G154" s="23" t="s">
        <v>67</v>
      </c>
      <c r="H154" s="23">
        <v>2010</v>
      </c>
      <c r="I154" s="424">
        <f>VLOOKUP(H154,[1]Inflation!$G$16:$H$26,2,FALSE)</f>
        <v>1.0461491063094051</v>
      </c>
      <c r="J154" s="16">
        <f t="shared" si="24"/>
        <v>2.9606019708556164</v>
      </c>
      <c r="K154" s="381"/>
      <c r="L154" s="450">
        <v>1.63</v>
      </c>
      <c r="M154" s="381"/>
      <c r="N154" s="16">
        <f t="shared" si="25"/>
        <v>1.7052230432843301</v>
      </c>
      <c r="O154" s="381">
        <v>10</v>
      </c>
      <c r="P154" s="381"/>
      <c r="Q154" s="16">
        <f t="shared" ref="Q154:Q164" si="26">O154*I154</f>
        <v>10.461491063094051</v>
      </c>
      <c r="R154" s="23" t="s">
        <v>148</v>
      </c>
      <c r="S154" s="37" t="s">
        <v>36</v>
      </c>
      <c r="T154" s="23" t="s">
        <v>66</v>
      </c>
      <c r="U154" s="417"/>
      <c r="V154" s="26" t="s">
        <v>2750</v>
      </c>
      <c r="W154" s="27" t="s">
        <v>69</v>
      </c>
      <c r="X154" s="26"/>
    </row>
    <row r="155" spans="1:24" s="401" customFormat="1" x14ac:dyDescent="0.2">
      <c r="A155" s="14" t="s">
        <v>346</v>
      </c>
      <c r="B155" s="14" t="s">
        <v>372</v>
      </c>
      <c r="C155" s="14"/>
      <c r="D155" s="398">
        <v>300</v>
      </c>
      <c r="E155" s="398">
        <v>300</v>
      </c>
      <c r="F155" s="398"/>
      <c r="G155" s="14" t="s">
        <v>374</v>
      </c>
      <c r="H155" s="14">
        <v>2002</v>
      </c>
      <c r="I155" s="424">
        <f>VLOOKUP(H155,[1]Inflation!$G$16:$H$26,2,FALSE)</f>
        <v>1.280275745638717</v>
      </c>
      <c r="J155" s="16">
        <f t="shared" si="24"/>
        <v>384.08272369161512</v>
      </c>
      <c r="K155" s="398"/>
      <c r="L155" s="16"/>
      <c r="M155" s="398"/>
      <c r="N155" s="16">
        <f t="shared" si="25"/>
        <v>0</v>
      </c>
      <c r="O155" s="398"/>
      <c r="P155" s="398"/>
      <c r="Q155" s="16">
        <f t="shared" si="26"/>
        <v>0</v>
      </c>
      <c r="R155" s="14" t="s">
        <v>40</v>
      </c>
      <c r="S155" s="14" t="s">
        <v>84</v>
      </c>
      <c r="T155" s="14" t="s">
        <v>373</v>
      </c>
      <c r="U155" s="416">
        <v>13</v>
      </c>
      <c r="V155" s="14" t="s">
        <v>2739</v>
      </c>
      <c r="W155" s="38" t="s">
        <v>375</v>
      </c>
      <c r="X155" s="14"/>
    </row>
    <row r="156" spans="1:24" s="401" customFormat="1" x14ac:dyDescent="0.2">
      <c r="A156" s="14" t="s">
        <v>346</v>
      </c>
      <c r="B156" s="14" t="s">
        <v>372</v>
      </c>
      <c r="C156" s="14"/>
      <c r="D156" s="398">
        <v>300</v>
      </c>
      <c r="E156" s="398">
        <v>300</v>
      </c>
      <c r="F156" s="398"/>
      <c r="G156" s="14">
        <v>2009</v>
      </c>
      <c r="H156" s="14">
        <v>2009</v>
      </c>
      <c r="I156" s="424">
        <f>VLOOKUP(H156,[1]Inflation!$G$16:$H$26,2,FALSE)</f>
        <v>1.0733291816457666</v>
      </c>
      <c r="J156" s="16">
        <f t="shared" si="24"/>
        <v>321.99875449372996</v>
      </c>
      <c r="K156" s="398">
        <f>AVERAGE(J155:J158)</f>
        <v>521.93066332311537</v>
      </c>
      <c r="L156" s="16"/>
      <c r="M156" s="398"/>
      <c r="N156" s="16">
        <f t="shared" si="25"/>
        <v>0</v>
      </c>
      <c r="O156" s="398"/>
      <c r="P156" s="398"/>
      <c r="Q156" s="16">
        <f t="shared" si="26"/>
        <v>0</v>
      </c>
      <c r="R156" s="14" t="s">
        <v>40</v>
      </c>
      <c r="S156" s="14" t="s">
        <v>97</v>
      </c>
      <c r="T156" s="14" t="s">
        <v>304</v>
      </c>
      <c r="U156" s="416">
        <v>3</v>
      </c>
      <c r="V156" s="14" t="s">
        <v>2739</v>
      </c>
      <c r="W156" s="38" t="s">
        <v>305</v>
      </c>
      <c r="X156" s="14"/>
    </row>
    <row r="157" spans="1:24" s="401" customFormat="1" x14ac:dyDescent="0.2">
      <c r="A157" s="14" t="s">
        <v>346</v>
      </c>
      <c r="B157" s="14" t="s">
        <v>372</v>
      </c>
      <c r="C157" s="14"/>
      <c r="D157" s="398">
        <v>300</v>
      </c>
      <c r="E157" s="398">
        <v>300</v>
      </c>
      <c r="F157" s="398"/>
      <c r="G157" s="14">
        <v>2007</v>
      </c>
      <c r="H157" s="14">
        <v>2007</v>
      </c>
      <c r="I157" s="424">
        <f>VLOOKUP(H157,[1]Inflation!$G$16:$H$26,2,FALSE)</f>
        <v>1.118306895992371</v>
      </c>
      <c r="J157" s="16">
        <f t="shared" ref="J157" si="27">I157*E157</f>
        <v>335.49206879771128</v>
      </c>
      <c r="K157" s="398"/>
      <c r="L157" s="16"/>
      <c r="M157" s="398"/>
      <c r="N157" s="16">
        <f t="shared" ref="N157" si="28">L157*I157</f>
        <v>0</v>
      </c>
      <c r="O157" s="398"/>
      <c r="P157" s="398"/>
      <c r="Q157" s="16">
        <f t="shared" ref="Q157" si="29">O157*I157</f>
        <v>0</v>
      </c>
      <c r="R157" s="14" t="s">
        <v>40</v>
      </c>
      <c r="S157" s="14" t="s">
        <v>97</v>
      </c>
      <c r="T157" s="14" t="s">
        <v>98</v>
      </c>
      <c r="U157" s="416" t="s">
        <v>376</v>
      </c>
      <c r="V157" s="14" t="s">
        <v>2739</v>
      </c>
      <c r="W157" s="38" t="s">
        <v>99</v>
      </c>
      <c r="X157" s="14"/>
    </row>
    <row r="158" spans="1:24" s="401" customFormat="1" x14ac:dyDescent="0.2">
      <c r="A158" s="14" t="s">
        <v>346</v>
      </c>
      <c r="B158" s="14" t="s">
        <v>372</v>
      </c>
      <c r="C158" s="14"/>
      <c r="D158" s="398">
        <v>1000</v>
      </c>
      <c r="E158" s="398">
        <v>1000</v>
      </c>
      <c r="F158" s="398"/>
      <c r="G158" s="14">
        <v>2010</v>
      </c>
      <c r="H158" s="14">
        <v>2010</v>
      </c>
      <c r="I158" s="424">
        <f>VLOOKUP(H158,[1]Inflation!$G$16:$H$26,2,FALSE)</f>
        <v>1.0461491063094051</v>
      </c>
      <c r="J158" s="16">
        <f t="shared" si="24"/>
        <v>1046.1491063094049</v>
      </c>
      <c r="K158" s="398"/>
      <c r="L158" s="16">
        <v>1000</v>
      </c>
      <c r="M158" s="398"/>
      <c r="N158" s="16">
        <f t="shared" si="25"/>
        <v>1046.1491063094049</v>
      </c>
      <c r="O158" s="398">
        <v>1000</v>
      </c>
      <c r="P158" s="398"/>
      <c r="Q158" s="16">
        <f t="shared" si="26"/>
        <v>1046.1491063094049</v>
      </c>
      <c r="R158" s="14" t="s">
        <v>40</v>
      </c>
      <c r="S158" s="14" t="s">
        <v>28</v>
      </c>
      <c r="T158" s="14" t="s">
        <v>3363</v>
      </c>
      <c r="U158" s="416" t="s">
        <v>989</v>
      </c>
      <c r="V158" s="14" t="s">
        <v>2739</v>
      </c>
      <c r="W158" s="481" t="s">
        <v>3364</v>
      </c>
      <c r="X158" s="14"/>
    </row>
    <row r="159" spans="1:24" s="401" customFormat="1" ht="25.5" x14ac:dyDescent="0.2">
      <c r="A159" s="14" t="s">
        <v>346</v>
      </c>
      <c r="B159" s="14" t="s">
        <v>377</v>
      </c>
      <c r="C159" s="14" t="s">
        <v>378</v>
      </c>
      <c r="D159" s="398"/>
      <c r="E159" s="398"/>
      <c r="F159" s="398"/>
      <c r="G159" s="14">
        <v>2012</v>
      </c>
      <c r="H159" s="14">
        <v>2012</v>
      </c>
      <c r="I159" s="424">
        <f>VLOOKUP(H159,[1]Inflation!$G$16:$H$26,2,FALSE)</f>
        <v>1</v>
      </c>
      <c r="J159" s="16">
        <f t="shared" si="24"/>
        <v>0</v>
      </c>
      <c r="K159" s="398"/>
      <c r="L159" s="16">
        <v>7.25</v>
      </c>
      <c r="M159" s="398"/>
      <c r="N159" s="16">
        <f t="shared" si="25"/>
        <v>7.25</v>
      </c>
      <c r="O159" s="398">
        <v>15</v>
      </c>
      <c r="P159" s="398"/>
      <c r="Q159" s="16">
        <f t="shared" si="26"/>
        <v>15</v>
      </c>
      <c r="R159" s="14" t="s">
        <v>148</v>
      </c>
      <c r="S159" s="14" t="s">
        <v>115</v>
      </c>
      <c r="T159" s="14" t="s">
        <v>379</v>
      </c>
      <c r="U159" s="416" t="s">
        <v>32</v>
      </c>
      <c r="V159" s="14" t="s">
        <v>2800</v>
      </c>
      <c r="W159" s="38" t="s">
        <v>380</v>
      </c>
      <c r="X159" s="14"/>
    </row>
    <row r="160" spans="1:24" s="401" customFormat="1" ht="38.25" x14ac:dyDescent="0.2">
      <c r="A160" s="14" t="s">
        <v>346</v>
      </c>
      <c r="B160" s="14" t="s">
        <v>377</v>
      </c>
      <c r="C160" s="14" t="s">
        <v>381</v>
      </c>
      <c r="D160" s="398">
        <v>14</v>
      </c>
      <c r="E160" s="398">
        <v>14</v>
      </c>
      <c r="F160" s="398"/>
      <c r="G160" s="14" t="s">
        <v>30</v>
      </c>
      <c r="H160" s="14">
        <v>2008</v>
      </c>
      <c r="I160" s="424">
        <f>VLOOKUP(H160,[1]Inflation!$G$16:$H$26,2,FALSE)</f>
        <v>1.0721304058925818</v>
      </c>
      <c r="J160" s="16">
        <f t="shared" si="24"/>
        <v>15.009825682496146</v>
      </c>
      <c r="K160" s="398"/>
      <c r="L160" s="16"/>
      <c r="M160" s="398">
        <f>AVERAGE(L159,O159)</f>
        <v>11.125</v>
      </c>
      <c r="N160" s="16">
        <f t="shared" si="25"/>
        <v>0</v>
      </c>
      <c r="O160" s="398"/>
      <c r="P160" s="398"/>
      <c r="Q160" s="16">
        <f t="shared" si="26"/>
        <v>0</v>
      </c>
      <c r="R160" s="14" t="s">
        <v>148</v>
      </c>
      <c r="S160" s="14" t="s">
        <v>28</v>
      </c>
      <c r="T160" s="14" t="s">
        <v>29</v>
      </c>
      <c r="U160" s="416" t="s">
        <v>382</v>
      </c>
      <c r="V160" s="14" t="s">
        <v>2739</v>
      </c>
      <c r="W160" s="38" t="s">
        <v>33</v>
      </c>
      <c r="X160" s="14" t="s">
        <v>34</v>
      </c>
    </row>
    <row r="161" spans="1:24" s="401" customFormat="1" ht="38.25" x14ac:dyDescent="0.2">
      <c r="A161" s="14" t="s">
        <v>346</v>
      </c>
      <c r="B161" s="14" t="s">
        <v>377</v>
      </c>
      <c r="C161" s="14" t="s">
        <v>383</v>
      </c>
      <c r="D161" s="398"/>
      <c r="E161" s="398"/>
      <c r="F161" s="398"/>
      <c r="G161" s="14" t="s">
        <v>30</v>
      </c>
      <c r="H161" s="14">
        <v>2008</v>
      </c>
      <c r="I161" s="424">
        <f>VLOOKUP(H161,[1]Inflation!$G$16:$H$26,2,FALSE)</f>
        <v>1.0721304058925818</v>
      </c>
      <c r="J161" s="16">
        <f t="shared" si="24"/>
        <v>0</v>
      </c>
      <c r="K161" s="398"/>
      <c r="L161" s="16">
        <v>9</v>
      </c>
      <c r="M161" s="398"/>
      <c r="N161" s="16">
        <f t="shared" si="25"/>
        <v>9.6491736530332357</v>
      </c>
      <c r="O161" s="398">
        <v>14</v>
      </c>
      <c r="P161" s="398"/>
      <c r="Q161" s="16">
        <f t="shared" si="26"/>
        <v>15.009825682496146</v>
      </c>
      <c r="R161" s="14" t="s">
        <v>148</v>
      </c>
      <c r="S161" s="14" t="s">
        <v>28</v>
      </c>
      <c r="T161" s="14" t="s">
        <v>29</v>
      </c>
      <c r="U161" s="416" t="s">
        <v>382</v>
      </c>
      <c r="V161" s="14" t="s">
        <v>2739</v>
      </c>
      <c r="W161" s="38" t="s">
        <v>33</v>
      </c>
      <c r="X161" s="14" t="s">
        <v>34</v>
      </c>
    </row>
    <row r="162" spans="1:24" s="401" customFormat="1" x14ac:dyDescent="0.2">
      <c r="A162" s="14" t="s">
        <v>346</v>
      </c>
      <c r="B162" s="14" t="s">
        <v>384</v>
      </c>
      <c r="C162" s="14" t="s">
        <v>385</v>
      </c>
      <c r="D162" s="398">
        <v>3000</v>
      </c>
      <c r="E162" s="398">
        <v>3000</v>
      </c>
      <c r="F162" s="398"/>
      <c r="G162" s="14">
        <v>2007</v>
      </c>
      <c r="H162" s="14">
        <v>2007</v>
      </c>
      <c r="I162" s="424">
        <f>VLOOKUP(H162,[1]Inflation!$G$16:$H$26,2,FALSE)</f>
        <v>1.118306895992371</v>
      </c>
      <c r="J162" s="16">
        <f t="shared" si="24"/>
        <v>3354.9206879771132</v>
      </c>
      <c r="K162" s="398"/>
      <c r="L162" s="16"/>
      <c r="M162" s="398">
        <f>AVERAGE(L161,O161)</f>
        <v>11.5</v>
      </c>
      <c r="N162" s="16">
        <f t="shared" si="25"/>
        <v>0</v>
      </c>
      <c r="O162" s="398"/>
      <c r="P162" s="398"/>
      <c r="Q162" s="16">
        <f t="shared" si="26"/>
        <v>0</v>
      </c>
      <c r="R162" s="14" t="s">
        <v>40</v>
      </c>
      <c r="S162" s="14" t="s">
        <v>97</v>
      </c>
      <c r="T162" s="14" t="s">
        <v>98</v>
      </c>
      <c r="U162" s="416" t="s">
        <v>376</v>
      </c>
      <c r="V162" s="14" t="s">
        <v>2739</v>
      </c>
      <c r="W162" s="38" t="s">
        <v>99</v>
      </c>
      <c r="X162" s="14"/>
    </row>
    <row r="163" spans="1:24" s="401" customFormat="1" x14ac:dyDescent="0.2">
      <c r="A163" s="14" t="s">
        <v>346</v>
      </c>
      <c r="B163" s="14" t="s">
        <v>384</v>
      </c>
      <c r="C163" s="14"/>
      <c r="D163" s="398">
        <v>3000</v>
      </c>
      <c r="E163" s="398">
        <v>3000</v>
      </c>
      <c r="F163" s="398"/>
      <c r="G163" s="14" t="s">
        <v>374</v>
      </c>
      <c r="H163" s="14">
        <v>2002</v>
      </c>
      <c r="I163" s="424">
        <f>VLOOKUP(H163,[1]Inflation!$G$16:$H$26,2,FALSE)</f>
        <v>1.280275745638717</v>
      </c>
      <c r="J163" s="16">
        <f t="shared" si="24"/>
        <v>3840.8272369161509</v>
      </c>
      <c r="K163" s="398">
        <f>AVERAGE(J162:J164)</f>
        <v>3471.9118232768546</v>
      </c>
      <c r="L163" s="16"/>
      <c r="M163" s="398"/>
      <c r="N163" s="16">
        <f t="shared" si="25"/>
        <v>0</v>
      </c>
      <c r="O163" s="398"/>
      <c r="P163" s="398"/>
      <c r="Q163" s="16">
        <f t="shared" si="26"/>
        <v>0</v>
      </c>
      <c r="R163" s="14" t="s">
        <v>40</v>
      </c>
      <c r="S163" s="14" t="s">
        <v>84</v>
      </c>
      <c r="T163" s="14" t="s">
        <v>373</v>
      </c>
      <c r="U163" s="416">
        <v>13</v>
      </c>
      <c r="V163" s="14" t="s">
        <v>2739</v>
      </c>
      <c r="W163" s="38" t="s">
        <v>375</v>
      </c>
      <c r="X163" s="14"/>
    </row>
    <row r="164" spans="1:24" s="401" customFormat="1" x14ac:dyDescent="0.2">
      <c r="A164" s="14" t="s">
        <v>346</v>
      </c>
      <c r="B164" s="14" t="s">
        <v>384</v>
      </c>
      <c r="C164" s="14"/>
      <c r="D164" s="398">
        <v>3000</v>
      </c>
      <c r="E164" s="398">
        <v>3000</v>
      </c>
      <c r="F164" s="398"/>
      <c r="G164" s="14">
        <v>2009</v>
      </c>
      <c r="H164" s="14">
        <v>2009</v>
      </c>
      <c r="I164" s="424">
        <f>VLOOKUP(H164,[1]Inflation!$G$16:$H$26,2,FALSE)</f>
        <v>1.0733291816457666</v>
      </c>
      <c r="J164" s="16">
        <f t="shared" si="24"/>
        <v>3219.9875449372998</v>
      </c>
      <c r="K164" s="398"/>
      <c r="L164" s="16"/>
      <c r="M164" s="398"/>
      <c r="N164" s="16">
        <f t="shared" si="25"/>
        <v>0</v>
      </c>
      <c r="O164" s="398"/>
      <c r="P164" s="398"/>
      <c r="Q164" s="16">
        <f t="shared" si="26"/>
        <v>0</v>
      </c>
      <c r="R164" s="14" t="s">
        <v>40</v>
      </c>
      <c r="S164" s="14" t="s">
        <v>97</v>
      </c>
      <c r="T164" s="14" t="s">
        <v>304</v>
      </c>
      <c r="U164" s="416">
        <v>3</v>
      </c>
      <c r="V164" s="14" t="s">
        <v>2739</v>
      </c>
      <c r="W164" s="38" t="s">
        <v>305</v>
      </c>
      <c r="X164" s="14"/>
    </row>
    <row r="165" spans="1:24" s="401" customFormat="1" x14ac:dyDescent="0.2">
      <c r="A165" s="14" t="s">
        <v>346</v>
      </c>
      <c r="B165" s="14" t="s">
        <v>384</v>
      </c>
      <c r="C165" s="23" t="s">
        <v>386</v>
      </c>
      <c r="D165" s="381">
        <v>161.76</v>
      </c>
      <c r="E165" s="381">
        <f>D165/9</f>
        <v>17.973333333333333</v>
      </c>
      <c r="F165" s="381" t="s">
        <v>148</v>
      </c>
      <c r="G165" s="23" t="s">
        <v>67</v>
      </c>
      <c r="H165" s="23">
        <v>2010</v>
      </c>
      <c r="I165" s="424">
        <f>VLOOKUP(H165,[1]Inflation!$G$16:$H$26,2,FALSE)</f>
        <v>1.0461491063094051</v>
      </c>
      <c r="J165" s="16">
        <f t="shared" si="24"/>
        <v>18.802786604067705</v>
      </c>
      <c r="K165" s="381"/>
      <c r="L165" s="450">
        <v>19.829999999999998</v>
      </c>
      <c r="M165" s="381">
        <f>L165/9</f>
        <v>2.2033333333333331</v>
      </c>
      <c r="N165" s="16">
        <f>M165*I165</f>
        <v>2.3050151975683888</v>
      </c>
      <c r="O165" s="381">
        <v>212.85</v>
      </c>
      <c r="P165" s="381">
        <f>O165/9</f>
        <v>23.65</v>
      </c>
      <c r="Q165" s="16">
        <f>P165*I165</f>
        <v>24.741426364217428</v>
      </c>
      <c r="R165" s="23" t="s">
        <v>941</v>
      </c>
      <c r="S165" s="37" t="s">
        <v>262</v>
      </c>
      <c r="T165" s="23" t="s">
        <v>66</v>
      </c>
      <c r="U165" s="417"/>
      <c r="V165" s="26" t="s">
        <v>2801</v>
      </c>
      <c r="W165" s="27" t="s">
        <v>69</v>
      </c>
      <c r="X165" s="26"/>
    </row>
    <row r="166" spans="1:24" s="401" customFormat="1" x14ac:dyDescent="0.2">
      <c r="A166" s="14" t="s">
        <v>346</v>
      </c>
      <c r="B166" s="14" t="s">
        <v>384</v>
      </c>
      <c r="C166" s="23" t="s">
        <v>388</v>
      </c>
      <c r="D166" s="381">
        <v>25.41</v>
      </c>
      <c r="E166" s="381">
        <f>D166/9</f>
        <v>2.8233333333333333</v>
      </c>
      <c r="F166" s="381" t="s">
        <v>148</v>
      </c>
      <c r="G166" s="23" t="s">
        <v>67</v>
      </c>
      <c r="H166" s="23">
        <v>2010</v>
      </c>
      <c r="I166" s="424">
        <f>VLOOKUP(H166,[1]Inflation!$G$16:$H$26,2,FALSE)</f>
        <v>1.0461491063094051</v>
      </c>
      <c r="J166" s="16">
        <f t="shared" si="24"/>
        <v>2.9536276434802202</v>
      </c>
      <c r="K166" s="381">
        <f>AVERAGE(J165:J167)</f>
        <v>9.6757168454660967</v>
      </c>
      <c r="L166" s="450">
        <v>1</v>
      </c>
      <c r="M166" s="381">
        <f>L166/9</f>
        <v>0.1111111111111111</v>
      </c>
      <c r="N166" s="16">
        <f>M166*I166</f>
        <v>0.11623878958993389</v>
      </c>
      <c r="O166" s="381">
        <v>86.61</v>
      </c>
      <c r="P166" s="381">
        <f>O166/9</f>
        <v>9.6233333333333331</v>
      </c>
      <c r="Q166" s="16">
        <f>P166*I166</f>
        <v>10.067441566384174</v>
      </c>
      <c r="R166" s="23" t="s">
        <v>941</v>
      </c>
      <c r="S166" s="37" t="s">
        <v>291</v>
      </c>
      <c r="T166" s="23" t="s">
        <v>66</v>
      </c>
      <c r="U166" s="417"/>
      <c r="V166" s="26" t="s">
        <v>2745</v>
      </c>
      <c r="W166" s="38" t="s">
        <v>69</v>
      </c>
      <c r="X166" s="26"/>
    </row>
    <row r="167" spans="1:24" s="401" customFormat="1" x14ac:dyDescent="0.2">
      <c r="A167" s="14" t="s">
        <v>346</v>
      </c>
      <c r="B167" s="14" t="s">
        <v>384</v>
      </c>
      <c r="C167" s="23" t="s">
        <v>389</v>
      </c>
      <c r="D167" s="381">
        <v>6.95</v>
      </c>
      <c r="E167" s="381">
        <v>6.95</v>
      </c>
      <c r="F167" s="381"/>
      <c r="G167" s="23" t="s">
        <v>67</v>
      </c>
      <c r="H167" s="23">
        <v>2010</v>
      </c>
      <c r="I167" s="424">
        <f>VLOOKUP(H167,[1]Inflation!$G$16:$H$26,2,FALSE)</f>
        <v>1.0461491063094051</v>
      </c>
      <c r="J167" s="16">
        <f t="shared" si="24"/>
        <v>7.2707362888503653</v>
      </c>
      <c r="K167" s="381"/>
      <c r="L167" s="450">
        <v>6.95</v>
      </c>
      <c r="M167" s="381"/>
      <c r="N167" s="16">
        <f t="shared" ref="N167:N201" si="30">L167*I167</f>
        <v>7.2707362888503653</v>
      </c>
      <c r="O167" s="381">
        <v>6.95</v>
      </c>
      <c r="P167" s="381"/>
      <c r="Q167" s="16">
        <f t="shared" ref="Q167:Q201" si="31">O167*I167</f>
        <v>7.2707362888503653</v>
      </c>
      <c r="R167" s="23" t="s">
        <v>148</v>
      </c>
      <c r="S167" s="37" t="s">
        <v>83</v>
      </c>
      <c r="T167" s="23" t="s">
        <v>66</v>
      </c>
      <c r="U167" s="417"/>
      <c r="V167" s="26" t="s">
        <v>2788</v>
      </c>
      <c r="W167" s="38" t="s">
        <v>69</v>
      </c>
      <c r="X167" s="26"/>
    </row>
    <row r="168" spans="1:24" s="401" customFormat="1" ht="25.5" x14ac:dyDescent="0.2">
      <c r="A168" s="14" t="s">
        <v>346</v>
      </c>
      <c r="B168" s="14" t="s">
        <v>390</v>
      </c>
      <c r="C168" s="14" t="s">
        <v>391</v>
      </c>
      <c r="D168" s="398"/>
      <c r="E168" s="398"/>
      <c r="F168" s="398"/>
      <c r="G168" s="14" t="s">
        <v>30</v>
      </c>
      <c r="H168" s="14">
        <v>2008</v>
      </c>
      <c r="I168" s="424">
        <f>VLOOKUP(H168,[1]Inflation!$G$16:$H$26,2,FALSE)</f>
        <v>1.0721304058925818</v>
      </c>
      <c r="J168" s="16">
        <f t="shared" si="24"/>
        <v>0</v>
      </c>
      <c r="K168" s="398"/>
      <c r="L168" s="16">
        <v>320</v>
      </c>
      <c r="M168" s="398"/>
      <c r="N168" s="16">
        <f t="shared" si="30"/>
        <v>343.08172988562615</v>
      </c>
      <c r="O168" s="398">
        <v>550</v>
      </c>
      <c r="P168" s="398"/>
      <c r="Q168" s="16">
        <f t="shared" si="31"/>
        <v>589.67172324091996</v>
      </c>
      <c r="R168" s="14" t="s">
        <v>40</v>
      </c>
      <c r="S168" s="14" t="s">
        <v>28</v>
      </c>
      <c r="T168" s="14" t="s">
        <v>29</v>
      </c>
      <c r="U168" s="416" t="s">
        <v>392</v>
      </c>
      <c r="V168" s="14" t="s">
        <v>2739</v>
      </c>
      <c r="W168" s="38" t="s">
        <v>33</v>
      </c>
      <c r="X168" s="14" t="s">
        <v>34</v>
      </c>
    </row>
    <row r="169" spans="1:24" s="401" customFormat="1" x14ac:dyDescent="0.2">
      <c r="A169" s="14" t="s">
        <v>346</v>
      </c>
      <c r="B169" s="14" t="s">
        <v>390</v>
      </c>
      <c r="C169" s="14"/>
      <c r="D169" s="398">
        <v>1500</v>
      </c>
      <c r="E169" s="398">
        <v>1500</v>
      </c>
      <c r="F169" s="398"/>
      <c r="G169" s="14">
        <v>2010</v>
      </c>
      <c r="H169" s="14">
        <v>2010</v>
      </c>
      <c r="I169" s="424">
        <f>VLOOKUP(H169,[1]Inflation!$G$16:$H$26,2,FALSE)</f>
        <v>1.0461491063094051</v>
      </c>
      <c r="J169" s="16">
        <f t="shared" si="24"/>
        <v>1569.2236594641076</v>
      </c>
      <c r="K169" s="398"/>
      <c r="L169" s="16"/>
      <c r="M169" s="398"/>
      <c r="N169" s="16">
        <f t="shared" si="30"/>
        <v>0</v>
      </c>
      <c r="O169" s="398"/>
      <c r="P169" s="398"/>
      <c r="Q169" s="16">
        <f t="shared" si="31"/>
        <v>0</v>
      </c>
      <c r="R169" s="14" t="s">
        <v>40</v>
      </c>
      <c r="S169" s="14" t="s">
        <v>153</v>
      </c>
      <c r="T169" s="14" t="s">
        <v>224</v>
      </c>
      <c r="U169" s="416" t="s">
        <v>32</v>
      </c>
      <c r="V169" s="14" t="s">
        <v>2802</v>
      </c>
      <c r="W169" s="38" t="s">
        <v>225</v>
      </c>
      <c r="X169" s="14"/>
    </row>
    <row r="170" spans="1:24" s="401" customFormat="1" ht="25.5" x14ac:dyDescent="0.2">
      <c r="A170" s="14" t="s">
        <v>346</v>
      </c>
      <c r="B170" s="14" t="s">
        <v>390</v>
      </c>
      <c r="C170" s="14" t="s">
        <v>393</v>
      </c>
      <c r="D170" s="398">
        <v>2348</v>
      </c>
      <c r="E170" s="398">
        <f>(D170/60)/2</f>
        <v>19.566666666666666</v>
      </c>
      <c r="F170" s="398" t="s">
        <v>113</v>
      </c>
      <c r="G170" s="14">
        <v>2010</v>
      </c>
      <c r="H170" s="14">
        <v>2010</v>
      </c>
      <c r="I170" s="424">
        <f>VLOOKUP(H170,[1]Inflation!$G$16:$H$26,2,FALSE)</f>
        <v>1.0461491063094051</v>
      </c>
      <c r="J170" s="16">
        <f t="shared" si="24"/>
        <v>20.46965084678736</v>
      </c>
      <c r="K170" s="398"/>
      <c r="L170" s="16"/>
      <c r="M170" s="398"/>
      <c r="N170" s="16">
        <f t="shared" si="30"/>
        <v>0</v>
      </c>
      <c r="O170" s="398"/>
      <c r="P170" s="398"/>
      <c r="Q170" s="16">
        <f t="shared" si="31"/>
        <v>0</v>
      </c>
      <c r="R170" s="14" t="s">
        <v>394</v>
      </c>
      <c r="S170" s="14" t="s">
        <v>74</v>
      </c>
      <c r="T170" s="14" t="s">
        <v>119</v>
      </c>
      <c r="U170" s="416" t="s">
        <v>120</v>
      </c>
      <c r="V170" s="14" t="s">
        <v>2802</v>
      </c>
      <c r="W170" s="38" t="s">
        <v>121</v>
      </c>
      <c r="X170" s="14" t="s">
        <v>395</v>
      </c>
    </row>
    <row r="171" spans="1:24" s="401" customFormat="1" x14ac:dyDescent="0.2">
      <c r="A171" s="14" t="s">
        <v>346</v>
      </c>
      <c r="B171" s="14" t="s">
        <v>390</v>
      </c>
      <c r="C171" s="14" t="s">
        <v>396</v>
      </c>
      <c r="D171" s="398">
        <v>2645</v>
      </c>
      <c r="E171" s="398">
        <f>(D171/60)/2</f>
        <v>22.041666666666668</v>
      </c>
      <c r="F171" s="398" t="s">
        <v>113</v>
      </c>
      <c r="G171" s="14">
        <v>2011</v>
      </c>
      <c r="H171" s="14">
        <v>2011</v>
      </c>
      <c r="I171" s="424">
        <f>VLOOKUP(H171,[1]Inflation!$G$16:$H$26,2,FALSE)</f>
        <v>1.0292667257822254</v>
      </c>
      <c r="J171" s="16">
        <f t="shared" si="24"/>
        <v>22.686754080783221</v>
      </c>
      <c r="K171" s="398"/>
      <c r="L171" s="16"/>
      <c r="M171" s="398"/>
      <c r="N171" s="16">
        <f t="shared" si="30"/>
        <v>0</v>
      </c>
      <c r="O171" s="398"/>
      <c r="P171" s="398"/>
      <c r="Q171" s="16">
        <f t="shared" si="31"/>
        <v>0</v>
      </c>
      <c r="R171" s="14" t="s">
        <v>394</v>
      </c>
      <c r="S171" s="14" t="s">
        <v>74</v>
      </c>
      <c r="T171" s="14" t="s">
        <v>397</v>
      </c>
      <c r="U171" s="416">
        <v>2</v>
      </c>
      <c r="V171" s="14" t="s">
        <v>2802</v>
      </c>
      <c r="W171" s="38" t="s">
        <v>121</v>
      </c>
      <c r="X171" s="14" t="s">
        <v>395</v>
      </c>
    </row>
    <row r="172" spans="1:24" s="401" customFormat="1" x14ac:dyDescent="0.2">
      <c r="A172" s="14" t="s">
        <v>346</v>
      </c>
      <c r="B172" s="14" t="s">
        <v>390</v>
      </c>
      <c r="C172" s="14" t="s">
        <v>398</v>
      </c>
      <c r="D172" s="398">
        <v>3</v>
      </c>
      <c r="E172" s="398">
        <v>3</v>
      </c>
      <c r="F172" s="398"/>
      <c r="G172" s="14">
        <v>2009</v>
      </c>
      <c r="H172" s="14">
        <v>2009</v>
      </c>
      <c r="I172" s="424">
        <f>VLOOKUP(H172,[1]Inflation!$G$16:$H$26,2,FALSE)</f>
        <v>1.0733291816457666</v>
      </c>
      <c r="J172" s="16">
        <f t="shared" si="24"/>
        <v>3.2199875449372999</v>
      </c>
      <c r="K172" s="398"/>
      <c r="L172" s="16"/>
      <c r="M172" s="398"/>
      <c r="N172" s="16">
        <f t="shared" si="30"/>
        <v>0</v>
      </c>
      <c r="O172" s="398"/>
      <c r="P172" s="398"/>
      <c r="Q172" s="16">
        <f t="shared" si="31"/>
        <v>0</v>
      </c>
      <c r="R172" s="14" t="s">
        <v>113</v>
      </c>
      <c r="S172" s="14" t="s">
        <v>399</v>
      </c>
      <c r="T172" s="14" t="s">
        <v>400</v>
      </c>
      <c r="U172" s="416">
        <v>1</v>
      </c>
      <c r="V172" s="14" t="s">
        <v>2803</v>
      </c>
      <c r="W172" s="38" t="s">
        <v>401</v>
      </c>
      <c r="X172" s="14"/>
    </row>
    <row r="173" spans="1:24" s="401" customFormat="1" x14ac:dyDescent="0.2">
      <c r="A173" s="14" t="s">
        <v>346</v>
      </c>
      <c r="B173" s="14" t="s">
        <v>390</v>
      </c>
      <c r="C173" s="14" t="s">
        <v>402</v>
      </c>
      <c r="D173" s="398">
        <v>2.33</v>
      </c>
      <c r="E173" s="398">
        <v>2.33</v>
      </c>
      <c r="F173" s="398"/>
      <c r="G173" s="14" t="s">
        <v>405</v>
      </c>
      <c r="H173" s="14">
        <v>2006</v>
      </c>
      <c r="I173" s="424">
        <f>VLOOKUP(H173,[1]Inflation!$G$16:$H$26,2,FALSE)</f>
        <v>1.1415203211239338</v>
      </c>
      <c r="J173" s="16">
        <f t="shared" si="24"/>
        <v>2.6597423482187659</v>
      </c>
      <c r="K173" s="398"/>
      <c r="L173" s="16">
        <v>1</v>
      </c>
      <c r="M173" s="398"/>
      <c r="N173" s="16">
        <f t="shared" si="30"/>
        <v>1.1415203211239338</v>
      </c>
      <c r="O173" s="398">
        <v>6</v>
      </c>
      <c r="P173" s="398"/>
      <c r="Q173" s="16">
        <f t="shared" si="31"/>
        <v>6.849121926743603</v>
      </c>
      <c r="R173" s="14" t="s">
        <v>113</v>
      </c>
      <c r="S173" s="14" t="s">
        <v>403</v>
      </c>
      <c r="T173" s="14" t="s">
        <v>404</v>
      </c>
      <c r="U173" s="416">
        <v>1095</v>
      </c>
      <c r="V173" s="14" t="s">
        <v>2804</v>
      </c>
      <c r="W173" s="14" t="s">
        <v>406</v>
      </c>
      <c r="X173" s="14"/>
    </row>
    <row r="174" spans="1:24" s="401" customFormat="1" x14ac:dyDescent="0.2">
      <c r="A174" s="14" t="s">
        <v>346</v>
      </c>
      <c r="B174" s="14" t="s">
        <v>390</v>
      </c>
      <c r="C174" s="14" t="s">
        <v>407</v>
      </c>
      <c r="D174" s="398">
        <v>4.51</v>
      </c>
      <c r="E174" s="398">
        <v>4.51</v>
      </c>
      <c r="F174" s="398"/>
      <c r="G174" s="14" t="s">
        <v>405</v>
      </c>
      <c r="H174" s="14">
        <v>2006</v>
      </c>
      <c r="I174" s="424">
        <f>VLOOKUP(H174,[1]Inflation!$G$16:$H$26,2,FALSE)</f>
        <v>1.1415203211239338</v>
      </c>
      <c r="J174" s="16">
        <f t="shared" si="24"/>
        <v>5.1482566482689407</v>
      </c>
      <c r="K174" s="398"/>
      <c r="L174" s="16">
        <v>1</v>
      </c>
      <c r="M174" s="398"/>
      <c r="N174" s="16">
        <f t="shared" si="30"/>
        <v>1.1415203211239338</v>
      </c>
      <c r="O174" s="398">
        <v>9.19</v>
      </c>
      <c r="P174" s="398"/>
      <c r="Q174" s="16">
        <f t="shared" si="31"/>
        <v>10.49057175112895</v>
      </c>
      <c r="R174" s="14" t="s">
        <v>113</v>
      </c>
      <c r="S174" s="14" t="s">
        <v>403</v>
      </c>
      <c r="T174" s="14" t="s">
        <v>404</v>
      </c>
      <c r="U174" s="416">
        <v>1095</v>
      </c>
      <c r="V174" s="14" t="s">
        <v>2805</v>
      </c>
      <c r="W174" s="14" t="s">
        <v>406</v>
      </c>
      <c r="X174" s="14"/>
    </row>
    <row r="175" spans="1:24" x14ac:dyDescent="0.2">
      <c r="A175" s="14" t="s">
        <v>346</v>
      </c>
      <c r="B175" s="14" t="s">
        <v>390</v>
      </c>
      <c r="C175" s="14" t="s">
        <v>409</v>
      </c>
      <c r="D175" s="398">
        <v>4.21</v>
      </c>
      <c r="E175" s="398">
        <v>4.21</v>
      </c>
      <c r="F175" s="398"/>
      <c r="G175" s="14" t="s">
        <v>405</v>
      </c>
      <c r="H175" s="14">
        <v>2006</v>
      </c>
      <c r="I175" s="424">
        <f>VLOOKUP(H175,[1]Inflation!$G$16:$H$26,2,FALSE)</f>
        <v>1.1415203211239338</v>
      </c>
      <c r="J175" s="16">
        <f t="shared" si="24"/>
        <v>4.8058005519317613</v>
      </c>
      <c r="K175" s="398"/>
      <c r="L175" s="16">
        <v>0.9</v>
      </c>
      <c r="M175" s="398"/>
      <c r="N175" s="16">
        <f t="shared" si="30"/>
        <v>1.0273682890115403</v>
      </c>
      <c r="O175" s="398">
        <v>11.95</v>
      </c>
      <c r="P175" s="398"/>
      <c r="Q175" s="16">
        <f t="shared" si="31"/>
        <v>13.641167837431007</v>
      </c>
      <c r="R175" s="14" t="s">
        <v>113</v>
      </c>
      <c r="S175" s="14" t="s">
        <v>403</v>
      </c>
      <c r="T175" s="14" t="s">
        <v>404</v>
      </c>
      <c r="U175" s="416">
        <v>1145</v>
      </c>
      <c r="V175" s="14" t="s">
        <v>2806</v>
      </c>
      <c r="W175" s="14" t="s">
        <v>406</v>
      </c>
      <c r="X175" s="14"/>
    </row>
    <row r="176" spans="1:24" x14ac:dyDescent="0.2">
      <c r="A176" s="14" t="s">
        <v>346</v>
      </c>
      <c r="B176" s="14" t="s">
        <v>390</v>
      </c>
      <c r="C176" s="14"/>
      <c r="D176" s="398">
        <v>2.59</v>
      </c>
      <c r="E176" s="398">
        <v>2.59</v>
      </c>
      <c r="F176" s="398"/>
      <c r="G176" s="14">
        <v>2010</v>
      </c>
      <c r="H176" s="14">
        <v>2010</v>
      </c>
      <c r="I176" s="424">
        <f>VLOOKUP(H176,[1]Inflation!$G$16:$H$26,2,FALSE)</f>
        <v>1.0461491063094051</v>
      </c>
      <c r="J176" s="16">
        <f t="shared" ref="J176:J204" si="32">I176*E176</f>
        <v>2.709526185341359</v>
      </c>
      <c r="K176" s="398"/>
      <c r="L176" s="16"/>
      <c r="M176" s="398"/>
      <c r="N176" s="16">
        <f t="shared" si="30"/>
        <v>0</v>
      </c>
      <c r="O176" s="398"/>
      <c r="P176" s="398"/>
      <c r="Q176" s="16">
        <f t="shared" si="31"/>
        <v>0</v>
      </c>
      <c r="R176" s="14" t="s">
        <v>113</v>
      </c>
      <c r="S176" s="14" t="s">
        <v>153</v>
      </c>
      <c r="T176" s="14" t="s">
        <v>224</v>
      </c>
      <c r="U176" s="416" t="s">
        <v>32</v>
      </c>
      <c r="V176" s="14" t="s">
        <v>2807</v>
      </c>
      <c r="W176" s="14" t="s">
        <v>225</v>
      </c>
      <c r="X176" s="14"/>
    </row>
    <row r="177" spans="1:24" x14ac:dyDescent="0.2">
      <c r="A177" s="14" t="s">
        <v>346</v>
      </c>
      <c r="B177" s="14" t="s">
        <v>390</v>
      </c>
      <c r="C177" s="14"/>
      <c r="D177" s="398">
        <v>3.49</v>
      </c>
      <c r="E177" s="398">
        <v>3.49</v>
      </c>
      <c r="F177" s="398"/>
      <c r="G177" s="14" t="s">
        <v>235</v>
      </c>
      <c r="H177" s="14">
        <v>2007</v>
      </c>
      <c r="I177" s="424">
        <f>VLOOKUP(H177,[1]Inflation!$G$16:$H$26,2,FALSE)</f>
        <v>1.118306895992371</v>
      </c>
      <c r="J177" s="16">
        <f t="shared" si="32"/>
        <v>3.9028910670133752</v>
      </c>
      <c r="K177" s="398"/>
      <c r="L177" s="16"/>
      <c r="M177" s="398"/>
      <c r="N177" s="16">
        <f t="shared" si="30"/>
        <v>0</v>
      </c>
      <c r="O177" s="398"/>
      <c r="P177" s="398"/>
      <c r="Q177" s="16">
        <f t="shared" si="31"/>
        <v>0</v>
      </c>
      <c r="R177" s="14" t="s">
        <v>113</v>
      </c>
      <c r="S177" s="14" t="s">
        <v>233</v>
      </c>
      <c r="T177" s="14" t="s">
        <v>234</v>
      </c>
      <c r="U177" s="416" t="s">
        <v>410</v>
      </c>
      <c r="V177" s="14" t="s">
        <v>2808</v>
      </c>
      <c r="W177" s="38" t="s">
        <v>237</v>
      </c>
      <c r="X177" s="14"/>
    </row>
    <row r="178" spans="1:24" x14ac:dyDescent="0.2">
      <c r="A178" s="14" t="s">
        <v>346</v>
      </c>
      <c r="B178" s="14" t="s">
        <v>390</v>
      </c>
      <c r="C178" s="14" t="s">
        <v>411</v>
      </c>
      <c r="D178" s="398">
        <v>12.96</v>
      </c>
      <c r="E178" s="398">
        <v>12.96</v>
      </c>
      <c r="F178" s="398"/>
      <c r="G178" s="14" t="s">
        <v>235</v>
      </c>
      <c r="H178" s="14">
        <v>2007</v>
      </c>
      <c r="I178" s="424">
        <f>VLOOKUP(H178,[1]Inflation!$G$16:$H$26,2,FALSE)</f>
        <v>1.118306895992371</v>
      </c>
      <c r="J178" s="16">
        <f t="shared" si="32"/>
        <v>14.493257372061128</v>
      </c>
      <c r="K178" s="398"/>
      <c r="L178" s="16"/>
      <c r="M178" s="398"/>
      <c r="N178" s="16">
        <f t="shared" si="30"/>
        <v>0</v>
      </c>
      <c r="O178" s="398"/>
      <c r="P178" s="398"/>
      <c r="Q178" s="16">
        <f t="shared" si="31"/>
        <v>0</v>
      </c>
      <c r="R178" s="14" t="s">
        <v>113</v>
      </c>
      <c r="S178" s="14" t="s">
        <v>233</v>
      </c>
      <c r="T178" s="14" t="s">
        <v>234</v>
      </c>
      <c r="U178" s="416" t="s">
        <v>412</v>
      </c>
      <c r="V178" s="14" t="s">
        <v>2809</v>
      </c>
      <c r="W178" s="38" t="s">
        <v>237</v>
      </c>
      <c r="X178" s="14"/>
    </row>
    <row r="179" spans="1:24" s="401" customFormat="1" x14ac:dyDescent="0.2">
      <c r="A179" s="14" t="s">
        <v>346</v>
      </c>
      <c r="B179" s="14" t="s">
        <v>390</v>
      </c>
      <c r="C179" s="14" t="s">
        <v>413</v>
      </c>
      <c r="D179" s="398">
        <v>18.829999999999998</v>
      </c>
      <c r="E179" s="398">
        <v>18.829999999999998</v>
      </c>
      <c r="F179" s="398"/>
      <c r="G179" s="14" t="s">
        <v>235</v>
      </c>
      <c r="H179" s="14">
        <v>2007</v>
      </c>
      <c r="I179" s="424">
        <f>VLOOKUP(H179,[1]Inflation!$G$16:$H$26,2,FALSE)</f>
        <v>1.118306895992371</v>
      </c>
      <c r="J179" s="16">
        <f t="shared" si="32"/>
        <v>21.057718851536343</v>
      </c>
      <c r="K179" s="398"/>
      <c r="L179" s="16"/>
      <c r="M179" s="398"/>
      <c r="N179" s="16">
        <f t="shared" si="30"/>
        <v>0</v>
      </c>
      <c r="O179" s="398"/>
      <c r="P179" s="398"/>
      <c r="Q179" s="16">
        <f t="shared" si="31"/>
        <v>0</v>
      </c>
      <c r="R179" s="14" t="s">
        <v>113</v>
      </c>
      <c r="S179" s="14" t="s">
        <v>233</v>
      </c>
      <c r="T179" s="14" t="s">
        <v>234</v>
      </c>
      <c r="U179" s="416" t="s">
        <v>412</v>
      </c>
      <c r="V179" s="14" t="s">
        <v>2810</v>
      </c>
      <c r="W179" s="38" t="s">
        <v>237</v>
      </c>
      <c r="X179" s="14"/>
    </row>
    <row r="180" spans="1:24" s="401" customFormat="1" x14ac:dyDescent="0.2">
      <c r="A180" s="14" t="s">
        <v>346</v>
      </c>
      <c r="B180" s="14" t="s">
        <v>390</v>
      </c>
      <c r="C180" s="14" t="s">
        <v>414</v>
      </c>
      <c r="D180" s="398">
        <v>9.69</v>
      </c>
      <c r="E180" s="398">
        <v>9.69</v>
      </c>
      <c r="F180" s="398"/>
      <c r="G180" s="14" t="s">
        <v>235</v>
      </c>
      <c r="H180" s="14">
        <v>2007</v>
      </c>
      <c r="I180" s="424">
        <f>VLOOKUP(H180,[1]Inflation!$G$16:$H$26,2,FALSE)</f>
        <v>1.118306895992371</v>
      </c>
      <c r="J180" s="16">
        <f t="shared" si="32"/>
        <v>10.836393822166075</v>
      </c>
      <c r="K180" s="398"/>
      <c r="L180" s="16"/>
      <c r="M180" s="398"/>
      <c r="N180" s="16">
        <f t="shared" si="30"/>
        <v>0</v>
      </c>
      <c r="O180" s="398"/>
      <c r="P180" s="398"/>
      <c r="Q180" s="16">
        <f t="shared" si="31"/>
        <v>0</v>
      </c>
      <c r="R180" s="14" t="s">
        <v>113</v>
      </c>
      <c r="S180" s="14" t="s">
        <v>233</v>
      </c>
      <c r="T180" s="14" t="s">
        <v>234</v>
      </c>
      <c r="U180" s="416" t="s">
        <v>412</v>
      </c>
      <c r="V180" s="14" t="s">
        <v>2811</v>
      </c>
      <c r="W180" s="38" t="s">
        <v>237</v>
      </c>
      <c r="X180" s="14"/>
    </row>
    <row r="181" spans="1:24" s="401" customFormat="1" x14ac:dyDescent="0.2">
      <c r="A181" s="14" t="s">
        <v>346</v>
      </c>
      <c r="B181" s="14" t="s">
        <v>390</v>
      </c>
      <c r="C181" s="14"/>
      <c r="D181" s="398">
        <v>100</v>
      </c>
      <c r="E181" s="398">
        <v>100</v>
      </c>
      <c r="F181" s="398"/>
      <c r="G181" s="14" t="s">
        <v>374</v>
      </c>
      <c r="H181" s="14">
        <v>2002</v>
      </c>
      <c r="I181" s="424">
        <f>VLOOKUP(H181,[1]Inflation!$G$16:$H$26,2,FALSE)</f>
        <v>1.280275745638717</v>
      </c>
      <c r="J181" s="16">
        <f t="shared" si="32"/>
        <v>128.0275745638717</v>
      </c>
      <c r="K181" s="398"/>
      <c r="L181" s="16"/>
      <c r="M181" s="398"/>
      <c r="N181" s="16">
        <f t="shared" si="30"/>
        <v>0</v>
      </c>
      <c r="O181" s="398"/>
      <c r="P181" s="398"/>
      <c r="Q181" s="16">
        <f t="shared" si="31"/>
        <v>0</v>
      </c>
      <c r="R181" s="14" t="s">
        <v>40</v>
      </c>
      <c r="S181" s="14" t="s">
        <v>84</v>
      </c>
      <c r="T181" s="14" t="s">
        <v>373</v>
      </c>
      <c r="U181" s="416">
        <v>13</v>
      </c>
      <c r="V181" s="14" t="s">
        <v>2739</v>
      </c>
      <c r="W181" s="38" t="s">
        <v>375</v>
      </c>
      <c r="X181" s="14"/>
    </row>
    <row r="182" spans="1:24" s="401" customFormat="1" x14ac:dyDescent="0.2">
      <c r="A182" s="14" t="s">
        <v>346</v>
      </c>
      <c r="B182" s="14" t="s">
        <v>390</v>
      </c>
      <c r="C182" s="14"/>
      <c r="D182" s="398">
        <v>100</v>
      </c>
      <c r="E182" s="398">
        <v>100</v>
      </c>
      <c r="F182" s="398"/>
      <c r="G182" s="14">
        <v>2009</v>
      </c>
      <c r="H182" s="14">
        <v>2009</v>
      </c>
      <c r="I182" s="424">
        <f>VLOOKUP(H182,[1]Inflation!$G$16:$H$26,2,FALSE)</f>
        <v>1.0733291816457666</v>
      </c>
      <c r="J182" s="16">
        <f t="shared" si="32"/>
        <v>107.33291816457667</v>
      </c>
      <c r="K182" s="398"/>
      <c r="L182" s="16"/>
      <c r="M182" s="398"/>
      <c r="N182" s="16">
        <f t="shared" si="30"/>
        <v>0</v>
      </c>
      <c r="O182" s="398"/>
      <c r="P182" s="398"/>
      <c r="Q182" s="16">
        <f t="shared" si="31"/>
        <v>0</v>
      </c>
      <c r="R182" s="14" t="s">
        <v>40</v>
      </c>
      <c r="S182" s="14" t="s">
        <v>97</v>
      </c>
      <c r="T182" s="14" t="s">
        <v>304</v>
      </c>
      <c r="U182" s="416">
        <v>3</v>
      </c>
      <c r="V182" s="14" t="s">
        <v>2739</v>
      </c>
      <c r="W182" s="38" t="s">
        <v>305</v>
      </c>
      <c r="X182" s="14"/>
    </row>
    <row r="183" spans="1:24" s="401" customFormat="1" x14ac:dyDescent="0.2">
      <c r="A183" s="14" t="s">
        <v>346</v>
      </c>
      <c r="B183" s="14" t="s">
        <v>390</v>
      </c>
      <c r="C183" s="14" t="s">
        <v>420</v>
      </c>
      <c r="D183" s="398">
        <v>2000</v>
      </c>
      <c r="E183" s="398">
        <v>2000</v>
      </c>
      <c r="F183" s="398"/>
      <c r="G183" s="14">
        <v>2010</v>
      </c>
      <c r="H183" s="14">
        <v>2010</v>
      </c>
      <c r="I183" s="424">
        <f>VLOOKUP(H183,[1]Inflation!$G$16:$H$26,2,FALSE)</f>
        <v>1.0461491063094051</v>
      </c>
      <c r="J183" s="16">
        <f t="shared" si="32"/>
        <v>2092.2982126188099</v>
      </c>
      <c r="K183" s="398"/>
      <c r="L183" s="16"/>
      <c r="M183" s="398"/>
      <c r="N183" s="16">
        <f t="shared" si="30"/>
        <v>0</v>
      </c>
      <c r="O183" s="398"/>
      <c r="P183" s="398"/>
      <c r="Q183" s="16">
        <f t="shared" si="31"/>
        <v>0</v>
      </c>
      <c r="R183" s="14" t="s">
        <v>40</v>
      </c>
      <c r="S183" s="14" t="s">
        <v>84</v>
      </c>
      <c r="T183" s="14" t="s">
        <v>421</v>
      </c>
      <c r="U183" s="416">
        <v>8</v>
      </c>
      <c r="V183" s="14" t="s">
        <v>2739</v>
      </c>
      <c r="W183" s="38" t="s">
        <v>422</v>
      </c>
      <c r="X183" s="14"/>
    </row>
    <row r="184" spans="1:24" s="401" customFormat="1" x14ac:dyDescent="0.2">
      <c r="A184" s="14" t="s">
        <v>346</v>
      </c>
      <c r="B184" s="14" t="s">
        <v>390</v>
      </c>
      <c r="C184" s="14"/>
      <c r="D184" s="398">
        <v>100</v>
      </c>
      <c r="E184" s="398">
        <v>100</v>
      </c>
      <c r="F184" s="398"/>
      <c r="G184" s="14">
        <v>2007</v>
      </c>
      <c r="H184" s="14">
        <v>2007</v>
      </c>
      <c r="I184" s="424">
        <f>VLOOKUP(H184,[1]Inflation!$G$16:$H$26,2,FALSE)</f>
        <v>1.118306895992371</v>
      </c>
      <c r="J184" s="16">
        <f t="shared" si="32"/>
        <v>111.8306895992371</v>
      </c>
      <c r="K184" s="398"/>
      <c r="L184" s="16"/>
      <c r="M184" s="398"/>
      <c r="N184" s="16">
        <f t="shared" si="30"/>
        <v>0</v>
      </c>
      <c r="O184" s="398"/>
      <c r="P184" s="398"/>
      <c r="Q184" s="16">
        <f t="shared" si="31"/>
        <v>0</v>
      </c>
      <c r="R184" s="14" t="s">
        <v>40</v>
      </c>
      <c r="S184" s="14" t="s">
        <v>97</v>
      </c>
      <c r="T184" s="14" t="s">
        <v>98</v>
      </c>
      <c r="U184" s="416" t="s">
        <v>376</v>
      </c>
      <c r="V184" s="14" t="s">
        <v>2739</v>
      </c>
      <c r="W184" s="38" t="s">
        <v>99</v>
      </c>
      <c r="X184" s="14"/>
    </row>
    <row r="185" spans="1:24" s="401" customFormat="1" x14ac:dyDescent="0.2">
      <c r="A185" s="14" t="s">
        <v>346</v>
      </c>
      <c r="B185" s="14" t="s">
        <v>390</v>
      </c>
      <c r="C185" s="14"/>
      <c r="D185" s="398">
        <v>200</v>
      </c>
      <c r="E185" s="398">
        <v>200</v>
      </c>
      <c r="F185" s="398"/>
      <c r="G185" s="14">
        <v>2009</v>
      </c>
      <c r="H185" s="14">
        <v>2009</v>
      </c>
      <c r="I185" s="424">
        <f>VLOOKUP(H185,[1]Inflation!$G$16:$H$26,2,FALSE)</f>
        <v>1.0733291816457666</v>
      </c>
      <c r="J185" s="16">
        <f t="shared" si="32"/>
        <v>214.66583632915334</v>
      </c>
      <c r="K185" s="398"/>
      <c r="L185" s="16"/>
      <c r="M185" s="398"/>
      <c r="N185" s="16">
        <f t="shared" si="30"/>
        <v>0</v>
      </c>
      <c r="O185" s="398"/>
      <c r="P185" s="398"/>
      <c r="Q185" s="16">
        <f t="shared" si="31"/>
        <v>0</v>
      </c>
      <c r="R185" s="14" t="s">
        <v>40</v>
      </c>
      <c r="S185" s="14" t="s">
        <v>44</v>
      </c>
      <c r="T185" s="14" t="s">
        <v>103</v>
      </c>
      <c r="U185" s="416" t="s">
        <v>114</v>
      </c>
      <c r="V185" s="14" t="s">
        <v>2739</v>
      </c>
      <c r="W185" s="38" t="s">
        <v>104</v>
      </c>
      <c r="X185" s="14"/>
    </row>
    <row r="186" spans="1:24" s="401" customFormat="1" ht="25.5" x14ac:dyDescent="0.2">
      <c r="A186" s="14" t="s">
        <v>346</v>
      </c>
      <c r="B186" s="14" t="s">
        <v>390</v>
      </c>
      <c r="C186" s="14" t="s">
        <v>423</v>
      </c>
      <c r="D186" s="398">
        <v>6</v>
      </c>
      <c r="E186" s="398">
        <v>6</v>
      </c>
      <c r="F186" s="398"/>
      <c r="G186" s="14" t="s">
        <v>30</v>
      </c>
      <c r="H186" s="14">
        <v>2008</v>
      </c>
      <c r="I186" s="424">
        <f>VLOOKUP(H186,[1]Inflation!$G$16:$H$26,2,FALSE)</f>
        <v>1.0721304058925818</v>
      </c>
      <c r="J186" s="16">
        <f t="shared" si="32"/>
        <v>6.4327824353554908</v>
      </c>
      <c r="K186" s="398"/>
      <c r="L186" s="16"/>
      <c r="M186" s="398"/>
      <c r="N186" s="16">
        <f t="shared" si="30"/>
        <v>0</v>
      </c>
      <c r="O186" s="398"/>
      <c r="P186" s="398"/>
      <c r="Q186" s="16">
        <f t="shared" si="31"/>
        <v>0</v>
      </c>
      <c r="R186" s="14" t="s">
        <v>148</v>
      </c>
      <c r="S186" s="14" t="s">
        <v>28</v>
      </c>
      <c r="T186" s="14" t="s">
        <v>29</v>
      </c>
      <c r="U186" s="416" t="s">
        <v>392</v>
      </c>
      <c r="V186" s="14" t="s">
        <v>2739</v>
      </c>
      <c r="W186" s="38" t="s">
        <v>33</v>
      </c>
      <c r="X186" s="14" t="s">
        <v>34</v>
      </c>
    </row>
    <row r="187" spans="1:24" s="401" customFormat="1" x14ac:dyDescent="0.2">
      <c r="A187" s="14" t="s">
        <v>346</v>
      </c>
      <c r="B187" s="14" t="s">
        <v>390</v>
      </c>
      <c r="C187" s="14" t="s">
        <v>424</v>
      </c>
      <c r="D187" s="398">
        <v>5.59</v>
      </c>
      <c r="E187" s="398">
        <v>5.59</v>
      </c>
      <c r="F187" s="398"/>
      <c r="G187" s="14">
        <v>2011</v>
      </c>
      <c r="H187" s="14">
        <v>2011</v>
      </c>
      <c r="I187" s="424">
        <f>VLOOKUP(H187,[1]Inflation!$G$16:$H$26,2,FALSE)</f>
        <v>1.0292667257822254</v>
      </c>
      <c r="J187" s="16">
        <f t="shared" si="32"/>
        <v>5.7536009971226401</v>
      </c>
      <c r="K187" s="398"/>
      <c r="L187" s="16">
        <v>3.65</v>
      </c>
      <c r="M187" s="398"/>
      <c r="N187" s="16">
        <f t="shared" si="30"/>
        <v>3.756823549105123</v>
      </c>
      <c r="O187" s="398">
        <v>11.14</v>
      </c>
      <c r="P187" s="398"/>
      <c r="Q187" s="16">
        <f t="shared" si="31"/>
        <v>11.466031325213992</v>
      </c>
      <c r="R187" s="14" t="s">
        <v>113</v>
      </c>
      <c r="S187" s="14" t="s">
        <v>208</v>
      </c>
      <c r="T187" s="14" t="s">
        <v>209</v>
      </c>
      <c r="U187" s="416" t="s">
        <v>210</v>
      </c>
      <c r="V187" s="14" t="s">
        <v>2812</v>
      </c>
      <c r="W187" s="38" t="s">
        <v>211</v>
      </c>
      <c r="X187" s="14"/>
    </row>
    <row r="188" spans="1:24" s="401" customFormat="1" x14ac:dyDescent="0.2">
      <c r="A188" s="14" t="s">
        <v>346</v>
      </c>
      <c r="B188" s="14" t="s">
        <v>390</v>
      </c>
      <c r="C188" s="23" t="s">
        <v>348</v>
      </c>
      <c r="D188" s="381">
        <v>4.92</v>
      </c>
      <c r="E188" s="381">
        <v>4.92</v>
      </c>
      <c r="F188" s="381"/>
      <c r="G188" s="23" t="s">
        <v>67</v>
      </c>
      <c r="H188" s="23">
        <v>2010</v>
      </c>
      <c r="I188" s="424">
        <f>VLOOKUP(H188,[1]Inflation!$G$16:$H$26,2,FALSE)</f>
        <v>1.0461491063094051</v>
      </c>
      <c r="J188" s="16">
        <f t="shared" si="32"/>
        <v>5.1470536030422727</v>
      </c>
      <c r="K188" s="381"/>
      <c r="L188" s="450">
        <v>1.01</v>
      </c>
      <c r="M188" s="381"/>
      <c r="N188" s="16">
        <f t="shared" si="30"/>
        <v>1.0566105973724991</v>
      </c>
      <c r="O188" s="381">
        <v>11.6</v>
      </c>
      <c r="P188" s="381"/>
      <c r="Q188" s="16">
        <f t="shared" si="31"/>
        <v>12.135329633189098</v>
      </c>
      <c r="R188" s="23" t="s">
        <v>148</v>
      </c>
      <c r="S188" s="37" t="s">
        <v>44</v>
      </c>
      <c r="T188" s="23" t="s">
        <v>66</v>
      </c>
      <c r="U188" s="417"/>
      <c r="V188" s="26" t="s">
        <v>2784</v>
      </c>
      <c r="W188" s="27" t="s">
        <v>69</v>
      </c>
      <c r="X188" s="26"/>
    </row>
    <row r="189" spans="1:24" s="401" customFormat="1" x14ac:dyDescent="0.2">
      <c r="A189" s="14" t="s">
        <v>346</v>
      </c>
      <c r="B189" s="14" t="s">
        <v>390</v>
      </c>
      <c r="C189" s="23" t="s">
        <v>350</v>
      </c>
      <c r="D189" s="381">
        <v>11.37</v>
      </c>
      <c r="E189" s="381">
        <v>11.37</v>
      </c>
      <c r="F189" s="381"/>
      <c r="G189" s="23" t="s">
        <v>67</v>
      </c>
      <c r="H189" s="23">
        <v>2010</v>
      </c>
      <c r="I189" s="424">
        <f>VLOOKUP(H189,[1]Inflation!$G$16:$H$26,2,FALSE)</f>
        <v>1.0461491063094051</v>
      </c>
      <c r="J189" s="16">
        <f t="shared" si="32"/>
        <v>11.894715338737935</v>
      </c>
      <c r="K189" s="381"/>
      <c r="L189" s="450">
        <v>6.79</v>
      </c>
      <c r="M189" s="381"/>
      <c r="N189" s="16">
        <f t="shared" si="30"/>
        <v>7.1033524318408601</v>
      </c>
      <c r="O189" s="381">
        <v>15.8</v>
      </c>
      <c r="P189" s="381"/>
      <c r="Q189" s="16">
        <f t="shared" si="31"/>
        <v>16.529155879688602</v>
      </c>
      <c r="R189" s="23" t="s">
        <v>148</v>
      </c>
      <c r="S189" s="37" t="s">
        <v>44</v>
      </c>
      <c r="T189" s="23" t="s">
        <v>66</v>
      </c>
      <c r="U189" s="417"/>
      <c r="V189" s="26" t="s">
        <v>2813</v>
      </c>
      <c r="W189" s="27" t="s">
        <v>69</v>
      </c>
      <c r="X189" s="26"/>
    </row>
    <row r="190" spans="1:24" s="401" customFormat="1" x14ac:dyDescent="0.2">
      <c r="A190" s="14" t="s">
        <v>346</v>
      </c>
      <c r="B190" s="14" t="s">
        <v>390</v>
      </c>
      <c r="C190" s="23" t="s">
        <v>427</v>
      </c>
      <c r="D190" s="381">
        <v>12.44</v>
      </c>
      <c r="E190" s="381">
        <v>12.44</v>
      </c>
      <c r="F190" s="381"/>
      <c r="G190" s="23" t="s">
        <v>67</v>
      </c>
      <c r="H190" s="23">
        <v>2010</v>
      </c>
      <c r="I190" s="424">
        <f>VLOOKUP(H190,[1]Inflation!$G$16:$H$26,2,FALSE)</f>
        <v>1.0461491063094051</v>
      </c>
      <c r="J190" s="16">
        <f t="shared" si="32"/>
        <v>13.014094882488997</v>
      </c>
      <c r="K190" s="381"/>
      <c r="L190" s="450">
        <v>2.61</v>
      </c>
      <c r="M190" s="381"/>
      <c r="N190" s="16">
        <f t="shared" si="30"/>
        <v>2.7304491674675471</v>
      </c>
      <c r="O190" s="381">
        <v>30</v>
      </c>
      <c r="P190" s="381"/>
      <c r="Q190" s="16">
        <f t="shared" si="31"/>
        <v>31.384473189282151</v>
      </c>
      <c r="R190" s="23" t="s">
        <v>148</v>
      </c>
      <c r="S190" s="37" t="s">
        <v>44</v>
      </c>
      <c r="T190" s="23" t="s">
        <v>66</v>
      </c>
      <c r="U190" s="417"/>
      <c r="V190" s="26" t="s">
        <v>2814</v>
      </c>
      <c r="W190" s="27" t="s">
        <v>69</v>
      </c>
      <c r="X190" s="26"/>
    </row>
    <row r="191" spans="1:24" s="401" customFormat="1" x14ac:dyDescent="0.2">
      <c r="A191" s="14" t="s">
        <v>346</v>
      </c>
      <c r="B191" s="14" t="s">
        <v>390</v>
      </c>
      <c r="C191" s="23" t="s">
        <v>351</v>
      </c>
      <c r="D191" s="381">
        <v>5.93</v>
      </c>
      <c r="E191" s="381">
        <v>5.93</v>
      </c>
      <c r="F191" s="381"/>
      <c r="G191" s="23" t="s">
        <v>67</v>
      </c>
      <c r="H191" s="23">
        <v>2010</v>
      </c>
      <c r="I191" s="424">
        <f>VLOOKUP(H191,[1]Inflation!$G$16:$H$26,2,FALSE)</f>
        <v>1.0461491063094051</v>
      </c>
      <c r="J191" s="16">
        <f t="shared" si="32"/>
        <v>6.2036642004147717</v>
      </c>
      <c r="K191" s="381"/>
      <c r="L191" s="450">
        <v>2.37</v>
      </c>
      <c r="M191" s="381"/>
      <c r="N191" s="16">
        <f t="shared" si="30"/>
        <v>2.4793733819532902</v>
      </c>
      <c r="O191" s="381">
        <v>24.5</v>
      </c>
      <c r="P191" s="381"/>
      <c r="Q191" s="16">
        <f t="shared" si="31"/>
        <v>25.630653104580425</v>
      </c>
      <c r="R191" s="23" t="s">
        <v>148</v>
      </c>
      <c r="S191" s="37" t="s">
        <v>44</v>
      </c>
      <c r="T191" s="23" t="s">
        <v>66</v>
      </c>
      <c r="U191" s="417"/>
      <c r="V191" s="26" t="s">
        <v>2815</v>
      </c>
      <c r="W191" s="27" t="s">
        <v>69</v>
      </c>
      <c r="X191" s="26"/>
    </row>
    <row r="192" spans="1:24" s="401" customFormat="1" x14ac:dyDescent="0.2">
      <c r="A192" s="14" t="s">
        <v>346</v>
      </c>
      <c r="B192" s="14" t="s">
        <v>390</v>
      </c>
      <c r="C192" s="23" t="s">
        <v>430</v>
      </c>
      <c r="D192" s="381">
        <v>9.4</v>
      </c>
      <c r="E192" s="381">
        <v>9.4</v>
      </c>
      <c r="F192" s="381"/>
      <c r="G192" s="23" t="s">
        <v>67</v>
      </c>
      <c r="H192" s="23">
        <v>2010</v>
      </c>
      <c r="I192" s="424">
        <f>VLOOKUP(H192,[1]Inflation!$G$16:$H$26,2,FALSE)</f>
        <v>1.0461491063094051</v>
      </c>
      <c r="J192" s="16">
        <f t="shared" si="32"/>
        <v>9.8338015993084085</v>
      </c>
      <c r="K192" s="381"/>
      <c r="L192" s="450">
        <v>9.1</v>
      </c>
      <c r="M192" s="381"/>
      <c r="N192" s="16">
        <f t="shared" si="30"/>
        <v>9.5199568674155852</v>
      </c>
      <c r="O192" s="381">
        <v>10</v>
      </c>
      <c r="P192" s="381"/>
      <c r="Q192" s="16">
        <f t="shared" si="31"/>
        <v>10.461491063094051</v>
      </c>
      <c r="R192" s="23" t="s">
        <v>148</v>
      </c>
      <c r="S192" s="37" t="s">
        <v>44</v>
      </c>
      <c r="T192" s="23" t="s">
        <v>66</v>
      </c>
      <c r="U192" s="417"/>
      <c r="V192" s="26" t="s">
        <v>2749</v>
      </c>
      <c r="W192" s="27" t="s">
        <v>69</v>
      </c>
      <c r="X192" s="26"/>
    </row>
    <row r="193" spans="1:24" s="401" customFormat="1" x14ac:dyDescent="0.2">
      <c r="A193" s="14" t="s">
        <v>346</v>
      </c>
      <c r="B193" s="14" t="s">
        <v>390</v>
      </c>
      <c r="C193" s="23"/>
      <c r="D193" s="381">
        <v>1433.33</v>
      </c>
      <c r="E193" s="381">
        <v>1433.33</v>
      </c>
      <c r="F193" s="381"/>
      <c r="G193" s="23" t="s">
        <v>67</v>
      </c>
      <c r="H193" s="23">
        <v>2010</v>
      </c>
      <c r="I193" s="424">
        <f>VLOOKUP(H193,[1]Inflation!$G$16:$H$26,2,FALSE)</f>
        <v>1.0461491063094051</v>
      </c>
      <c r="J193" s="16">
        <f t="shared" si="32"/>
        <v>1499.4768985464596</v>
      </c>
      <c r="K193" s="381"/>
      <c r="L193" s="450">
        <v>1400</v>
      </c>
      <c r="M193" s="381"/>
      <c r="N193" s="16">
        <f t="shared" si="30"/>
        <v>1464.6087488331671</v>
      </c>
      <c r="O193" s="381">
        <v>1500</v>
      </c>
      <c r="P193" s="381"/>
      <c r="Q193" s="16">
        <f t="shared" si="31"/>
        <v>1569.2236594641076</v>
      </c>
      <c r="R193" s="23" t="s">
        <v>40</v>
      </c>
      <c r="S193" s="37" t="s">
        <v>153</v>
      </c>
      <c r="T193" s="23" t="s">
        <v>66</v>
      </c>
      <c r="U193" s="417"/>
      <c r="V193" s="26" t="s">
        <v>2749</v>
      </c>
      <c r="W193" s="27" t="s">
        <v>69</v>
      </c>
      <c r="X193" s="26"/>
    </row>
    <row r="194" spans="1:24" s="401" customFormat="1" x14ac:dyDescent="0.2">
      <c r="A194" s="14" t="s">
        <v>346</v>
      </c>
      <c r="B194" s="14" t="s">
        <v>390</v>
      </c>
      <c r="C194" s="23" t="s">
        <v>434</v>
      </c>
      <c r="D194" s="381">
        <v>2.0699999999999998</v>
      </c>
      <c r="E194" s="381">
        <v>2.0699999999999998</v>
      </c>
      <c r="F194" s="381"/>
      <c r="G194" s="23" t="s">
        <v>67</v>
      </c>
      <c r="H194" s="23">
        <v>2010</v>
      </c>
      <c r="I194" s="424">
        <f>VLOOKUP(H194,[1]Inflation!$G$16:$H$26,2,FALSE)</f>
        <v>1.0461491063094051</v>
      </c>
      <c r="J194" s="16">
        <f t="shared" si="32"/>
        <v>2.1655286500604682</v>
      </c>
      <c r="K194" s="381"/>
      <c r="L194" s="450">
        <v>1</v>
      </c>
      <c r="M194" s="381"/>
      <c r="N194" s="16">
        <f t="shared" si="30"/>
        <v>1.0461491063094051</v>
      </c>
      <c r="O194" s="381">
        <v>6.25</v>
      </c>
      <c r="P194" s="381"/>
      <c r="Q194" s="16">
        <f t="shared" si="31"/>
        <v>6.5384319144337812</v>
      </c>
      <c r="R194" s="23" t="s">
        <v>336</v>
      </c>
      <c r="S194" s="37" t="s">
        <v>83</v>
      </c>
      <c r="T194" s="23" t="s">
        <v>66</v>
      </c>
      <c r="U194" s="417"/>
      <c r="V194" s="26" t="s">
        <v>2754</v>
      </c>
      <c r="W194" s="38" t="s">
        <v>69</v>
      </c>
      <c r="X194" s="26"/>
    </row>
    <row r="195" spans="1:24" s="401" customFormat="1" x14ac:dyDescent="0.2">
      <c r="A195" s="14" t="s">
        <v>346</v>
      </c>
      <c r="B195" s="14" t="s">
        <v>390</v>
      </c>
      <c r="C195" s="23" t="s">
        <v>438</v>
      </c>
      <c r="D195" s="381">
        <v>1.51</v>
      </c>
      <c r="E195" s="381">
        <v>1.51</v>
      </c>
      <c r="F195" s="381"/>
      <c r="G195" s="23" t="s">
        <v>67</v>
      </c>
      <c r="H195" s="23">
        <v>2010</v>
      </c>
      <c r="I195" s="424">
        <f>VLOOKUP(H195,[1]Inflation!$G$16:$H$26,2,FALSE)</f>
        <v>1.0461491063094051</v>
      </c>
      <c r="J195" s="16">
        <f t="shared" si="32"/>
        <v>1.5796851505272016</v>
      </c>
      <c r="K195" s="381"/>
      <c r="L195" s="450">
        <v>1.51</v>
      </c>
      <c r="M195" s="381"/>
      <c r="N195" s="16">
        <f t="shared" si="30"/>
        <v>1.5796851505272016</v>
      </c>
      <c r="O195" s="381">
        <v>1.51</v>
      </c>
      <c r="P195" s="381"/>
      <c r="Q195" s="16">
        <f t="shared" si="31"/>
        <v>1.5796851505272016</v>
      </c>
      <c r="R195" s="23" t="s">
        <v>336</v>
      </c>
      <c r="S195" s="37" t="s">
        <v>83</v>
      </c>
      <c r="T195" s="23" t="s">
        <v>66</v>
      </c>
      <c r="U195" s="417"/>
      <c r="V195" s="26" t="s">
        <v>2788</v>
      </c>
      <c r="W195" s="38" t="s">
        <v>69</v>
      </c>
      <c r="X195" s="26"/>
    </row>
    <row r="196" spans="1:24" s="401" customFormat="1" x14ac:dyDescent="0.2">
      <c r="A196" s="14" t="s">
        <v>346</v>
      </c>
      <c r="B196" s="14" t="s">
        <v>390</v>
      </c>
      <c r="C196" s="23" t="s">
        <v>439</v>
      </c>
      <c r="D196" s="381">
        <v>1.85</v>
      </c>
      <c r="E196" s="381">
        <v>1.85</v>
      </c>
      <c r="F196" s="381"/>
      <c r="G196" s="23" t="s">
        <v>67</v>
      </c>
      <c r="H196" s="23">
        <v>2010</v>
      </c>
      <c r="I196" s="424">
        <f>VLOOKUP(H196,[1]Inflation!$G$16:$H$26,2,FALSE)</f>
        <v>1.0461491063094051</v>
      </c>
      <c r="J196" s="16">
        <f t="shared" si="32"/>
        <v>1.9353758466723994</v>
      </c>
      <c r="K196" s="381"/>
      <c r="L196" s="450">
        <v>1.85</v>
      </c>
      <c r="M196" s="381"/>
      <c r="N196" s="16">
        <f t="shared" si="30"/>
        <v>1.9353758466723994</v>
      </c>
      <c r="O196" s="381">
        <v>1.85</v>
      </c>
      <c r="P196" s="381"/>
      <c r="Q196" s="16">
        <f t="shared" si="31"/>
        <v>1.9353758466723994</v>
      </c>
      <c r="R196" s="23" t="s">
        <v>336</v>
      </c>
      <c r="S196" s="37" t="s">
        <v>83</v>
      </c>
      <c r="T196" s="23" t="s">
        <v>66</v>
      </c>
      <c r="U196" s="417"/>
      <c r="V196" s="26" t="s">
        <v>2788</v>
      </c>
      <c r="W196" s="38" t="s">
        <v>69</v>
      </c>
      <c r="X196" s="26"/>
    </row>
    <row r="197" spans="1:24" s="401" customFormat="1" x14ac:dyDescent="0.2">
      <c r="A197" s="14" t="s">
        <v>346</v>
      </c>
      <c r="B197" s="14" t="s">
        <v>390</v>
      </c>
      <c r="C197" s="23"/>
      <c r="D197" s="381">
        <v>1.98</v>
      </c>
      <c r="E197" s="381">
        <v>1.98</v>
      </c>
      <c r="F197" s="381"/>
      <c r="G197" s="23" t="s">
        <v>67</v>
      </c>
      <c r="H197" s="23">
        <v>2010</v>
      </c>
      <c r="I197" s="424">
        <f>VLOOKUP(H197,[1]Inflation!$G$16:$H$26,2,FALSE)</f>
        <v>1.0461491063094051</v>
      </c>
      <c r="J197" s="16">
        <f t="shared" si="32"/>
        <v>2.0713752304926221</v>
      </c>
      <c r="K197" s="381"/>
      <c r="L197" s="450">
        <v>1.25</v>
      </c>
      <c r="M197" s="381"/>
      <c r="N197" s="16">
        <f t="shared" si="30"/>
        <v>1.3076863828867564</v>
      </c>
      <c r="O197" s="381">
        <v>3.8</v>
      </c>
      <c r="P197" s="381"/>
      <c r="Q197" s="16">
        <f t="shared" si="31"/>
        <v>3.9753666039757389</v>
      </c>
      <c r="R197" s="23" t="s">
        <v>336</v>
      </c>
      <c r="S197" s="37" t="s">
        <v>83</v>
      </c>
      <c r="T197" s="23" t="s">
        <v>66</v>
      </c>
      <c r="U197" s="417"/>
      <c r="V197" s="26" t="s">
        <v>2792</v>
      </c>
      <c r="W197" s="38" t="s">
        <v>69</v>
      </c>
      <c r="X197" s="26"/>
    </row>
    <row r="198" spans="1:24" s="401" customFormat="1" x14ac:dyDescent="0.2">
      <c r="A198" s="14" t="s">
        <v>346</v>
      </c>
      <c r="B198" s="14" t="s">
        <v>390</v>
      </c>
      <c r="C198" s="23" t="s">
        <v>440</v>
      </c>
      <c r="D198" s="381">
        <v>10</v>
      </c>
      <c r="E198" s="381">
        <v>10</v>
      </c>
      <c r="F198" s="381"/>
      <c r="G198" s="23" t="s">
        <v>67</v>
      </c>
      <c r="H198" s="23">
        <v>2010</v>
      </c>
      <c r="I198" s="424">
        <f>VLOOKUP(H198,[1]Inflation!$G$16:$H$26,2,FALSE)</f>
        <v>1.0461491063094051</v>
      </c>
      <c r="J198" s="16">
        <f t="shared" si="32"/>
        <v>10.461491063094051</v>
      </c>
      <c r="K198" s="381"/>
      <c r="L198" s="450">
        <v>10</v>
      </c>
      <c r="M198" s="381"/>
      <c r="N198" s="16">
        <f t="shared" si="30"/>
        <v>10.461491063094051</v>
      </c>
      <c r="O198" s="381">
        <v>10</v>
      </c>
      <c r="P198" s="381"/>
      <c r="Q198" s="16">
        <f t="shared" si="31"/>
        <v>10.461491063094051</v>
      </c>
      <c r="R198" s="23" t="s">
        <v>336</v>
      </c>
      <c r="S198" s="37" t="s">
        <v>83</v>
      </c>
      <c r="T198" s="23" t="s">
        <v>66</v>
      </c>
      <c r="U198" s="417"/>
      <c r="V198" s="26" t="s">
        <v>2788</v>
      </c>
      <c r="W198" s="38" t="s">
        <v>69</v>
      </c>
      <c r="X198" s="26"/>
    </row>
    <row r="199" spans="1:24" s="401" customFormat="1" x14ac:dyDescent="0.2">
      <c r="A199" s="14" t="s">
        <v>346</v>
      </c>
      <c r="B199" s="14" t="s">
        <v>390</v>
      </c>
      <c r="C199" s="23" t="s">
        <v>440</v>
      </c>
      <c r="D199" s="381">
        <v>5.49</v>
      </c>
      <c r="E199" s="381">
        <v>5.49</v>
      </c>
      <c r="F199" s="381"/>
      <c r="G199" s="23" t="s">
        <v>67</v>
      </c>
      <c r="H199" s="23">
        <v>2010</v>
      </c>
      <c r="I199" s="424">
        <f>VLOOKUP(H199,[1]Inflation!$G$16:$H$26,2,FALSE)</f>
        <v>1.0461491063094051</v>
      </c>
      <c r="J199" s="16">
        <f t="shared" si="32"/>
        <v>5.743358593638634</v>
      </c>
      <c r="K199" s="381"/>
      <c r="L199" s="450">
        <v>2</v>
      </c>
      <c r="M199" s="381"/>
      <c r="N199" s="16">
        <f t="shared" si="30"/>
        <v>2.0922982126188101</v>
      </c>
      <c r="O199" s="381">
        <v>14</v>
      </c>
      <c r="P199" s="381"/>
      <c r="Q199" s="16">
        <f t="shared" si="31"/>
        <v>14.64608748833167</v>
      </c>
      <c r="R199" s="23" t="s">
        <v>336</v>
      </c>
      <c r="S199" s="37" t="s">
        <v>83</v>
      </c>
      <c r="T199" s="23" t="s">
        <v>66</v>
      </c>
      <c r="U199" s="417"/>
      <c r="V199" s="26" t="s">
        <v>2818</v>
      </c>
      <c r="W199" s="38" t="s">
        <v>69</v>
      </c>
      <c r="X199" s="26"/>
    </row>
    <row r="200" spans="1:24" s="401" customFormat="1" x14ac:dyDescent="0.2">
      <c r="A200" s="14" t="s">
        <v>346</v>
      </c>
      <c r="B200" s="14" t="s">
        <v>390</v>
      </c>
      <c r="C200" s="23" t="s">
        <v>443</v>
      </c>
      <c r="D200" s="381">
        <v>10</v>
      </c>
      <c r="E200" s="381">
        <v>10</v>
      </c>
      <c r="F200" s="381"/>
      <c r="G200" s="23" t="s">
        <v>67</v>
      </c>
      <c r="H200" s="23">
        <v>2010</v>
      </c>
      <c r="I200" s="424">
        <f>VLOOKUP(H200,[1]Inflation!$G$16:$H$26,2,FALSE)</f>
        <v>1.0461491063094051</v>
      </c>
      <c r="J200" s="16">
        <f t="shared" si="32"/>
        <v>10.461491063094051</v>
      </c>
      <c r="K200" s="381"/>
      <c r="L200" s="450">
        <v>10</v>
      </c>
      <c r="M200" s="381"/>
      <c r="N200" s="16">
        <f t="shared" si="30"/>
        <v>10.461491063094051</v>
      </c>
      <c r="O200" s="381">
        <v>10</v>
      </c>
      <c r="P200" s="381"/>
      <c r="Q200" s="16">
        <f t="shared" si="31"/>
        <v>10.461491063094051</v>
      </c>
      <c r="R200" s="23" t="s">
        <v>336</v>
      </c>
      <c r="S200" s="37" t="s">
        <v>83</v>
      </c>
      <c r="T200" s="23" t="s">
        <v>66</v>
      </c>
      <c r="U200" s="417"/>
      <c r="V200" s="26" t="s">
        <v>2788</v>
      </c>
      <c r="W200" s="38" t="s">
        <v>69</v>
      </c>
      <c r="X200" s="26"/>
    </row>
    <row r="201" spans="1:24" x14ac:dyDescent="0.2">
      <c r="A201" s="14" t="s">
        <v>346</v>
      </c>
      <c r="B201" s="14" t="s">
        <v>390</v>
      </c>
      <c r="C201" s="23" t="s">
        <v>440</v>
      </c>
      <c r="D201" s="381">
        <v>5.15</v>
      </c>
      <c r="E201" s="381">
        <v>5.15</v>
      </c>
      <c r="F201" s="381"/>
      <c r="G201" s="23" t="s">
        <v>67</v>
      </c>
      <c r="H201" s="23">
        <v>2010</v>
      </c>
      <c r="I201" s="424">
        <f>VLOOKUP(H201,[1]Inflation!$G$16:$H$26,2,FALSE)</f>
        <v>1.0461491063094051</v>
      </c>
      <c r="J201" s="16">
        <f t="shared" si="32"/>
        <v>5.3876678974934364</v>
      </c>
      <c r="K201" s="381"/>
      <c r="L201" s="450">
        <v>5.15</v>
      </c>
      <c r="M201" s="381"/>
      <c r="N201" s="16">
        <f t="shared" si="30"/>
        <v>5.3876678974934364</v>
      </c>
      <c r="O201" s="381">
        <v>5.15</v>
      </c>
      <c r="P201" s="381"/>
      <c r="Q201" s="16">
        <f t="shared" si="31"/>
        <v>5.3876678974934364</v>
      </c>
      <c r="R201" s="23" t="s">
        <v>336</v>
      </c>
      <c r="S201" s="37" t="s">
        <v>83</v>
      </c>
      <c r="T201" s="23" t="s">
        <v>66</v>
      </c>
      <c r="U201" s="417"/>
      <c r="V201" s="26" t="s">
        <v>2788</v>
      </c>
      <c r="W201" s="38" t="s">
        <v>69</v>
      </c>
      <c r="X201" s="26"/>
    </row>
    <row r="202" spans="1:24" x14ac:dyDescent="0.2">
      <c r="A202" s="14" t="s">
        <v>346</v>
      </c>
      <c r="B202" s="14" t="s">
        <v>390</v>
      </c>
      <c r="C202" s="23" t="s">
        <v>448</v>
      </c>
      <c r="D202" s="381">
        <v>73.069999999999993</v>
      </c>
      <c r="E202" s="381">
        <f>D202/3.28</f>
        <v>22.277439024390244</v>
      </c>
      <c r="F202" s="381" t="s">
        <v>148</v>
      </c>
      <c r="G202" s="23" t="s">
        <v>67</v>
      </c>
      <c r="H202" s="23">
        <v>2010</v>
      </c>
      <c r="I202" s="424">
        <f>VLOOKUP(H202,[1]Inflation!$G$16:$H$26,2,FALSE)</f>
        <v>1.0461491063094051</v>
      </c>
      <c r="J202" s="16">
        <f t="shared" si="32"/>
        <v>23.305522926228118</v>
      </c>
      <c r="K202" s="381"/>
      <c r="L202" s="450">
        <v>21</v>
      </c>
      <c r="M202" s="381">
        <f>L202/3.28</f>
        <v>6.4024390243902447</v>
      </c>
      <c r="N202" s="16">
        <f>M202*I202</f>
        <v>6.697905863566314</v>
      </c>
      <c r="O202" s="381">
        <v>100.37</v>
      </c>
      <c r="P202" s="381">
        <f>O202/3.28</f>
        <v>30.600609756097565</v>
      </c>
      <c r="Q202" s="16">
        <f>P202*I202</f>
        <v>32.012800548864327</v>
      </c>
      <c r="R202" s="23" t="s">
        <v>2721</v>
      </c>
      <c r="S202" s="37" t="s">
        <v>233</v>
      </c>
      <c r="T202" s="23" t="s">
        <v>66</v>
      </c>
      <c r="U202" s="417"/>
      <c r="V202" s="26" t="s">
        <v>2792</v>
      </c>
      <c r="W202" s="38" t="s">
        <v>69</v>
      </c>
      <c r="X202" s="26"/>
    </row>
    <row r="203" spans="1:24" x14ac:dyDescent="0.2">
      <c r="A203" s="14" t="s">
        <v>346</v>
      </c>
      <c r="B203" s="14" t="s">
        <v>390</v>
      </c>
      <c r="C203" s="23" t="s">
        <v>449</v>
      </c>
      <c r="D203" s="381">
        <v>10.73</v>
      </c>
      <c r="E203" s="381">
        <v>10.73</v>
      </c>
      <c r="F203" s="381"/>
      <c r="G203" s="23" t="s">
        <v>67</v>
      </c>
      <c r="H203" s="23">
        <v>2010</v>
      </c>
      <c r="I203" s="424">
        <f>VLOOKUP(H203,[1]Inflation!$G$16:$H$26,2,FALSE)</f>
        <v>1.0461491063094051</v>
      </c>
      <c r="J203" s="16">
        <f t="shared" si="32"/>
        <v>11.225179910699916</v>
      </c>
      <c r="K203" s="381"/>
      <c r="L203" s="450">
        <v>1.6</v>
      </c>
      <c r="M203" s="381"/>
      <c r="N203" s="16">
        <f>L203*I203</f>
        <v>1.6738385700950482</v>
      </c>
      <c r="O203" s="381">
        <v>20</v>
      </c>
      <c r="P203" s="381"/>
      <c r="Q203" s="16">
        <f>O203*I203</f>
        <v>20.922982126188103</v>
      </c>
      <c r="R203" s="23" t="s">
        <v>113</v>
      </c>
      <c r="S203" s="37" t="s">
        <v>233</v>
      </c>
      <c r="T203" s="23" t="s">
        <v>66</v>
      </c>
      <c r="U203" s="417"/>
      <c r="V203" s="26" t="s">
        <v>2787</v>
      </c>
      <c r="W203" s="38" t="s">
        <v>69</v>
      </c>
      <c r="X203" s="26"/>
    </row>
    <row r="204" spans="1:24" x14ac:dyDescent="0.2">
      <c r="A204" s="14" t="s">
        <v>346</v>
      </c>
      <c r="B204" s="14" t="s">
        <v>390</v>
      </c>
      <c r="C204" s="23" t="s">
        <v>450</v>
      </c>
      <c r="D204" s="381">
        <v>18.77</v>
      </c>
      <c r="E204" s="381">
        <v>18.77</v>
      </c>
      <c r="F204" s="381"/>
      <c r="G204" s="23" t="s">
        <v>67</v>
      </c>
      <c r="H204" s="23">
        <v>2010</v>
      </c>
      <c r="I204" s="424">
        <f>VLOOKUP(H204,[1]Inflation!$G$16:$H$26,2,FALSE)</f>
        <v>1.0461491063094051</v>
      </c>
      <c r="J204" s="16">
        <f t="shared" si="32"/>
        <v>19.636218725427533</v>
      </c>
      <c r="K204" s="381"/>
      <c r="L204" s="450">
        <v>15</v>
      </c>
      <c r="M204" s="381"/>
      <c r="N204" s="16">
        <f>L204*I204</f>
        <v>15.692236594641075</v>
      </c>
      <c r="O204" s="381">
        <v>25</v>
      </c>
      <c r="P204" s="381"/>
      <c r="Q204" s="16">
        <f>O204*I204</f>
        <v>26.153727657735125</v>
      </c>
      <c r="R204" s="23" t="s">
        <v>113</v>
      </c>
      <c r="S204" s="37" t="s">
        <v>233</v>
      </c>
      <c r="T204" s="23" t="s">
        <v>66</v>
      </c>
      <c r="U204" s="417"/>
      <c r="V204" s="26" t="s">
        <v>2820</v>
      </c>
      <c r="W204" s="38" t="s">
        <v>69</v>
      </c>
      <c r="X204" s="26"/>
    </row>
    <row r="205" spans="1:24" x14ac:dyDescent="0.2">
      <c r="A205" s="14" t="s">
        <v>346</v>
      </c>
      <c r="B205" s="14" t="s">
        <v>390</v>
      </c>
      <c r="C205" s="23" t="s">
        <v>452</v>
      </c>
      <c r="D205" s="381">
        <v>114.5</v>
      </c>
      <c r="E205" s="381">
        <f>D205/3.28</f>
        <v>34.908536585365859</v>
      </c>
      <c r="F205" s="381" t="s">
        <v>148</v>
      </c>
      <c r="G205" s="23" t="s">
        <v>67</v>
      </c>
      <c r="H205" s="23">
        <v>2010</v>
      </c>
      <c r="I205" s="424">
        <f>VLOOKUP(H205,[1]Inflation!$G$16:$H$26,2,FALSE)</f>
        <v>1.0461491063094051</v>
      </c>
      <c r="J205" s="16">
        <f t="shared" ref="J205:J229" si="33">I205*E205</f>
        <v>36.519534351349662</v>
      </c>
      <c r="K205" s="381"/>
      <c r="L205" s="450">
        <v>110</v>
      </c>
      <c r="M205" s="381">
        <f>L205/3.28</f>
        <v>33.536585365853661</v>
      </c>
      <c r="N205" s="16">
        <f>M205*I205</f>
        <v>35.084268809156882</v>
      </c>
      <c r="O205" s="381">
        <v>124</v>
      </c>
      <c r="P205" s="381">
        <f>O205/3.28</f>
        <v>37.804878048780488</v>
      </c>
      <c r="Q205" s="16">
        <f>P205*I205</f>
        <v>39.549539384867749</v>
      </c>
      <c r="R205" s="23" t="s">
        <v>2721</v>
      </c>
      <c r="S205" s="37" t="s">
        <v>233</v>
      </c>
      <c r="T205" s="23" t="s">
        <v>66</v>
      </c>
      <c r="U205" s="417"/>
      <c r="V205" s="26" t="s">
        <v>2744</v>
      </c>
      <c r="W205" s="38" t="s">
        <v>69</v>
      </c>
      <c r="X205" s="26"/>
    </row>
    <row r="206" spans="1:24" s="401" customFormat="1" x14ac:dyDescent="0.2">
      <c r="A206" s="14" t="s">
        <v>346</v>
      </c>
      <c r="B206" s="14" t="s">
        <v>390</v>
      </c>
      <c r="C206" s="23" t="s">
        <v>453</v>
      </c>
      <c r="D206" s="381">
        <v>62.5</v>
      </c>
      <c r="E206" s="381">
        <f>D206/3.28</f>
        <v>19.054878048780488</v>
      </c>
      <c r="F206" s="381" t="s">
        <v>148</v>
      </c>
      <c r="G206" s="23" t="s">
        <v>67</v>
      </c>
      <c r="H206" s="23">
        <v>2010</v>
      </c>
      <c r="I206" s="424">
        <f>VLOOKUP(H206,[1]Inflation!$G$16:$H$26,2,FALSE)</f>
        <v>1.0461491063094051</v>
      </c>
      <c r="J206" s="16">
        <f t="shared" si="33"/>
        <v>19.934243641566407</v>
      </c>
      <c r="K206" s="381"/>
      <c r="L206" s="450">
        <v>45</v>
      </c>
      <c r="M206" s="381">
        <f>L206/3.28</f>
        <v>13.719512195121952</v>
      </c>
      <c r="N206" s="16">
        <f>M206*I206</f>
        <v>14.352655421927814</v>
      </c>
      <c r="O206" s="381">
        <v>100</v>
      </c>
      <c r="P206" s="381">
        <f>O206/3.28</f>
        <v>30.487804878048781</v>
      </c>
      <c r="Q206" s="16">
        <f>P206*I206</f>
        <v>31.894789826506251</v>
      </c>
      <c r="R206" s="23" t="s">
        <v>2721</v>
      </c>
      <c r="S206" s="37" t="s">
        <v>233</v>
      </c>
      <c r="T206" s="23" t="s">
        <v>66</v>
      </c>
      <c r="U206" s="417"/>
      <c r="V206" s="26" t="s">
        <v>2763</v>
      </c>
      <c r="W206" s="38" t="s">
        <v>69</v>
      </c>
      <c r="X206" s="26"/>
    </row>
    <row r="207" spans="1:24" x14ac:dyDescent="0.2">
      <c r="A207" s="14" t="s">
        <v>346</v>
      </c>
      <c r="B207" s="14" t="s">
        <v>390</v>
      </c>
      <c r="C207" s="23" t="s">
        <v>453</v>
      </c>
      <c r="D207" s="381">
        <v>13.93</v>
      </c>
      <c r="E207" s="381">
        <v>13.93</v>
      </c>
      <c r="F207" s="381"/>
      <c r="G207" s="23" t="s">
        <v>67</v>
      </c>
      <c r="H207" s="23">
        <v>2010</v>
      </c>
      <c r="I207" s="424">
        <f>VLOOKUP(H207,[1]Inflation!$G$16:$H$26,2,FALSE)</f>
        <v>1.0461491063094051</v>
      </c>
      <c r="J207" s="16">
        <f t="shared" si="33"/>
        <v>14.572857050890011</v>
      </c>
      <c r="K207" s="381"/>
      <c r="L207" s="450">
        <v>1.6</v>
      </c>
      <c r="M207" s="381"/>
      <c r="N207" s="16">
        <f t="shared" ref="N207:N229" si="34">L207*I207</f>
        <v>1.6738385700950482</v>
      </c>
      <c r="O207" s="381">
        <v>20</v>
      </c>
      <c r="P207" s="381"/>
      <c r="Q207" s="16">
        <f t="shared" ref="Q207:Q229" si="35">O207*I207</f>
        <v>20.922982126188103</v>
      </c>
      <c r="R207" s="23" t="s">
        <v>113</v>
      </c>
      <c r="S207" s="37" t="s">
        <v>233</v>
      </c>
      <c r="T207" s="23" t="s">
        <v>66</v>
      </c>
      <c r="U207" s="417"/>
      <c r="V207" s="26" t="s">
        <v>2745</v>
      </c>
      <c r="W207" s="38" t="s">
        <v>69</v>
      </c>
      <c r="X207" s="26"/>
    </row>
    <row r="208" spans="1:24" x14ac:dyDescent="0.2">
      <c r="A208" s="14" t="s">
        <v>346</v>
      </c>
      <c r="B208" s="14" t="s">
        <v>390</v>
      </c>
      <c r="C208" s="34" t="s">
        <v>348</v>
      </c>
      <c r="D208" s="385">
        <v>3.15</v>
      </c>
      <c r="E208" s="385">
        <v>3.15</v>
      </c>
      <c r="F208" s="385"/>
      <c r="G208" s="23" t="s">
        <v>67</v>
      </c>
      <c r="H208" s="23">
        <v>2010</v>
      </c>
      <c r="I208" s="424">
        <f>VLOOKUP(H208,[1]Inflation!$G$16:$H$26,2,FALSE)</f>
        <v>1.0461491063094051</v>
      </c>
      <c r="J208" s="16">
        <f t="shared" si="33"/>
        <v>3.2953696848746259</v>
      </c>
      <c r="K208" s="385"/>
      <c r="L208" s="453">
        <v>2.75</v>
      </c>
      <c r="M208" s="385"/>
      <c r="N208" s="16">
        <f t="shared" si="34"/>
        <v>2.8769100423508638</v>
      </c>
      <c r="O208" s="385">
        <v>4</v>
      </c>
      <c r="P208" s="385"/>
      <c r="Q208" s="16">
        <f t="shared" si="35"/>
        <v>4.1845964252376202</v>
      </c>
      <c r="R208" s="34" t="s">
        <v>148</v>
      </c>
      <c r="S208" s="14" t="s">
        <v>284</v>
      </c>
      <c r="T208" s="23" t="s">
        <v>66</v>
      </c>
      <c r="U208" s="34"/>
      <c r="V208" s="36" t="s">
        <v>2822</v>
      </c>
      <c r="W208" s="38" t="s">
        <v>69</v>
      </c>
      <c r="X208" s="36"/>
    </row>
    <row r="209" spans="1:24" x14ac:dyDescent="0.2">
      <c r="A209" s="14" t="s">
        <v>346</v>
      </c>
      <c r="B209" s="14" t="s">
        <v>390</v>
      </c>
      <c r="C209" s="34" t="s">
        <v>463</v>
      </c>
      <c r="D209" s="385">
        <v>3.11</v>
      </c>
      <c r="E209" s="385">
        <v>3.11</v>
      </c>
      <c r="F209" s="385"/>
      <c r="G209" s="23" t="s">
        <v>67</v>
      </c>
      <c r="H209" s="23">
        <v>2010</v>
      </c>
      <c r="I209" s="424">
        <f>VLOOKUP(H209,[1]Inflation!$G$16:$H$26,2,FALSE)</f>
        <v>1.0461491063094051</v>
      </c>
      <c r="J209" s="16">
        <f t="shared" si="33"/>
        <v>3.2535237206222494</v>
      </c>
      <c r="K209" s="385"/>
      <c r="L209" s="453">
        <v>2.2000000000000002</v>
      </c>
      <c r="M209" s="385"/>
      <c r="N209" s="16">
        <f t="shared" si="34"/>
        <v>2.3015280338806914</v>
      </c>
      <c r="O209" s="385">
        <v>6</v>
      </c>
      <c r="P209" s="385"/>
      <c r="Q209" s="16">
        <f t="shared" si="35"/>
        <v>6.2768946378564303</v>
      </c>
      <c r="R209" s="34" t="s">
        <v>148</v>
      </c>
      <c r="S209" s="14" t="s">
        <v>284</v>
      </c>
      <c r="T209" s="23" t="s">
        <v>66</v>
      </c>
      <c r="U209" s="34"/>
      <c r="V209" s="36" t="s">
        <v>2823</v>
      </c>
      <c r="W209" s="38" t="s">
        <v>69</v>
      </c>
      <c r="X209" s="36"/>
    </row>
    <row r="210" spans="1:24" x14ac:dyDescent="0.2">
      <c r="A210" s="14" t="s">
        <v>346</v>
      </c>
      <c r="B210" s="14" t="s">
        <v>390</v>
      </c>
      <c r="C210" s="23" t="s">
        <v>465</v>
      </c>
      <c r="D210" s="381">
        <v>3.61</v>
      </c>
      <c r="E210" s="381">
        <v>3.61</v>
      </c>
      <c r="F210" s="381"/>
      <c r="G210" s="23" t="s">
        <v>67</v>
      </c>
      <c r="H210" s="23">
        <v>2010</v>
      </c>
      <c r="I210" s="424">
        <f>VLOOKUP(H210,[1]Inflation!$G$16:$H$26,2,FALSE)</f>
        <v>1.0461491063094051</v>
      </c>
      <c r="J210" s="16">
        <f t="shared" si="33"/>
        <v>3.7765982737769521</v>
      </c>
      <c r="K210" s="381"/>
      <c r="L210" s="450">
        <v>1.2</v>
      </c>
      <c r="M210" s="381"/>
      <c r="N210" s="16">
        <f t="shared" si="34"/>
        <v>1.2553789275712861</v>
      </c>
      <c r="O210" s="381">
        <v>10.53</v>
      </c>
      <c r="P210" s="381"/>
      <c r="Q210" s="16">
        <f t="shared" si="35"/>
        <v>11.015950089438034</v>
      </c>
      <c r="R210" s="23" t="s">
        <v>113</v>
      </c>
      <c r="S210" s="37" t="s">
        <v>205</v>
      </c>
      <c r="T210" s="23" t="s">
        <v>66</v>
      </c>
      <c r="U210" s="417"/>
      <c r="V210" s="26" t="s">
        <v>2824</v>
      </c>
      <c r="W210" s="27" t="s">
        <v>69</v>
      </c>
      <c r="X210" s="26"/>
    </row>
    <row r="211" spans="1:24" x14ac:dyDescent="0.2">
      <c r="A211" s="14" t="s">
        <v>346</v>
      </c>
      <c r="B211" s="14" t="s">
        <v>390</v>
      </c>
      <c r="C211" s="23" t="s">
        <v>467</v>
      </c>
      <c r="D211" s="381">
        <v>6.62</v>
      </c>
      <c r="E211" s="381">
        <v>6.62</v>
      </c>
      <c r="F211" s="381"/>
      <c r="G211" s="23" t="s">
        <v>67</v>
      </c>
      <c r="H211" s="23">
        <v>2010</v>
      </c>
      <c r="I211" s="424">
        <f>VLOOKUP(H211,[1]Inflation!$G$16:$H$26,2,FALSE)</f>
        <v>1.0461491063094051</v>
      </c>
      <c r="J211" s="16">
        <f t="shared" si="33"/>
        <v>6.9255070837682613</v>
      </c>
      <c r="K211" s="381"/>
      <c r="L211" s="450">
        <v>2.5</v>
      </c>
      <c r="M211" s="381"/>
      <c r="N211" s="16">
        <f t="shared" si="34"/>
        <v>2.6153727657735129</v>
      </c>
      <c r="O211" s="381">
        <v>10</v>
      </c>
      <c r="P211" s="381"/>
      <c r="Q211" s="16">
        <f t="shared" si="35"/>
        <v>10.461491063094051</v>
      </c>
      <c r="R211" s="23" t="s">
        <v>113</v>
      </c>
      <c r="S211" s="37" t="s">
        <v>205</v>
      </c>
      <c r="T211" s="23" t="s">
        <v>66</v>
      </c>
      <c r="U211" s="417"/>
      <c r="V211" s="26" t="s">
        <v>2825</v>
      </c>
      <c r="W211" s="27" t="s">
        <v>69</v>
      </c>
      <c r="X211" s="26"/>
    </row>
    <row r="212" spans="1:24" x14ac:dyDescent="0.2">
      <c r="A212" s="14" t="s">
        <v>346</v>
      </c>
      <c r="B212" s="14" t="s">
        <v>390</v>
      </c>
      <c r="C212" s="23" t="s">
        <v>471</v>
      </c>
      <c r="D212" s="381">
        <v>4.17</v>
      </c>
      <c r="E212" s="381">
        <v>4.17</v>
      </c>
      <c r="F212" s="381"/>
      <c r="G212" s="23">
        <v>2010</v>
      </c>
      <c r="H212" s="23">
        <v>2010</v>
      </c>
      <c r="I212" s="424">
        <f>VLOOKUP(H212,[1]Inflation!$G$16:$H$26,2,FALSE)</f>
        <v>1.0461491063094051</v>
      </c>
      <c r="J212" s="16">
        <f t="shared" si="33"/>
        <v>4.362441773310219</v>
      </c>
      <c r="K212" s="381"/>
      <c r="L212" s="450">
        <v>2</v>
      </c>
      <c r="M212" s="381"/>
      <c r="N212" s="16">
        <f t="shared" si="34"/>
        <v>2.0922982126188101</v>
      </c>
      <c r="O212" s="381">
        <v>11.25</v>
      </c>
      <c r="P212" s="381"/>
      <c r="Q212" s="16">
        <f t="shared" si="35"/>
        <v>11.769177445980807</v>
      </c>
      <c r="R212" s="23" t="s">
        <v>113</v>
      </c>
      <c r="S212" s="14" t="s">
        <v>2714</v>
      </c>
      <c r="T212" s="23" t="s">
        <v>66</v>
      </c>
      <c r="U212" s="417"/>
      <c r="V212" s="26" t="s">
        <v>2826</v>
      </c>
      <c r="W212" s="27" t="s">
        <v>69</v>
      </c>
      <c r="X212" s="26"/>
    </row>
    <row r="213" spans="1:24" x14ac:dyDescent="0.2">
      <c r="A213" s="14" t="s">
        <v>346</v>
      </c>
      <c r="B213" s="14" t="s">
        <v>390</v>
      </c>
      <c r="C213" s="23" t="s">
        <v>473</v>
      </c>
      <c r="D213" s="381">
        <v>5.25</v>
      </c>
      <c r="E213" s="381">
        <v>5.25</v>
      </c>
      <c r="F213" s="381"/>
      <c r="G213" s="23">
        <v>2010</v>
      </c>
      <c r="H213" s="23">
        <v>2010</v>
      </c>
      <c r="I213" s="424">
        <f>VLOOKUP(H213,[1]Inflation!$G$16:$H$26,2,FALSE)</f>
        <v>1.0461491063094051</v>
      </c>
      <c r="J213" s="16">
        <f t="shared" si="33"/>
        <v>5.4922828081243766</v>
      </c>
      <c r="K213" s="381"/>
      <c r="L213" s="450">
        <v>5.25</v>
      </c>
      <c r="M213" s="381"/>
      <c r="N213" s="16">
        <f t="shared" si="34"/>
        <v>5.4922828081243766</v>
      </c>
      <c r="O213" s="381">
        <v>5.25</v>
      </c>
      <c r="P213" s="381"/>
      <c r="Q213" s="16">
        <f t="shared" si="35"/>
        <v>5.4922828081243766</v>
      </c>
      <c r="R213" s="23" t="s">
        <v>113</v>
      </c>
      <c r="S213" s="14" t="s">
        <v>2714</v>
      </c>
      <c r="T213" s="23" t="s">
        <v>66</v>
      </c>
      <c r="U213" s="417"/>
      <c r="V213" s="26" t="s">
        <v>2748</v>
      </c>
      <c r="W213" s="27" t="s">
        <v>69</v>
      </c>
      <c r="X213" s="26"/>
    </row>
    <row r="214" spans="1:24" x14ac:dyDescent="0.2">
      <c r="A214" s="14" t="s">
        <v>346</v>
      </c>
      <c r="B214" s="14" t="s">
        <v>390</v>
      </c>
      <c r="C214" s="23" t="s">
        <v>474</v>
      </c>
      <c r="D214" s="381">
        <v>1.91</v>
      </c>
      <c r="E214" s="381">
        <v>1.91</v>
      </c>
      <c r="F214" s="381"/>
      <c r="G214" s="23">
        <v>2010</v>
      </c>
      <c r="H214" s="23">
        <v>2010</v>
      </c>
      <c r="I214" s="424">
        <f>VLOOKUP(H214,[1]Inflation!$G$16:$H$26,2,FALSE)</f>
        <v>1.0461491063094051</v>
      </c>
      <c r="J214" s="16">
        <f t="shared" si="33"/>
        <v>1.9981447930509635</v>
      </c>
      <c r="K214" s="381"/>
      <c r="L214" s="450">
        <v>1.45</v>
      </c>
      <c r="M214" s="381"/>
      <c r="N214" s="16">
        <f t="shared" si="34"/>
        <v>1.5169162041486373</v>
      </c>
      <c r="O214" s="381">
        <v>2.2000000000000002</v>
      </c>
      <c r="P214" s="381"/>
      <c r="Q214" s="16">
        <f t="shared" si="35"/>
        <v>2.3015280338806914</v>
      </c>
      <c r="R214" s="23" t="s">
        <v>113</v>
      </c>
      <c r="S214" s="14" t="s">
        <v>2714</v>
      </c>
      <c r="T214" s="23" t="s">
        <v>66</v>
      </c>
      <c r="U214" s="417"/>
      <c r="V214" s="26" t="s">
        <v>2792</v>
      </c>
      <c r="W214" s="27" t="s">
        <v>69</v>
      </c>
      <c r="X214" s="26"/>
    </row>
    <row r="215" spans="1:24" x14ac:dyDescent="0.2">
      <c r="A215" s="14" t="s">
        <v>346</v>
      </c>
      <c r="B215" s="14" t="s">
        <v>390</v>
      </c>
      <c r="C215" s="23" t="s">
        <v>475</v>
      </c>
      <c r="D215" s="381">
        <v>5.17</v>
      </c>
      <c r="E215" s="381">
        <v>5.17</v>
      </c>
      <c r="F215" s="381"/>
      <c r="G215" s="23">
        <v>2010</v>
      </c>
      <c r="H215" s="23">
        <v>2010</v>
      </c>
      <c r="I215" s="424">
        <f>VLOOKUP(H215,[1]Inflation!$G$16:$H$26,2,FALSE)</f>
        <v>1.0461491063094051</v>
      </c>
      <c r="J215" s="16">
        <f t="shared" si="33"/>
        <v>5.4085908796196245</v>
      </c>
      <c r="K215" s="381"/>
      <c r="L215" s="450">
        <v>2.2200000000000002</v>
      </c>
      <c r="M215" s="381"/>
      <c r="N215" s="16">
        <f t="shared" si="34"/>
        <v>2.3224510160068794</v>
      </c>
      <c r="O215" s="381">
        <v>10</v>
      </c>
      <c r="P215" s="381"/>
      <c r="Q215" s="16">
        <f t="shared" si="35"/>
        <v>10.461491063094051</v>
      </c>
      <c r="R215" s="23" t="s">
        <v>113</v>
      </c>
      <c r="S215" s="14" t="s">
        <v>2714</v>
      </c>
      <c r="T215" s="23" t="s">
        <v>66</v>
      </c>
      <c r="U215" s="417"/>
      <c r="V215" s="26" t="s">
        <v>2827</v>
      </c>
      <c r="W215" s="27" t="s">
        <v>69</v>
      </c>
      <c r="X215" s="26"/>
    </row>
    <row r="216" spans="1:24" x14ac:dyDescent="0.2">
      <c r="A216" s="14" t="s">
        <v>346</v>
      </c>
      <c r="B216" s="14" t="s">
        <v>390</v>
      </c>
      <c r="C216" s="23" t="s">
        <v>477</v>
      </c>
      <c r="D216" s="381">
        <v>12.06</v>
      </c>
      <c r="E216" s="381">
        <v>12.06</v>
      </c>
      <c r="F216" s="381"/>
      <c r="G216" s="23">
        <v>2010</v>
      </c>
      <c r="H216" s="23">
        <v>2010</v>
      </c>
      <c r="I216" s="424">
        <f>VLOOKUP(H216,[1]Inflation!$G$16:$H$26,2,FALSE)</f>
        <v>1.0461491063094051</v>
      </c>
      <c r="J216" s="16">
        <f t="shared" si="33"/>
        <v>12.616558222091426</v>
      </c>
      <c r="K216" s="381"/>
      <c r="L216" s="450">
        <v>7.11</v>
      </c>
      <c r="M216" s="381"/>
      <c r="N216" s="16">
        <f t="shared" si="34"/>
        <v>7.4381201458598705</v>
      </c>
      <c r="O216" s="381">
        <v>15</v>
      </c>
      <c r="P216" s="381"/>
      <c r="Q216" s="16">
        <f t="shared" si="35"/>
        <v>15.692236594641075</v>
      </c>
      <c r="R216" s="23" t="s">
        <v>113</v>
      </c>
      <c r="S216" s="14" t="s">
        <v>2714</v>
      </c>
      <c r="T216" s="23" t="s">
        <v>66</v>
      </c>
      <c r="U216" s="417"/>
      <c r="V216" s="26" t="s">
        <v>2783</v>
      </c>
      <c r="W216" s="27" t="s">
        <v>69</v>
      </c>
      <c r="X216" s="26"/>
    </row>
    <row r="217" spans="1:24" x14ac:dyDescent="0.2">
      <c r="A217" s="14" t="s">
        <v>346</v>
      </c>
      <c r="B217" s="14" t="s">
        <v>390</v>
      </c>
      <c r="C217" s="23" t="s">
        <v>478</v>
      </c>
      <c r="D217" s="381">
        <v>7.92</v>
      </c>
      <c r="E217" s="381">
        <v>7.92</v>
      </c>
      <c r="F217" s="381"/>
      <c r="G217" s="23">
        <v>2010</v>
      </c>
      <c r="H217" s="23">
        <v>2010</v>
      </c>
      <c r="I217" s="424">
        <f>VLOOKUP(H217,[1]Inflation!$G$16:$H$26,2,FALSE)</f>
        <v>1.0461491063094051</v>
      </c>
      <c r="J217" s="16">
        <f t="shared" si="33"/>
        <v>8.2855009219704883</v>
      </c>
      <c r="K217" s="381"/>
      <c r="L217" s="450">
        <v>7.9</v>
      </c>
      <c r="M217" s="381"/>
      <c r="N217" s="16">
        <f t="shared" si="34"/>
        <v>8.2645779398443011</v>
      </c>
      <c r="O217" s="381">
        <v>8</v>
      </c>
      <c r="P217" s="381"/>
      <c r="Q217" s="16">
        <f t="shared" si="35"/>
        <v>8.3691928504752404</v>
      </c>
      <c r="R217" s="23" t="s">
        <v>113</v>
      </c>
      <c r="S217" s="14" t="s">
        <v>2714</v>
      </c>
      <c r="T217" s="23" t="s">
        <v>66</v>
      </c>
      <c r="U217" s="417"/>
      <c r="V217" s="26" t="s">
        <v>2792</v>
      </c>
      <c r="W217" s="27" t="s">
        <v>69</v>
      </c>
      <c r="X217" s="26"/>
    </row>
    <row r="218" spans="1:24" x14ac:dyDescent="0.2">
      <c r="A218" s="14" t="s">
        <v>346</v>
      </c>
      <c r="B218" s="14" t="s">
        <v>390</v>
      </c>
      <c r="C218" s="23" t="s">
        <v>479</v>
      </c>
      <c r="D218" s="381">
        <v>5.61</v>
      </c>
      <c r="E218" s="381">
        <v>5.61</v>
      </c>
      <c r="F218" s="381"/>
      <c r="G218" s="23">
        <v>2010</v>
      </c>
      <c r="H218" s="23">
        <v>2010</v>
      </c>
      <c r="I218" s="424">
        <f>VLOOKUP(H218,[1]Inflation!$G$16:$H$26,2,FALSE)</f>
        <v>1.0461491063094051</v>
      </c>
      <c r="J218" s="16">
        <f t="shared" si="33"/>
        <v>5.8688964863957631</v>
      </c>
      <c r="K218" s="381"/>
      <c r="L218" s="450">
        <v>4.5</v>
      </c>
      <c r="M218" s="381"/>
      <c r="N218" s="16">
        <f t="shared" si="34"/>
        <v>4.707670978392323</v>
      </c>
      <c r="O218" s="381">
        <v>6.56</v>
      </c>
      <c r="P218" s="381"/>
      <c r="Q218" s="16">
        <f t="shared" si="35"/>
        <v>6.8627381373896963</v>
      </c>
      <c r="R218" s="23" t="s">
        <v>113</v>
      </c>
      <c r="S218" s="14" t="s">
        <v>2714</v>
      </c>
      <c r="T218" s="23" t="s">
        <v>66</v>
      </c>
      <c r="U218" s="417"/>
      <c r="V218" s="26" t="s">
        <v>2820</v>
      </c>
      <c r="W218" s="27" t="s">
        <v>69</v>
      </c>
      <c r="X218" s="26"/>
    </row>
    <row r="219" spans="1:24" x14ac:dyDescent="0.2">
      <c r="A219" s="14" t="s">
        <v>346</v>
      </c>
      <c r="B219" s="14" t="s">
        <v>390</v>
      </c>
      <c r="C219" s="23" t="s">
        <v>480</v>
      </c>
      <c r="D219" s="381">
        <v>13.5</v>
      </c>
      <c r="E219" s="381">
        <v>13.5</v>
      </c>
      <c r="F219" s="381"/>
      <c r="G219" s="23">
        <v>2010</v>
      </c>
      <c r="H219" s="23">
        <v>2010</v>
      </c>
      <c r="I219" s="424">
        <f>VLOOKUP(H219,[1]Inflation!$G$16:$H$26,2,FALSE)</f>
        <v>1.0461491063094051</v>
      </c>
      <c r="J219" s="16">
        <f t="shared" si="33"/>
        <v>14.123012935176968</v>
      </c>
      <c r="K219" s="381"/>
      <c r="L219" s="450">
        <v>13.5</v>
      </c>
      <c r="M219" s="381"/>
      <c r="N219" s="16">
        <f t="shared" si="34"/>
        <v>14.123012935176968</v>
      </c>
      <c r="O219" s="381">
        <v>13.5</v>
      </c>
      <c r="P219" s="381"/>
      <c r="Q219" s="16">
        <f t="shared" si="35"/>
        <v>14.123012935176968</v>
      </c>
      <c r="R219" s="23" t="s">
        <v>113</v>
      </c>
      <c r="S219" s="14" t="s">
        <v>2714</v>
      </c>
      <c r="T219" s="23" t="s">
        <v>66</v>
      </c>
      <c r="U219" s="417"/>
      <c r="V219" s="26" t="s">
        <v>2763</v>
      </c>
      <c r="W219" s="27" t="s">
        <v>69</v>
      </c>
      <c r="X219" s="26"/>
    </row>
    <row r="220" spans="1:24" x14ac:dyDescent="0.2">
      <c r="A220" s="14" t="s">
        <v>346</v>
      </c>
      <c r="B220" s="14" t="s">
        <v>390</v>
      </c>
      <c r="C220" s="23" t="s">
        <v>481</v>
      </c>
      <c r="D220" s="381">
        <v>6.05</v>
      </c>
      <c r="E220" s="381">
        <v>6.05</v>
      </c>
      <c r="F220" s="381"/>
      <c r="G220" s="23">
        <v>2010</v>
      </c>
      <c r="H220" s="23">
        <v>2010</v>
      </c>
      <c r="I220" s="424">
        <f>VLOOKUP(H220,[1]Inflation!$G$16:$H$26,2,FALSE)</f>
        <v>1.0461491063094051</v>
      </c>
      <c r="J220" s="16">
        <f t="shared" si="33"/>
        <v>6.3292020931719</v>
      </c>
      <c r="K220" s="381"/>
      <c r="L220" s="450">
        <v>3.16</v>
      </c>
      <c r="M220" s="381"/>
      <c r="N220" s="16">
        <f t="shared" si="34"/>
        <v>3.3058311759377199</v>
      </c>
      <c r="O220" s="381">
        <v>11.05</v>
      </c>
      <c r="P220" s="381"/>
      <c r="Q220" s="16">
        <f t="shared" si="35"/>
        <v>11.559947624718927</v>
      </c>
      <c r="R220" s="23" t="s">
        <v>113</v>
      </c>
      <c r="S220" s="14" t="s">
        <v>2714</v>
      </c>
      <c r="T220" s="23" t="s">
        <v>66</v>
      </c>
      <c r="U220" s="417"/>
      <c r="V220" s="26" t="s">
        <v>2828</v>
      </c>
      <c r="W220" s="27" t="s">
        <v>69</v>
      </c>
      <c r="X220" s="26"/>
    </row>
    <row r="221" spans="1:24" x14ac:dyDescent="0.2">
      <c r="A221" s="14" t="s">
        <v>346</v>
      </c>
      <c r="B221" s="14" t="s">
        <v>390</v>
      </c>
      <c r="C221" s="23" t="s">
        <v>471</v>
      </c>
      <c r="D221" s="381">
        <v>4.51</v>
      </c>
      <c r="E221" s="381">
        <v>4.51</v>
      </c>
      <c r="F221" s="381"/>
      <c r="G221" s="23">
        <v>2011</v>
      </c>
      <c r="H221" s="23">
        <v>2011</v>
      </c>
      <c r="I221" s="424">
        <f>VLOOKUP(H221,[1]Inflation!$G$16:$H$26,2,FALSE)</f>
        <v>1.0292667257822254</v>
      </c>
      <c r="J221" s="16">
        <f t="shared" si="33"/>
        <v>4.6419929332778365</v>
      </c>
      <c r="K221" s="381"/>
      <c r="L221" s="450">
        <v>2.21</v>
      </c>
      <c r="M221" s="381"/>
      <c r="N221" s="16">
        <f t="shared" si="34"/>
        <v>2.274679463978718</v>
      </c>
      <c r="O221" s="381">
        <v>8.8000000000000007</v>
      </c>
      <c r="P221" s="381"/>
      <c r="Q221" s="16">
        <f t="shared" si="35"/>
        <v>9.0575471868835855</v>
      </c>
      <c r="R221" s="23" t="s">
        <v>113</v>
      </c>
      <c r="S221" s="14" t="s">
        <v>2714</v>
      </c>
      <c r="T221" s="23" t="s">
        <v>66</v>
      </c>
      <c r="U221" s="417"/>
      <c r="V221" s="26" t="s">
        <v>2829</v>
      </c>
      <c r="W221" s="27" t="s">
        <v>69</v>
      </c>
      <c r="X221" s="26"/>
    </row>
    <row r="222" spans="1:24" s="401" customFormat="1" x14ac:dyDescent="0.2">
      <c r="A222" s="14" t="s">
        <v>346</v>
      </c>
      <c r="B222" s="14" t="s">
        <v>390</v>
      </c>
      <c r="C222" s="23" t="s">
        <v>473</v>
      </c>
      <c r="D222" s="381">
        <v>15.43</v>
      </c>
      <c r="E222" s="381">
        <v>15.43</v>
      </c>
      <c r="F222" s="381"/>
      <c r="G222" s="23">
        <v>2011</v>
      </c>
      <c r="H222" s="23">
        <v>2011</v>
      </c>
      <c r="I222" s="424">
        <f>VLOOKUP(H222,[1]Inflation!$G$16:$H$26,2,FALSE)</f>
        <v>1.0292667257822254</v>
      </c>
      <c r="J222" s="16">
        <f t="shared" si="33"/>
        <v>15.881585578819738</v>
      </c>
      <c r="K222" s="381"/>
      <c r="L222" s="450">
        <v>5.95</v>
      </c>
      <c r="M222" s="381"/>
      <c r="N222" s="16">
        <f t="shared" si="34"/>
        <v>6.1241370184042419</v>
      </c>
      <c r="O222" s="381">
        <v>17</v>
      </c>
      <c r="P222" s="381"/>
      <c r="Q222" s="16">
        <f t="shared" si="35"/>
        <v>17.497534338297832</v>
      </c>
      <c r="R222" s="23" t="s">
        <v>113</v>
      </c>
      <c r="S222" s="14" t="s">
        <v>2714</v>
      </c>
      <c r="T222" s="23" t="s">
        <v>66</v>
      </c>
      <c r="U222" s="417"/>
      <c r="V222" s="26" t="s">
        <v>2782</v>
      </c>
      <c r="W222" s="27" t="s">
        <v>69</v>
      </c>
      <c r="X222" s="26"/>
    </row>
    <row r="223" spans="1:24" s="401" customFormat="1" x14ac:dyDescent="0.2">
      <c r="A223" s="14" t="s">
        <v>346</v>
      </c>
      <c r="B223" s="14" t="s">
        <v>390</v>
      </c>
      <c r="C223" s="23" t="s">
        <v>475</v>
      </c>
      <c r="D223" s="381">
        <v>4.76</v>
      </c>
      <c r="E223" s="381">
        <v>4.76</v>
      </c>
      <c r="F223" s="381"/>
      <c r="G223" s="23">
        <v>2011</v>
      </c>
      <c r="H223" s="23">
        <v>2011</v>
      </c>
      <c r="I223" s="424">
        <f>VLOOKUP(H223,[1]Inflation!$G$16:$H$26,2,FALSE)</f>
        <v>1.0292667257822254</v>
      </c>
      <c r="J223" s="16">
        <f t="shared" si="33"/>
        <v>4.8993096147233928</v>
      </c>
      <c r="K223" s="381"/>
      <c r="L223" s="450">
        <v>3</v>
      </c>
      <c r="M223" s="381"/>
      <c r="N223" s="16">
        <f t="shared" si="34"/>
        <v>3.0878001773466766</v>
      </c>
      <c r="O223" s="381">
        <v>8</v>
      </c>
      <c r="P223" s="381"/>
      <c r="Q223" s="16">
        <f t="shared" si="35"/>
        <v>8.2341338062578036</v>
      </c>
      <c r="R223" s="23" t="s">
        <v>113</v>
      </c>
      <c r="S223" s="14" t="s">
        <v>2714</v>
      </c>
      <c r="T223" s="23" t="s">
        <v>66</v>
      </c>
      <c r="U223" s="417"/>
      <c r="V223" s="26" t="s">
        <v>2830</v>
      </c>
      <c r="W223" s="27" t="s">
        <v>69</v>
      </c>
      <c r="X223" s="26"/>
    </row>
    <row r="224" spans="1:24" x14ac:dyDescent="0.2">
      <c r="A224" s="14" t="s">
        <v>346</v>
      </c>
      <c r="B224" s="14" t="s">
        <v>390</v>
      </c>
      <c r="C224" s="23" t="s">
        <v>477</v>
      </c>
      <c r="D224" s="381">
        <v>14.82</v>
      </c>
      <c r="E224" s="381">
        <v>14.82</v>
      </c>
      <c r="F224" s="381"/>
      <c r="G224" s="23">
        <v>2011</v>
      </c>
      <c r="H224" s="23">
        <v>2011</v>
      </c>
      <c r="I224" s="424">
        <f>VLOOKUP(H224,[1]Inflation!$G$16:$H$26,2,FALSE)</f>
        <v>1.0292667257822254</v>
      </c>
      <c r="J224" s="16">
        <f t="shared" si="33"/>
        <v>15.253732876092581</v>
      </c>
      <c r="K224" s="381"/>
      <c r="L224" s="450">
        <v>14.8</v>
      </c>
      <c r="M224" s="381"/>
      <c r="N224" s="16">
        <f t="shared" si="34"/>
        <v>15.233147541576937</v>
      </c>
      <c r="O224" s="381">
        <v>15</v>
      </c>
      <c r="P224" s="381"/>
      <c r="Q224" s="16">
        <f t="shared" si="35"/>
        <v>15.439000886733382</v>
      </c>
      <c r="R224" s="23" t="s">
        <v>113</v>
      </c>
      <c r="S224" s="14" t="s">
        <v>2714</v>
      </c>
      <c r="T224" s="23" t="s">
        <v>66</v>
      </c>
      <c r="U224" s="417"/>
      <c r="V224" s="26" t="s">
        <v>2782</v>
      </c>
      <c r="W224" s="27" t="s">
        <v>69</v>
      </c>
      <c r="X224" s="26"/>
    </row>
    <row r="225" spans="1:24" x14ac:dyDescent="0.2">
      <c r="A225" s="14" t="s">
        <v>346</v>
      </c>
      <c r="B225" s="14" t="s">
        <v>390</v>
      </c>
      <c r="C225" s="23" t="s">
        <v>478</v>
      </c>
      <c r="D225" s="381">
        <v>17.010000000000002</v>
      </c>
      <c r="E225" s="381">
        <v>17.010000000000002</v>
      </c>
      <c r="F225" s="381"/>
      <c r="G225" s="23">
        <v>2011</v>
      </c>
      <c r="H225" s="23">
        <v>2011</v>
      </c>
      <c r="I225" s="424">
        <f>VLOOKUP(H225,[1]Inflation!$G$16:$H$26,2,FALSE)</f>
        <v>1.0292667257822254</v>
      </c>
      <c r="J225" s="16">
        <f t="shared" si="33"/>
        <v>17.507827005555658</v>
      </c>
      <c r="K225" s="381"/>
      <c r="L225" s="450">
        <v>11.85</v>
      </c>
      <c r="M225" s="381"/>
      <c r="N225" s="16">
        <f t="shared" si="34"/>
        <v>12.196810700519372</v>
      </c>
      <c r="O225" s="381">
        <v>18</v>
      </c>
      <c r="P225" s="381"/>
      <c r="Q225" s="16">
        <f t="shared" si="35"/>
        <v>18.526801064080058</v>
      </c>
      <c r="R225" s="23" t="s">
        <v>113</v>
      </c>
      <c r="S225" s="14" t="s">
        <v>2714</v>
      </c>
      <c r="T225" s="23" t="s">
        <v>66</v>
      </c>
      <c r="U225" s="417"/>
      <c r="V225" s="26" t="s">
        <v>2782</v>
      </c>
      <c r="W225" s="27" t="s">
        <v>69</v>
      </c>
      <c r="X225" s="26"/>
    </row>
    <row r="226" spans="1:24" x14ac:dyDescent="0.2">
      <c r="A226" s="14" t="s">
        <v>346</v>
      </c>
      <c r="B226" s="14" t="s">
        <v>390</v>
      </c>
      <c r="C226" s="23" t="s">
        <v>479</v>
      </c>
      <c r="D226" s="381">
        <v>5.7</v>
      </c>
      <c r="E226" s="381">
        <v>5.7</v>
      </c>
      <c r="F226" s="381"/>
      <c r="G226" s="23">
        <v>2011</v>
      </c>
      <c r="H226" s="23">
        <v>2011</v>
      </c>
      <c r="I226" s="424">
        <f>VLOOKUP(H226,[1]Inflation!$G$16:$H$26,2,FALSE)</f>
        <v>1.0292667257822254</v>
      </c>
      <c r="J226" s="16">
        <f t="shared" si="33"/>
        <v>5.8668203369586855</v>
      </c>
      <c r="K226" s="381"/>
      <c r="L226" s="450">
        <v>4.0999999999999996</v>
      </c>
      <c r="M226" s="381"/>
      <c r="N226" s="16">
        <f t="shared" si="34"/>
        <v>4.2199935757071243</v>
      </c>
      <c r="O226" s="381">
        <v>6.8</v>
      </c>
      <c r="P226" s="381"/>
      <c r="Q226" s="16">
        <f t="shared" si="35"/>
        <v>6.9990137353191324</v>
      </c>
      <c r="R226" s="23" t="s">
        <v>113</v>
      </c>
      <c r="S226" s="14" t="s">
        <v>2714</v>
      </c>
      <c r="T226" s="23" t="s">
        <v>66</v>
      </c>
      <c r="U226" s="417"/>
      <c r="V226" s="26" t="s">
        <v>2750</v>
      </c>
      <c r="W226" s="27" t="s">
        <v>69</v>
      </c>
      <c r="X226" s="26"/>
    </row>
    <row r="227" spans="1:24" x14ac:dyDescent="0.2">
      <c r="A227" s="14" t="s">
        <v>346</v>
      </c>
      <c r="B227" s="14" t="s">
        <v>390</v>
      </c>
      <c r="C227" s="23" t="s">
        <v>481</v>
      </c>
      <c r="D227" s="381">
        <v>6.65</v>
      </c>
      <c r="E227" s="381">
        <v>6.65</v>
      </c>
      <c r="F227" s="381"/>
      <c r="G227" s="23">
        <v>2011</v>
      </c>
      <c r="H227" s="23">
        <v>2011</v>
      </c>
      <c r="I227" s="424">
        <f>VLOOKUP(H227,[1]Inflation!$G$16:$H$26,2,FALSE)</f>
        <v>1.0292667257822254</v>
      </c>
      <c r="J227" s="16">
        <f t="shared" si="33"/>
        <v>6.8446237264517995</v>
      </c>
      <c r="K227" s="381"/>
      <c r="L227" s="450">
        <v>5.25</v>
      </c>
      <c r="M227" s="381"/>
      <c r="N227" s="16">
        <f t="shared" si="34"/>
        <v>5.4036503103566833</v>
      </c>
      <c r="O227" s="381">
        <v>8.8000000000000007</v>
      </c>
      <c r="P227" s="381"/>
      <c r="Q227" s="16">
        <f t="shared" si="35"/>
        <v>9.0575471868835855</v>
      </c>
      <c r="R227" s="23" t="s">
        <v>113</v>
      </c>
      <c r="S227" s="14" t="s">
        <v>2714</v>
      </c>
      <c r="T227" s="23" t="s">
        <v>66</v>
      </c>
      <c r="U227" s="417"/>
      <c r="V227" s="26" t="s">
        <v>2801</v>
      </c>
      <c r="W227" s="27" t="s">
        <v>69</v>
      </c>
      <c r="X227" s="26"/>
    </row>
    <row r="228" spans="1:24" x14ac:dyDescent="0.2">
      <c r="A228" s="14" t="s">
        <v>346</v>
      </c>
      <c r="B228" s="14" t="s">
        <v>390</v>
      </c>
      <c r="C228" s="14"/>
      <c r="D228" s="398">
        <v>0</v>
      </c>
      <c r="E228" s="398">
        <v>0</v>
      </c>
      <c r="F228" s="398" t="s">
        <v>27</v>
      </c>
      <c r="G228" s="14">
        <v>2009</v>
      </c>
      <c r="H228" s="14">
        <v>2009</v>
      </c>
      <c r="I228" s="424">
        <f>VLOOKUP(H228,[1]Inflation!$G$16:$H$26,2,FALSE)</f>
        <v>1.0733291816457666</v>
      </c>
      <c r="J228" s="16">
        <f t="shared" si="33"/>
        <v>0</v>
      </c>
      <c r="K228" s="398">
        <v>0</v>
      </c>
      <c r="L228" s="16">
        <v>21500</v>
      </c>
      <c r="M228" s="398"/>
      <c r="N228" s="16">
        <f t="shared" si="34"/>
        <v>23076.577405383981</v>
      </c>
      <c r="O228" s="398">
        <v>27500</v>
      </c>
      <c r="P228" s="398"/>
      <c r="Q228" s="16">
        <f t="shared" si="35"/>
        <v>29516.552495258584</v>
      </c>
      <c r="R228" s="14" t="s">
        <v>320</v>
      </c>
      <c r="S228" s="14" t="s">
        <v>88</v>
      </c>
      <c r="T228" s="14" t="s">
        <v>485</v>
      </c>
      <c r="U228" s="416" t="s">
        <v>210</v>
      </c>
      <c r="V228" s="14" t="s">
        <v>2802</v>
      </c>
      <c r="W228" s="14"/>
      <c r="X228" s="14"/>
    </row>
    <row r="229" spans="1:24" x14ac:dyDescent="0.2">
      <c r="A229" s="14" t="s">
        <v>346</v>
      </c>
      <c r="B229" s="14" t="s">
        <v>390</v>
      </c>
      <c r="C229" s="14" t="s">
        <v>486</v>
      </c>
      <c r="D229" s="398">
        <v>5</v>
      </c>
      <c r="E229" s="398">
        <v>5</v>
      </c>
      <c r="F229" s="398"/>
      <c r="G229" s="14">
        <v>2011</v>
      </c>
      <c r="H229" s="14">
        <v>2011</v>
      </c>
      <c r="I229" s="424">
        <f>VLOOKUP(H229,[1]Inflation!$G$16:$H$26,2,FALSE)</f>
        <v>1.0292667257822254</v>
      </c>
      <c r="J229" s="16">
        <f t="shared" si="33"/>
        <v>5.146333628911127</v>
      </c>
      <c r="K229" s="398">
        <v>0</v>
      </c>
      <c r="L229" s="16">
        <v>0</v>
      </c>
      <c r="M229" s="398"/>
      <c r="N229" s="16">
        <f t="shared" si="34"/>
        <v>0</v>
      </c>
      <c r="O229" s="398">
        <v>0</v>
      </c>
      <c r="P229" s="398"/>
      <c r="Q229" s="16">
        <f t="shared" si="35"/>
        <v>0</v>
      </c>
      <c r="R229" s="14" t="s">
        <v>148</v>
      </c>
      <c r="S229" s="14" t="s">
        <v>71</v>
      </c>
      <c r="T229" s="14" t="s">
        <v>487</v>
      </c>
      <c r="U229" s="416" t="s">
        <v>210</v>
      </c>
      <c r="V229" s="14" t="s">
        <v>2802</v>
      </c>
      <c r="W229" s="38" t="s">
        <v>488</v>
      </c>
      <c r="X229" s="14"/>
    </row>
    <row r="230" spans="1:24" x14ac:dyDescent="0.2">
      <c r="A230" s="14" t="s">
        <v>346</v>
      </c>
      <c r="B230" s="37" t="s">
        <v>1480</v>
      </c>
      <c r="C230" s="37" t="s">
        <v>1487</v>
      </c>
      <c r="D230" s="384">
        <v>11.85</v>
      </c>
      <c r="E230" s="384">
        <v>11.85</v>
      </c>
      <c r="F230" s="384"/>
      <c r="G230" s="23" t="s">
        <v>67</v>
      </c>
      <c r="H230" s="23">
        <v>2010</v>
      </c>
      <c r="I230" s="424">
        <f>VLOOKUP(H230,[1]Inflation!$G$16:$H$26,2,FALSE)</f>
        <v>1.0461491063094051</v>
      </c>
      <c r="J230" s="16">
        <v>12.39686690976645</v>
      </c>
      <c r="K230" s="384"/>
      <c r="L230" s="452"/>
      <c r="M230" s="384">
        <v>11</v>
      </c>
      <c r="N230" s="16">
        <v>11.507640169403455</v>
      </c>
      <c r="O230" s="398"/>
      <c r="P230" s="384">
        <v>13</v>
      </c>
      <c r="Q230" s="16">
        <v>13.599938382022266</v>
      </c>
      <c r="R230" s="31" t="s">
        <v>148</v>
      </c>
      <c r="S230" s="37" t="s">
        <v>71</v>
      </c>
      <c r="T230" s="23" t="s">
        <v>66</v>
      </c>
      <c r="U230" s="31"/>
      <c r="V230" s="33" t="s">
        <v>3034</v>
      </c>
      <c r="W230" s="27" t="s">
        <v>69</v>
      </c>
      <c r="X230" s="33"/>
    </row>
    <row r="231" spans="1:24" x14ac:dyDescent="0.2">
      <c r="A231" s="14" t="s">
        <v>346</v>
      </c>
      <c r="B231" s="37" t="s">
        <v>1480</v>
      </c>
      <c r="C231" s="37" t="s">
        <v>1489</v>
      </c>
      <c r="D231" s="384">
        <v>8.99</v>
      </c>
      <c r="E231" s="384">
        <v>8.99</v>
      </c>
      <c r="F231" s="384"/>
      <c r="G231" s="23" t="s">
        <v>67</v>
      </c>
      <c r="H231" s="23">
        <v>2010</v>
      </c>
      <c r="I231" s="424">
        <f>VLOOKUP(H231,[1]Inflation!$G$16:$H$26,2,FALSE)</f>
        <v>1.0461491063094051</v>
      </c>
      <c r="J231" s="16">
        <v>9.4048804657215523</v>
      </c>
      <c r="K231" s="384"/>
      <c r="L231" s="452"/>
      <c r="M231" s="384">
        <v>6.4</v>
      </c>
      <c r="N231" s="16">
        <v>6.6953542803801929</v>
      </c>
      <c r="O231" s="398"/>
      <c r="P231" s="384">
        <v>98</v>
      </c>
      <c r="Q231" s="16">
        <v>102.5226124183217</v>
      </c>
      <c r="R231" s="31" t="s">
        <v>148</v>
      </c>
      <c r="S231" s="37" t="s">
        <v>71</v>
      </c>
      <c r="T231" s="23" t="s">
        <v>66</v>
      </c>
      <c r="U231" s="31"/>
      <c r="V231" s="33" t="s">
        <v>3035</v>
      </c>
      <c r="W231" s="27" t="s">
        <v>69</v>
      </c>
      <c r="X231" s="33"/>
    </row>
    <row r="232" spans="1:24" x14ac:dyDescent="0.2">
      <c r="A232" s="14" t="s">
        <v>346</v>
      </c>
      <c r="B232" s="37" t="s">
        <v>1480</v>
      </c>
      <c r="C232" s="37" t="s">
        <v>1492</v>
      </c>
      <c r="D232" s="384">
        <v>6.35</v>
      </c>
      <c r="E232" s="384">
        <v>6.35</v>
      </c>
      <c r="F232" s="384"/>
      <c r="G232" s="23" t="s">
        <v>67</v>
      </c>
      <c r="H232" s="23">
        <v>2010</v>
      </c>
      <c r="I232" s="424">
        <f>VLOOKUP(H232,[1]Inflation!$G$16:$H$26,2,FALSE)</f>
        <v>1.0461491063094051</v>
      </c>
      <c r="J232" s="16">
        <v>6.6430468250647214</v>
      </c>
      <c r="K232" s="384"/>
      <c r="L232" s="452"/>
      <c r="M232" s="384">
        <v>4.26</v>
      </c>
      <c r="N232" s="16">
        <v>4.4565951928780656</v>
      </c>
      <c r="O232" s="398"/>
      <c r="P232" s="384">
        <v>27</v>
      </c>
      <c r="Q232" s="16">
        <v>28.246025870353936</v>
      </c>
      <c r="R232" s="31" t="s">
        <v>148</v>
      </c>
      <c r="S232" s="37" t="s">
        <v>71</v>
      </c>
      <c r="T232" s="23" t="s">
        <v>66</v>
      </c>
      <c r="U232" s="31"/>
      <c r="V232" s="33" t="s">
        <v>3036</v>
      </c>
      <c r="W232" s="27" t="s">
        <v>69</v>
      </c>
      <c r="X232" s="33"/>
    </row>
    <row r="233" spans="1:24" x14ac:dyDescent="0.2">
      <c r="A233" s="14" t="s">
        <v>913</v>
      </c>
      <c r="B233" s="14" t="s">
        <v>913</v>
      </c>
      <c r="C233" s="14"/>
      <c r="D233" s="398"/>
      <c r="E233" s="398"/>
      <c r="F233" s="398"/>
      <c r="G233" s="14">
        <v>2004</v>
      </c>
      <c r="H233" s="14">
        <v>2004</v>
      </c>
      <c r="I233" s="424">
        <f>VLOOKUP(H233,[1]Inflation!$G$16:$H$26,2,FALSE)</f>
        <v>1.2211755233494364</v>
      </c>
      <c r="J233" s="16">
        <f t="shared" ref="J233:J246" si="36">I233*E233</f>
        <v>0</v>
      </c>
      <c r="K233" s="398"/>
      <c r="L233" s="16">
        <v>2000</v>
      </c>
      <c r="M233" s="398">
        <v>2000</v>
      </c>
      <c r="N233" s="16">
        <f t="shared" ref="N233:N246" si="37">M233*I233</f>
        <v>2442.3510466988728</v>
      </c>
      <c r="O233" s="398">
        <v>20000</v>
      </c>
      <c r="P233" s="398">
        <v>20000</v>
      </c>
      <c r="Q233" s="16">
        <f t="shared" ref="Q233:Q246" si="38">P233*I233</f>
        <v>24423.510466988726</v>
      </c>
      <c r="R233" s="14" t="s">
        <v>27</v>
      </c>
      <c r="S233" s="14" t="s">
        <v>914</v>
      </c>
      <c r="T233" s="14" t="s">
        <v>915</v>
      </c>
      <c r="U233" s="416" t="s">
        <v>32</v>
      </c>
      <c r="V233" s="14" t="s">
        <v>2739</v>
      </c>
      <c r="W233" s="38" t="s">
        <v>916</v>
      </c>
      <c r="X233" s="14"/>
    </row>
    <row r="234" spans="1:24" x14ac:dyDescent="0.2">
      <c r="A234" s="14" t="s">
        <v>913</v>
      </c>
      <c r="B234" s="14" t="s">
        <v>913</v>
      </c>
      <c r="C234" s="14"/>
      <c r="D234" s="398"/>
      <c r="E234" s="398"/>
      <c r="F234" s="398" t="s">
        <v>27</v>
      </c>
      <c r="G234" s="14">
        <v>2010</v>
      </c>
      <c r="H234" s="14">
        <v>2010</v>
      </c>
      <c r="I234" s="424">
        <f>VLOOKUP(H234,[1]Inflation!$G$16:$H$26,2,FALSE)</f>
        <v>1.0461491063094051</v>
      </c>
      <c r="J234" s="16">
        <f t="shared" si="36"/>
        <v>0</v>
      </c>
      <c r="K234" s="398"/>
      <c r="L234" s="16">
        <v>20000</v>
      </c>
      <c r="M234" s="398">
        <f>L234/8</f>
        <v>2500</v>
      </c>
      <c r="N234" s="16">
        <f t="shared" si="37"/>
        <v>2615.3727657735126</v>
      </c>
      <c r="O234" s="398">
        <v>40000</v>
      </c>
      <c r="P234" s="398">
        <f>O234/8</f>
        <v>5000</v>
      </c>
      <c r="Q234" s="16">
        <f t="shared" si="38"/>
        <v>5230.7455315470252</v>
      </c>
      <c r="R234" s="14" t="s">
        <v>394</v>
      </c>
      <c r="S234" s="14" t="s">
        <v>44</v>
      </c>
      <c r="T234" s="14" t="s">
        <v>321</v>
      </c>
      <c r="U234" s="416" t="s">
        <v>32</v>
      </c>
      <c r="V234" s="14" t="s">
        <v>2739</v>
      </c>
      <c r="W234" s="38" t="s">
        <v>323</v>
      </c>
      <c r="X234" s="14" t="s">
        <v>917</v>
      </c>
    </row>
    <row r="235" spans="1:24" x14ac:dyDescent="0.2">
      <c r="A235" s="14" t="s">
        <v>913</v>
      </c>
      <c r="B235" s="14" t="s">
        <v>913</v>
      </c>
      <c r="C235" s="14"/>
      <c r="D235" s="398">
        <v>20000</v>
      </c>
      <c r="E235" s="398">
        <f>D235/2</f>
        <v>10000</v>
      </c>
      <c r="F235" s="398" t="s">
        <v>27</v>
      </c>
      <c r="G235" s="14">
        <v>2011</v>
      </c>
      <c r="H235" s="14">
        <v>2011</v>
      </c>
      <c r="I235" s="424">
        <f>VLOOKUP(H235,[1]Inflation!$G$16:$H$26,2,FALSE)</f>
        <v>1.0292667257822254</v>
      </c>
      <c r="J235" s="16">
        <f t="shared" si="36"/>
        <v>10292.667257822255</v>
      </c>
      <c r="K235" s="398"/>
      <c r="L235" s="16"/>
      <c r="M235" s="398"/>
      <c r="N235" s="16">
        <f t="shared" si="37"/>
        <v>0</v>
      </c>
      <c r="O235" s="398"/>
      <c r="P235" s="398"/>
      <c r="Q235" s="16">
        <f t="shared" si="38"/>
        <v>0</v>
      </c>
      <c r="R235" s="14" t="s">
        <v>918</v>
      </c>
      <c r="S235" s="14" t="s">
        <v>44</v>
      </c>
      <c r="T235" s="14" t="s">
        <v>45</v>
      </c>
      <c r="U235" s="416">
        <v>17</v>
      </c>
      <c r="V235" s="14" t="s">
        <v>2739</v>
      </c>
      <c r="W235" s="38" t="s">
        <v>46</v>
      </c>
      <c r="X235" s="14" t="s">
        <v>919</v>
      </c>
    </row>
    <row r="236" spans="1:24" x14ac:dyDescent="0.2">
      <c r="A236" s="14" t="s">
        <v>913</v>
      </c>
      <c r="B236" s="14" t="s">
        <v>913</v>
      </c>
      <c r="C236" s="14"/>
      <c r="D236" s="398"/>
      <c r="E236" s="398"/>
      <c r="F236" s="398" t="s">
        <v>27</v>
      </c>
      <c r="G236" s="14" t="s">
        <v>374</v>
      </c>
      <c r="H236" s="14">
        <v>2002</v>
      </c>
      <c r="I236" s="424">
        <f>VLOOKUP(H236,[1]Inflation!$G$16:$H$26,2,FALSE)</f>
        <v>1.280275745638717</v>
      </c>
      <c r="J236" s="16">
        <f t="shared" si="36"/>
        <v>0</v>
      </c>
      <c r="K236" s="398"/>
      <c r="L236" s="16">
        <v>2000</v>
      </c>
      <c r="M236" s="398">
        <f>L236/2</f>
        <v>1000</v>
      </c>
      <c r="N236" s="16">
        <f t="shared" si="37"/>
        <v>1280.2757456387171</v>
      </c>
      <c r="O236" s="398">
        <v>20000</v>
      </c>
      <c r="P236" s="398">
        <f>O236/2</f>
        <v>10000</v>
      </c>
      <c r="Q236" s="16">
        <f t="shared" si="38"/>
        <v>12802.757456387171</v>
      </c>
      <c r="R236" s="14" t="s">
        <v>918</v>
      </c>
      <c r="S236" s="14" t="s">
        <v>84</v>
      </c>
      <c r="T236" s="14" t="s">
        <v>373</v>
      </c>
      <c r="U236" s="416">
        <v>11</v>
      </c>
      <c r="V236" s="14" t="s">
        <v>2739</v>
      </c>
      <c r="W236" s="38" t="s">
        <v>375</v>
      </c>
      <c r="X236" s="14"/>
    </row>
    <row r="237" spans="1:24" x14ac:dyDescent="0.2">
      <c r="A237" s="14" t="s">
        <v>913</v>
      </c>
      <c r="B237" s="14" t="s">
        <v>913</v>
      </c>
      <c r="C237" s="14"/>
      <c r="D237" s="398"/>
      <c r="E237" s="398"/>
      <c r="F237" s="398"/>
      <c r="G237" s="14">
        <v>2012</v>
      </c>
      <c r="H237" s="14">
        <v>2012</v>
      </c>
      <c r="I237" s="424">
        <f>VLOOKUP(H237,[1]Inflation!$G$16:$H$26,2,FALSE)</f>
        <v>1</v>
      </c>
      <c r="J237" s="16">
        <f t="shared" si="36"/>
        <v>0</v>
      </c>
      <c r="K237" s="398"/>
      <c r="L237" s="16">
        <v>7000</v>
      </c>
      <c r="M237" s="398">
        <v>7000</v>
      </c>
      <c r="N237" s="16">
        <f t="shared" si="37"/>
        <v>7000</v>
      </c>
      <c r="O237" s="398">
        <v>10000</v>
      </c>
      <c r="P237" s="398">
        <v>10000</v>
      </c>
      <c r="Q237" s="16">
        <f t="shared" si="38"/>
        <v>10000</v>
      </c>
      <c r="R237" s="14" t="s">
        <v>27</v>
      </c>
      <c r="S237" s="14" t="s">
        <v>84</v>
      </c>
      <c r="T237" s="14" t="s">
        <v>287</v>
      </c>
      <c r="U237" s="416" t="s">
        <v>32</v>
      </c>
      <c r="V237" s="14" t="s">
        <v>2739</v>
      </c>
      <c r="W237" s="38" t="s">
        <v>920</v>
      </c>
      <c r="X237" s="14"/>
    </row>
    <row r="238" spans="1:24" x14ac:dyDescent="0.2">
      <c r="A238" s="14" t="s">
        <v>913</v>
      </c>
      <c r="B238" s="14" t="s">
        <v>913</v>
      </c>
      <c r="C238" s="14"/>
      <c r="D238" s="398"/>
      <c r="E238" s="398"/>
      <c r="F238" s="398" t="s">
        <v>27</v>
      </c>
      <c r="G238" s="14">
        <v>2006</v>
      </c>
      <c r="H238" s="14">
        <v>2006</v>
      </c>
      <c r="I238" s="424">
        <f>VLOOKUP(H238,[1]Inflation!$G$16:$H$26,2,FALSE)</f>
        <v>1.1415203211239338</v>
      </c>
      <c r="J238" s="16">
        <f t="shared" si="36"/>
        <v>0</v>
      </c>
      <c r="K238" s="398"/>
      <c r="L238" s="16">
        <v>10000</v>
      </c>
      <c r="M238" s="398">
        <v>10000</v>
      </c>
      <c r="N238" s="16">
        <f t="shared" si="37"/>
        <v>11415.203211239337</v>
      </c>
      <c r="O238" s="398">
        <v>20000</v>
      </c>
      <c r="P238" s="398">
        <v>20000</v>
      </c>
      <c r="Q238" s="16">
        <f t="shared" si="38"/>
        <v>22830.406422478674</v>
      </c>
      <c r="R238" s="14" t="s">
        <v>921</v>
      </c>
      <c r="S238" s="14" t="s">
        <v>28</v>
      </c>
      <c r="T238" s="14" t="s">
        <v>359</v>
      </c>
      <c r="U238" s="416">
        <v>43</v>
      </c>
      <c r="V238" s="14" t="s">
        <v>2739</v>
      </c>
      <c r="W238" s="38" t="s">
        <v>360</v>
      </c>
      <c r="X238" s="14"/>
    </row>
    <row r="239" spans="1:24" x14ac:dyDescent="0.2">
      <c r="A239" s="14" t="s">
        <v>913</v>
      </c>
      <c r="B239" s="14" t="s">
        <v>913</v>
      </c>
      <c r="C239" s="14"/>
      <c r="D239" s="398"/>
      <c r="E239" s="398"/>
      <c r="F239" s="398" t="s">
        <v>27</v>
      </c>
      <c r="G239" s="14">
        <v>2009</v>
      </c>
      <c r="H239" s="14">
        <v>2009</v>
      </c>
      <c r="I239" s="424">
        <f>VLOOKUP(H239,[1]Inflation!$G$16:$H$26,2,FALSE)</f>
        <v>1.0733291816457666</v>
      </c>
      <c r="J239" s="16">
        <f t="shared" si="36"/>
        <v>0</v>
      </c>
      <c r="K239" s="398"/>
      <c r="L239" s="16">
        <v>2000</v>
      </c>
      <c r="M239" s="398">
        <f>L239/2</f>
        <v>1000</v>
      </c>
      <c r="N239" s="16">
        <f t="shared" si="37"/>
        <v>1073.3291816457665</v>
      </c>
      <c r="O239" s="398">
        <v>20000</v>
      </c>
      <c r="P239" s="398">
        <f>O239/2</f>
        <v>10000</v>
      </c>
      <c r="Q239" s="16">
        <f t="shared" si="38"/>
        <v>10733.291816457666</v>
      </c>
      <c r="R239" s="14" t="s">
        <v>918</v>
      </c>
      <c r="S239" s="14" t="s">
        <v>97</v>
      </c>
      <c r="T239" s="14" t="s">
        <v>304</v>
      </c>
      <c r="U239" s="416">
        <v>3</v>
      </c>
      <c r="V239" s="14" t="s">
        <v>2739</v>
      </c>
      <c r="W239" s="38" t="s">
        <v>305</v>
      </c>
      <c r="X239" s="14"/>
    </row>
    <row r="240" spans="1:24" x14ac:dyDescent="0.2">
      <c r="A240" s="14" t="s">
        <v>913</v>
      </c>
      <c r="B240" s="14" t="s">
        <v>913</v>
      </c>
      <c r="C240" s="14"/>
      <c r="D240" s="398">
        <v>12000</v>
      </c>
      <c r="E240" s="398">
        <v>12000</v>
      </c>
      <c r="F240" s="398"/>
      <c r="G240" s="14">
        <v>2010</v>
      </c>
      <c r="H240" s="14">
        <v>2010</v>
      </c>
      <c r="I240" s="424">
        <f>VLOOKUP(H240,[1]Inflation!$G$16:$H$26,2,FALSE)</f>
        <v>1.0461491063094051</v>
      </c>
      <c r="J240" s="16">
        <f t="shared" si="36"/>
        <v>12553.789275712861</v>
      </c>
      <c r="K240" s="398"/>
      <c r="L240" s="16"/>
      <c r="M240" s="398"/>
      <c r="N240" s="16">
        <f t="shared" si="37"/>
        <v>0</v>
      </c>
      <c r="O240" s="398"/>
      <c r="P240" s="398"/>
      <c r="Q240" s="16">
        <f t="shared" si="38"/>
        <v>0</v>
      </c>
      <c r="R240" s="14" t="s">
        <v>27</v>
      </c>
      <c r="S240" s="14" t="s">
        <v>84</v>
      </c>
      <c r="T240" s="14" t="s">
        <v>922</v>
      </c>
      <c r="U240" s="416">
        <v>8</v>
      </c>
      <c r="V240" s="14" t="s">
        <v>2739</v>
      </c>
      <c r="W240" s="38" t="s">
        <v>923</v>
      </c>
      <c r="X240" s="14"/>
    </row>
    <row r="241" spans="1:24" x14ac:dyDescent="0.2">
      <c r="A241" s="14" t="s">
        <v>913</v>
      </c>
      <c r="B241" s="14" t="s">
        <v>913</v>
      </c>
      <c r="C241" s="14" t="s">
        <v>924</v>
      </c>
      <c r="D241" s="398">
        <v>20000</v>
      </c>
      <c r="E241" s="398">
        <v>20000</v>
      </c>
      <c r="F241" s="398"/>
      <c r="G241" s="14">
        <v>2010</v>
      </c>
      <c r="H241" s="14">
        <v>2010</v>
      </c>
      <c r="I241" s="424">
        <f>VLOOKUP(H241,[1]Inflation!$G$16:$H$26,2,FALSE)</f>
        <v>1.0461491063094051</v>
      </c>
      <c r="J241" s="16">
        <f t="shared" si="36"/>
        <v>20922.982126188101</v>
      </c>
      <c r="K241" s="398"/>
      <c r="L241" s="16"/>
      <c r="M241" s="398"/>
      <c r="N241" s="16">
        <f t="shared" si="37"/>
        <v>0</v>
      </c>
      <c r="O241" s="398"/>
      <c r="P241" s="398"/>
      <c r="Q241" s="16">
        <f t="shared" si="38"/>
        <v>0</v>
      </c>
      <c r="R241" s="14" t="s">
        <v>27</v>
      </c>
      <c r="S241" s="14" t="s">
        <v>84</v>
      </c>
      <c r="T241" s="14" t="s">
        <v>922</v>
      </c>
      <c r="U241" s="416">
        <v>12</v>
      </c>
      <c r="V241" s="14" t="s">
        <v>2739</v>
      </c>
      <c r="W241" s="38" t="s">
        <v>923</v>
      </c>
      <c r="X241" s="14"/>
    </row>
    <row r="242" spans="1:24" x14ac:dyDescent="0.2">
      <c r="A242" s="14" t="s">
        <v>913</v>
      </c>
      <c r="B242" s="14" t="s">
        <v>913</v>
      </c>
      <c r="C242" s="14"/>
      <c r="D242" s="398"/>
      <c r="E242" s="398"/>
      <c r="F242" s="398" t="s">
        <v>27</v>
      </c>
      <c r="G242" s="14">
        <v>2007</v>
      </c>
      <c r="H242" s="14">
        <v>2007</v>
      </c>
      <c r="I242" s="424">
        <f>VLOOKUP(H242,[1]Inflation!$G$16:$H$26,2,FALSE)</f>
        <v>1.118306895992371</v>
      </c>
      <c r="J242" s="16">
        <f t="shared" si="36"/>
        <v>0</v>
      </c>
      <c r="K242" s="398"/>
      <c r="L242" s="16">
        <v>40000</v>
      </c>
      <c r="M242" s="398">
        <f>L242/8</f>
        <v>5000</v>
      </c>
      <c r="N242" s="16">
        <f t="shared" si="37"/>
        <v>5591.5344799618551</v>
      </c>
      <c r="O242" s="398">
        <v>80000</v>
      </c>
      <c r="P242" s="398">
        <f>O242/8</f>
        <v>10000</v>
      </c>
      <c r="Q242" s="16">
        <f t="shared" si="38"/>
        <v>11183.06895992371</v>
      </c>
      <c r="R242" s="14" t="s">
        <v>925</v>
      </c>
      <c r="S242" s="14" t="s">
        <v>97</v>
      </c>
      <c r="T242" s="14" t="s">
        <v>98</v>
      </c>
      <c r="U242" s="416" t="s">
        <v>376</v>
      </c>
      <c r="V242" s="14" t="s">
        <v>2739</v>
      </c>
      <c r="W242" s="38" t="s">
        <v>99</v>
      </c>
      <c r="X242" s="14"/>
    </row>
    <row r="243" spans="1:24" x14ac:dyDescent="0.2">
      <c r="A243" s="14" t="s">
        <v>913</v>
      </c>
      <c r="B243" s="14" t="s">
        <v>913</v>
      </c>
      <c r="C243" s="14" t="s">
        <v>926</v>
      </c>
      <c r="D243" s="398"/>
      <c r="E243" s="398"/>
      <c r="F243" s="398"/>
      <c r="G243" s="14">
        <v>2011</v>
      </c>
      <c r="H243" s="14">
        <v>2011</v>
      </c>
      <c r="I243" s="424">
        <f>VLOOKUP(H243,[1]Inflation!$G$16:$H$26,2,FALSE)</f>
        <v>1.0292667257822254</v>
      </c>
      <c r="J243" s="16">
        <f t="shared" si="36"/>
        <v>0</v>
      </c>
      <c r="K243" s="398"/>
      <c r="L243" s="16">
        <v>5000</v>
      </c>
      <c r="M243" s="398">
        <v>5000</v>
      </c>
      <c r="N243" s="16">
        <f t="shared" si="37"/>
        <v>5146.3336289111276</v>
      </c>
      <c r="O243" s="398">
        <v>15000</v>
      </c>
      <c r="P243" s="398">
        <v>15000</v>
      </c>
      <c r="Q243" s="16">
        <f t="shared" si="38"/>
        <v>15439.000886733382</v>
      </c>
      <c r="R243" s="14" t="s">
        <v>27</v>
      </c>
      <c r="S243" s="14" t="s">
        <v>115</v>
      </c>
      <c r="T243" s="14" t="s">
        <v>116</v>
      </c>
      <c r="U243" s="416">
        <v>33</v>
      </c>
      <c r="V243" s="14" t="s">
        <v>2739</v>
      </c>
      <c r="W243" s="38" t="s">
        <v>117</v>
      </c>
      <c r="X243" s="14"/>
    </row>
    <row r="244" spans="1:24" x14ac:dyDescent="0.2">
      <c r="A244" s="14" t="s">
        <v>913</v>
      </c>
      <c r="B244" s="14" t="s">
        <v>913</v>
      </c>
      <c r="C244" s="14"/>
      <c r="D244" s="398"/>
      <c r="E244" s="398"/>
      <c r="F244" s="398"/>
      <c r="G244" s="14">
        <v>2010</v>
      </c>
      <c r="H244" s="14">
        <v>2010</v>
      </c>
      <c r="I244" s="424">
        <f>VLOOKUP(H244,[1]Inflation!$G$16:$H$26,2,FALSE)</f>
        <v>1.0461491063094051</v>
      </c>
      <c r="J244" s="16">
        <f t="shared" si="36"/>
        <v>0</v>
      </c>
      <c r="K244" s="398"/>
      <c r="L244" s="16">
        <v>20000</v>
      </c>
      <c r="M244" s="398">
        <v>20000</v>
      </c>
      <c r="N244" s="16">
        <f t="shared" si="37"/>
        <v>20922.982126188101</v>
      </c>
      <c r="O244" s="398">
        <v>30000</v>
      </c>
      <c r="P244" s="398">
        <v>30000</v>
      </c>
      <c r="Q244" s="16">
        <f t="shared" si="38"/>
        <v>31384.473189282151</v>
      </c>
      <c r="R244" s="14" t="s">
        <v>27</v>
      </c>
      <c r="S244" s="14" t="s">
        <v>28</v>
      </c>
      <c r="T244" s="14" t="s">
        <v>357</v>
      </c>
      <c r="U244" s="416">
        <v>14</v>
      </c>
      <c r="V244" s="14" t="s">
        <v>2739</v>
      </c>
      <c r="W244" s="38" t="s">
        <v>358</v>
      </c>
      <c r="X244" s="14"/>
    </row>
    <row r="245" spans="1:24" x14ac:dyDescent="0.2">
      <c r="A245" s="14" t="s">
        <v>913</v>
      </c>
      <c r="B245" s="14" t="s">
        <v>913</v>
      </c>
      <c r="C245" s="14" t="s">
        <v>927</v>
      </c>
      <c r="D245" s="398">
        <v>16400</v>
      </c>
      <c r="E245" s="398">
        <v>16400</v>
      </c>
      <c r="F245" s="398"/>
      <c r="G245" s="14">
        <v>2005</v>
      </c>
      <c r="H245" s="14">
        <v>2005</v>
      </c>
      <c r="I245" s="424">
        <f>VLOOKUP(H245,[1]Inflation!$G$16:$H$26,2,FALSE)</f>
        <v>1.1873956158663883</v>
      </c>
      <c r="J245" s="16">
        <f t="shared" si="36"/>
        <v>19473.288100208767</v>
      </c>
      <c r="K245" s="398"/>
      <c r="L245" s="16"/>
      <c r="M245" s="398"/>
      <c r="N245" s="16">
        <f t="shared" si="37"/>
        <v>0</v>
      </c>
      <c r="O245" s="398"/>
      <c r="P245" s="398"/>
      <c r="Q245" s="16">
        <f t="shared" si="38"/>
        <v>0</v>
      </c>
      <c r="R245" s="14" t="s">
        <v>27</v>
      </c>
      <c r="S245" s="14" t="s">
        <v>84</v>
      </c>
      <c r="T245" s="14" t="s">
        <v>928</v>
      </c>
      <c r="U245" s="416"/>
      <c r="V245" s="14" t="s">
        <v>2802</v>
      </c>
      <c r="W245" s="38" t="s">
        <v>929</v>
      </c>
      <c r="X245" s="14"/>
    </row>
    <row r="246" spans="1:24" x14ac:dyDescent="0.2">
      <c r="A246" s="14" t="s">
        <v>913</v>
      </c>
      <c r="B246" s="14" t="s">
        <v>930</v>
      </c>
      <c r="C246" s="14"/>
      <c r="D246" s="398">
        <v>7200</v>
      </c>
      <c r="E246" s="398">
        <v>7200</v>
      </c>
      <c r="F246" s="398"/>
      <c r="G246" s="14">
        <v>2009</v>
      </c>
      <c r="H246" s="14">
        <v>2009</v>
      </c>
      <c r="I246" s="424">
        <f>VLOOKUP(H246,[1]Inflation!$G$16:$H$26,2,FALSE)</f>
        <v>1.0733291816457666</v>
      </c>
      <c r="J246" s="16">
        <f t="shared" si="36"/>
        <v>7727.97010784952</v>
      </c>
      <c r="K246" s="398"/>
      <c r="L246" s="16"/>
      <c r="M246" s="398"/>
      <c r="N246" s="16">
        <f t="shared" si="37"/>
        <v>0</v>
      </c>
      <c r="O246" s="398"/>
      <c r="P246" s="398"/>
      <c r="Q246" s="16">
        <f t="shared" si="38"/>
        <v>0</v>
      </c>
      <c r="R246" s="14" t="s">
        <v>27</v>
      </c>
      <c r="S246" s="14" t="s">
        <v>44</v>
      </c>
      <c r="T246" s="14" t="s">
        <v>103</v>
      </c>
      <c r="U246" s="416" t="s">
        <v>114</v>
      </c>
      <c r="V246" s="14" t="s">
        <v>2739</v>
      </c>
      <c r="W246" s="38" t="s">
        <v>104</v>
      </c>
      <c r="X246" s="14"/>
    </row>
    <row r="247" spans="1:24" x14ac:dyDescent="0.2">
      <c r="A247" s="14" t="s">
        <v>858</v>
      </c>
      <c r="B247" s="14" t="s">
        <v>654</v>
      </c>
      <c r="C247" s="14" t="s">
        <v>654</v>
      </c>
      <c r="D247" s="398">
        <v>32</v>
      </c>
      <c r="E247" s="398">
        <v>32</v>
      </c>
      <c r="F247" s="398"/>
      <c r="G247" s="14">
        <v>2008</v>
      </c>
      <c r="H247" s="14">
        <v>2008</v>
      </c>
      <c r="I247" s="424">
        <f>VLOOKUP(H247,[1]Inflation!$G$16:$H$26,2,FALSE)</f>
        <v>1.0721304058925818</v>
      </c>
      <c r="J247" s="446">
        <v>34.308172988562617</v>
      </c>
      <c r="K247" s="14"/>
      <c r="L247" s="16"/>
      <c r="M247" s="398"/>
      <c r="N247" s="450">
        <v>0</v>
      </c>
      <c r="O247" s="398"/>
      <c r="P247" s="398"/>
      <c r="Q247" s="450">
        <v>0</v>
      </c>
      <c r="R247" s="23" t="s">
        <v>113</v>
      </c>
      <c r="S247" s="14" t="s">
        <v>28</v>
      </c>
      <c r="T247" s="14" t="s">
        <v>41</v>
      </c>
      <c r="U247" s="416">
        <v>144</v>
      </c>
      <c r="V247" s="14" t="s">
        <v>2739</v>
      </c>
      <c r="W247" s="38" t="s">
        <v>42</v>
      </c>
      <c r="X247" s="14"/>
    </row>
    <row r="248" spans="1:24" ht="25.5" x14ac:dyDescent="0.2">
      <c r="A248" s="14" t="s">
        <v>858</v>
      </c>
      <c r="B248" s="14" t="s">
        <v>939</v>
      </c>
      <c r="C248" s="433" t="s">
        <v>940</v>
      </c>
      <c r="D248" s="398">
        <v>204.59</v>
      </c>
      <c r="E248" s="398">
        <f>D248/9</f>
        <v>22.732222222222223</v>
      </c>
      <c r="F248" s="398" t="s">
        <v>148</v>
      </c>
      <c r="G248" s="14">
        <v>2010</v>
      </c>
      <c r="H248" s="14">
        <v>2010</v>
      </c>
      <c r="I248" s="424">
        <f>VLOOKUP(H248,[1]Inflation!$G$16:$H$26,2,FALSE)</f>
        <v>1.0461491063094051</v>
      </c>
      <c r="J248" s="16">
        <f t="shared" ref="J248:J279" si="39">I248*E248</f>
        <v>23.781293962204575</v>
      </c>
      <c r="K248" s="398"/>
      <c r="L248" s="16"/>
      <c r="M248" s="398"/>
      <c r="N248" s="16">
        <f t="shared" ref="N248:N279" si="40">M248*I248</f>
        <v>0</v>
      </c>
      <c r="O248" s="398"/>
      <c r="P248" s="398"/>
      <c r="Q248" s="16">
        <f t="shared" ref="Q248:Q279" si="41">P248*I248</f>
        <v>0</v>
      </c>
      <c r="R248" s="14" t="s">
        <v>941</v>
      </c>
      <c r="S248" s="14" t="s">
        <v>942</v>
      </c>
      <c r="T248" s="14" t="s">
        <v>943</v>
      </c>
      <c r="U248" s="416" t="s">
        <v>32</v>
      </c>
      <c r="V248" s="14" t="s">
        <v>2928</v>
      </c>
      <c r="W248" s="38" t="s">
        <v>944</v>
      </c>
      <c r="X248" s="14"/>
    </row>
    <row r="249" spans="1:24" ht="25.5" x14ac:dyDescent="0.2">
      <c r="A249" s="14" t="s">
        <v>858</v>
      </c>
      <c r="B249" s="14" t="s">
        <v>939</v>
      </c>
      <c r="C249" s="14" t="s">
        <v>945</v>
      </c>
      <c r="D249" s="398">
        <v>43.87</v>
      </c>
      <c r="E249" s="398">
        <v>43.87</v>
      </c>
      <c r="F249" s="398"/>
      <c r="G249" s="14">
        <v>2011</v>
      </c>
      <c r="H249" s="14">
        <v>2011</v>
      </c>
      <c r="I249" s="424">
        <f>VLOOKUP(H249,[1]Inflation!$G$16:$H$26,2,FALSE)</f>
        <v>1.0292667257822254</v>
      </c>
      <c r="J249" s="16">
        <f t="shared" si="39"/>
        <v>45.15393126006623</v>
      </c>
      <c r="K249" s="398"/>
      <c r="L249" s="16"/>
      <c r="M249" s="398"/>
      <c r="N249" s="16">
        <f t="shared" si="40"/>
        <v>0</v>
      </c>
      <c r="O249" s="398"/>
      <c r="P249" s="398"/>
      <c r="Q249" s="16">
        <f t="shared" si="41"/>
        <v>0</v>
      </c>
      <c r="R249" s="14" t="s">
        <v>148</v>
      </c>
      <c r="S249" s="14" t="s">
        <v>946</v>
      </c>
      <c r="T249" s="14" t="s">
        <v>947</v>
      </c>
      <c r="U249" s="416" t="s">
        <v>948</v>
      </c>
      <c r="V249" s="14" t="s">
        <v>2929</v>
      </c>
      <c r="W249" s="38" t="s">
        <v>949</v>
      </c>
      <c r="X249" s="14"/>
    </row>
    <row r="250" spans="1:24" ht="25.5" x14ac:dyDescent="0.2">
      <c r="A250" s="14" t="s">
        <v>858</v>
      </c>
      <c r="B250" s="14" t="s">
        <v>939</v>
      </c>
      <c r="C250" s="14" t="s">
        <v>950</v>
      </c>
      <c r="D250" s="398">
        <v>58.71</v>
      </c>
      <c r="E250" s="398">
        <v>58.71</v>
      </c>
      <c r="F250" s="398"/>
      <c r="G250" s="14">
        <v>2011</v>
      </c>
      <c r="H250" s="14">
        <v>2011</v>
      </c>
      <c r="I250" s="424">
        <f>VLOOKUP(H250,[1]Inflation!$G$16:$H$26,2,FALSE)</f>
        <v>1.0292667257822254</v>
      </c>
      <c r="J250" s="16">
        <f t="shared" si="39"/>
        <v>60.428249470674459</v>
      </c>
      <c r="K250" s="398"/>
      <c r="L250" s="16"/>
      <c r="M250" s="398"/>
      <c r="N250" s="16">
        <f t="shared" si="40"/>
        <v>0</v>
      </c>
      <c r="O250" s="398"/>
      <c r="P250" s="398"/>
      <c r="Q250" s="16">
        <f t="shared" si="41"/>
        <v>0</v>
      </c>
      <c r="R250" s="14" t="s">
        <v>148</v>
      </c>
      <c r="S250" s="14" t="s">
        <v>946</v>
      </c>
      <c r="T250" s="14" t="s">
        <v>947</v>
      </c>
      <c r="U250" s="416" t="s">
        <v>948</v>
      </c>
      <c r="V250" s="14" t="s">
        <v>2930</v>
      </c>
      <c r="W250" s="38" t="s">
        <v>949</v>
      </c>
      <c r="X250" s="14"/>
    </row>
    <row r="251" spans="1:24" ht="25.5" x14ac:dyDescent="0.2">
      <c r="A251" s="14" t="s">
        <v>858</v>
      </c>
      <c r="B251" s="14" t="s">
        <v>939</v>
      </c>
      <c r="C251" s="14" t="s">
        <v>951</v>
      </c>
      <c r="D251" s="398"/>
      <c r="E251" s="398"/>
      <c r="F251" s="398" t="s">
        <v>148</v>
      </c>
      <c r="G251" s="14">
        <v>2010</v>
      </c>
      <c r="H251" s="14">
        <v>2010</v>
      </c>
      <c r="I251" s="424">
        <f>VLOOKUP(H251,[1]Inflation!$G$16:$H$26,2,FALSE)</f>
        <v>1.0461491063094051</v>
      </c>
      <c r="J251" s="16">
        <f t="shared" si="39"/>
        <v>0</v>
      </c>
      <c r="K251" s="398"/>
      <c r="L251" s="16">
        <v>130.5</v>
      </c>
      <c r="M251" s="398">
        <f>L251/9</f>
        <v>14.5</v>
      </c>
      <c r="N251" s="16">
        <f t="shared" si="40"/>
        <v>15.169162041486373</v>
      </c>
      <c r="O251" s="398">
        <v>519.70000000000005</v>
      </c>
      <c r="P251" s="398">
        <f>O251/9</f>
        <v>57.744444444444447</v>
      </c>
      <c r="Q251" s="16">
        <f t="shared" si="41"/>
        <v>60.409298949888651</v>
      </c>
      <c r="R251" s="14" t="s">
        <v>941</v>
      </c>
      <c r="S251" s="14" t="s">
        <v>910</v>
      </c>
      <c r="T251" s="14" t="s">
        <v>952</v>
      </c>
      <c r="U251" s="416">
        <v>87</v>
      </c>
      <c r="V251" s="14" t="s">
        <v>2931</v>
      </c>
      <c r="W251" s="38" t="s">
        <v>953</v>
      </c>
      <c r="X251" s="14"/>
    </row>
    <row r="252" spans="1:24" ht="25.5" x14ac:dyDescent="0.2">
      <c r="A252" s="14" t="s">
        <v>858</v>
      </c>
      <c r="B252" s="14" t="s">
        <v>939</v>
      </c>
      <c r="C252" s="14" t="s">
        <v>954</v>
      </c>
      <c r="D252" s="398"/>
      <c r="E252" s="398"/>
      <c r="F252" s="398" t="s">
        <v>148</v>
      </c>
      <c r="G252" s="14">
        <v>2010</v>
      </c>
      <c r="H252" s="14">
        <v>2010</v>
      </c>
      <c r="I252" s="424">
        <f>VLOOKUP(H252,[1]Inflation!$G$16:$H$26,2,FALSE)</f>
        <v>1.0461491063094051</v>
      </c>
      <c r="J252" s="16">
        <f t="shared" si="39"/>
        <v>0</v>
      </c>
      <c r="K252" s="398"/>
      <c r="L252" s="16">
        <v>500</v>
      </c>
      <c r="M252" s="398">
        <f>L252/9</f>
        <v>55.555555555555557</v>
      </c>
      <c r="N252" s="16">
        <f t="shared" si="40"/>
        <v>58.119394794966951</v>
      </c>
      <c r="O252" s="398">
        <v>600</v>
      </c>
      <c r="P252" s="398">
        <f>O252/9</f>
        <v>66.666666666666671</v>
      </c>
      <c r="Q252" s="16">
        <f t="shared" si="41"/>
        <v>69.743273753960338</v>
      </c>
      <c r="R252" s="14" t="s">
        <v>941</v>
      </c>
      <c r="S252" s="14" t="s">
        <v>910</v>
      </c>
      <c r="T252" s="14" t="s">
        <v>952</v>
      </c>
      <c r="U252" s="416">
        <v>87</v>
      </c>
      <c r="V252" s="14" t="s">
        <v>2932</v>
      </c>
      <c r="W252" s="38" t="s">
        <v>953</v>
      </c>
      <c r="X252" s="14"/>
    </row>
    <row r="253" spans="1:24" ht="25.5" x14ac:dyDescent="0.2">
      <c r="A253" s="14" t="s">
        <v>858</v>
      </c>
      <c r="B253" s="14" t="s">
        <v>939</v>
      </c>
      <c r="C253" s="14" t="s">
        <v>955</v>
      </c>
      <c r="D253" s="398"/>
      <c r="E253" s="398"/>
      <c r="F253" s="398" t="s">
        <v>148</v>
      </c>
      <c r="G253" s="14">
        <v>2010</v>
      </c>
      <c r="H253" s="14">
        <v>2010</v>
      </c>
      <c r="I253" s="424">
        <f>VLOOKUP(H253,[1]Inflation!$G$16:$H$26,2,FALSE)</f>
        <v>1.0461491063094051</v>
      </c>
      <c r="J253" s="16">
        <f t="shared" si="39"/>
        <v>0</v>
      </c>
      <c r="K253" s="398"/>
      <c r="L253" s="16">
        <v>149.21</v>
      </c>
      <c r="M253" s="398">
        <f>L253/9</f>
        <v>16.578888888888891</v>
      </c>
      <c r="N253" s="16">
        <f t="shared" si="40"/>
        <v>17.343989794714037</v>
      </c>
      <c r="O253" s="398">
        <v>455.84</v>
      </c>
      <c r="P253" s="398">
        <f>O253/9</f>
        <v>50.648888888888884</v>
      </c>
      <c r="Q253" s="16">
        <f t="shared" si="41"/>
        <v>52.986289846675461</v>
      </c>
      <c r="R253" s="14" t="s">
        <v>941</v>
      </c>
      <c r="S253" s="14" t="s">
        <v>910</v>
      </c>
      <c r="T253" s="14" t="s">
        <v>952</v>
      </c>
      <c r="U253" s="416">
        <v>87</v>
      </c>
      <c r="V253" s="14" t="s">
        <v>2933</v>
      </c>
      <c r="W253" s="38" t="s">
        <v>953</v>
      </c>
      <c r="X253" s="14"/>
    </row>
    <row r="254" spans="1:24" ht="25.5" x14ac:dyDescent="0.2">
      <c r="A254" s="14" t="s">
        <v>858</v>
      </c>
      <c r="B254" s="14" t="s">
        <v>939</v>
      </c>
      <c r="C254" s="23" t="s">
        <v>958</v>
      </c>
      <c r="D254" s="381">
        <v>65.08</v>
      </c>
      <c r="E254" s="381">
        <v>65.08</v>
      </c>
      <c r="F254" s="381"/>
      <c r="G254" s="23" t="s">
        <v>67</v>
      </c>
      <c r="H254" s="23">
        <v>2010</v>
      </c>
      <c r="I254" s="424">
        <f>VLOOKUP(H254,[1]Inflation!$G$16:$H$26,2,FALSE)</f>
        <v>1.0461491063094051</v>
      </c>
      <c r="J254" s="16">
        <f t="shared" si="39"/>
        <v>68.083383838616072</v>
      </c>
      <c r="K254" s="381"/>
      <c r="L254" s="450">
        <v>20</v>
      </c>
      <c r="M254" s="381">
        <v>20</v>
      </c>
      <c r="N254" s="16">
        <f t="shared" si="40"/>
        <v>20.922982126188103</v>
      </c>
      <c r="O254" s="381">
        <v>228.61</v>
      </c>
      <c r="P254" s="381">
        <v>228.61</v>
      </c>
      <c r="Q254" s="16">
        <f t="shared" si="41"/>
        <v>239.1601471933931</v>
      </c>
      <c r="R254" s="23" t="s">
        <v>148</v>
      </c>
      <c r="S254" s="37" t="s">
        <v>79</v>
      </c>
      <c r="T254" s="23" t="s">
        <v>66</v>
      </c>
      <c r="U254" s="417"/>
      <c r="V254" s="26" t="s">
        <v>2816</v>
      </c>
      <c r="W254" s="27" t="s">
        <v>69</v>
      </c>
      <c r="X254" s="26"/>
    </row>
    <row r="255" spans="1:24" ht="25.5" x14ac:dyDescent="0.2">
      <c r="A255" s="14" t="s">
        <v>858</v>
      </c>
      <c r="B255" s="14" t="s">
        <v>939</v>
      </c>
      <c r="C255" s="23" t="s">
        <v>958</v>
      </c>
      <c r="D255" s="381">
        <v>496.25</v>
      </c>
      <c r="E255" s="381">
        <f>D255/10.7639</f>
        <v>46.103178216074099</v>
      </c>
      <c r="F255" s="381" t="s">
        <v>148</v>
      </c>
      <c r="G255" s="23" t="s">
        <v>67</v>
      </c>
      <c r="H255" s="23">
        <v>2010</v>
      </c>
      <c r="I255" s="424">
        <f>VLOOKUP(H255,[1]Inflation!$G$16:$H$26,2,FALSE)</f>
        <v>1.0461491063094051</v>
      </c>
      <c r="J255" s="16">
        <f t="shared" si="39"/>
        <v>48.230798688769148</v>
      </c>
      <c r="K255" s="381"/>
      <c r="L255" s="450">
        <v>255</v>
      </c>
      <c r="M255" s="381">
        <v>255</v>
      </c>
      <c r="N255" s="16">
        <f t="shared" si="40"/>
        <v>266.76802210889826</v>
      </c>
      <c r="O255" s="381">
        <v>765</v>
      </c>
      <c r="P255" s="381">
        <v>765</v>
      </c>
      <c r="Q255" s="16">
        <f t="shared" si="41"/>
        <v>800.30406632669485</v>
      </c>
      <c r="R255" s="23" t="s">
        <v>2720</v>
      </c>
      <c r="S255" s="37" t="s">
        <v>79</v>
      </c>
      <c r="T255" s="23" t="s">
        <v>66</v>
      </c>
      <c r="U255" s="417"/>
      <c r="V255" s="26" t="s">
        <v>2763</v>
      </c>
      <c r="W255" s="27" t="s">
        <v>69</v>
      </c>
      <c r="X255" s="26"/>
    </row>
    <row r="256" spans="1:24" ht="25.5" x14ac:dyDescent="0.2">
      <c r="A256" s="14" t="s">
        <v>858</v>
      </c>
      <c r="B256" s="14" t="s">
        <v>939</v>
      </c>
      <c r="C256" s="23" t="s">
        <v>959</v>
      </c>
      <c r="D256" s="381">
        <v>35.78</v>
      </c>
      <c r="E256" s="381">
        <v>35.78</v>
      </c>
      <c r="F256" s="381"/>
      <c r="G256" s="23">
        <v>2011</v>
      </c>
      <c r="H256" s="23">
        <v>2011</v>
      </c>
      <c r="I256" s="424">
        <f>VLOOKUP(H256,[1]Inflation!$G$16:$H$26,2,FALSE)</f>
        <v>1.0292667257822254</v>
      </c>
      <c r="J256" s="16">
        <f t="shared" si="39"/>
        <v>36.827163448488029</v>
      </c>
      <c r="K256" s="381"/>
      <c r="L256" s="450">
        <v>18.329999999999998</v>
      </c>
      <c r="M256" s="381">
        <v>18.329999999999998</v>
      </c>
      <c r="N256" s="16">
        <f t="shared" si="40"/>
        <v>18.86645908358819</v>
      </c>
      <c r="O256" s="381">
        <v>250</v>
      </c>
      <c r="P256" s="381">
        <v>250</v>
      </c>
      <c r="Q256" s="16">
        <f t="shared" si="41"/>
        <v>257.31668144555636</v>
      </c>
      <c r="R256" s="23" t="s">
        <v>148</v>
      </c>
      <c r="S256" s="14" t="s">
        <v>2714</v>
      </c>
      <c r="T256" s="23" t="s">
        <v>66</v>
      </c>
      <c r="U256" s="417"/>
      <c r="V256" s="26" t="s">
        <v>2934</v>
      </c>
      <c r="W256" s="27" t="s">
        <v>69</v>
      </c>
      <c r="X256" s="26"/>
    </row>
    <row r="257" spans="1:24" ht="25.5" x14ac:dyDescent="0.2">
      <c r="A257" s="14" t="s">
        <v>858</v>
      </c>
      <c r="B257" s="14" t="s">
        <v>939</v>
      </c>
      <c r="C257" s="23" t="s">
        <v>961</v>
      </c>
      <c r="D257" s="381">
        <v>29.12</v>
      </c>
      <c r="E257" s="381">
        <v>29.12</v>
      </c>
      <c r="F257" s="381"/>
      <c r="G257" s="23">
        <v>2011</v>
      </c>
      <c r="H257" s="23">
        <v>2011</v>
      </c>
      <c r="I257" s="424">
        <f>VLOOKUP(H257,[1]Inflation!$G$16:$H$26,2,FALSE)</f>
        <v>1.0292667257822254</v>
      </c>
      <c r="J257" s="16">
        <f t="shared" si="39"/>
        <v>29.972247054778407</v>
      </c>
      <c r="K257" s="381"/>
      <c r="L257" s="450">
        <v>22</v>
      </c>
      <c r="M257" s="381">
        <v>22</v>
      </c>
      <c r="N257" s="16">
        <f t="shared" si="40"/>
        <v>22.643867967208958</v>
      </c>
      <c r="O257" s="381">
        <v>38</v>
      </c>
      <c r="P257" s="381">
        <v>38</v>
      </c>
      <c r="Q257" s="16">
        <f t="shared" si="41"/>
        <v>39.112135579724566</v>
      </c>
      <c r="R257" s="23" t="s">
        <v>148</v>
      </c>
      <c r="S257" s="14" t="s">
        <v>2714</v>
      </c>
      <c r="T257" s="23" t="s">
        <v>66</v>
      </c>
      <c r="U257" s="417"/>
      <c r="V257" s="26" t="s">
        <v>2782</v>
      </c>
      <c r="W257" s="27" t="s">
        <v>69</v>
      </c>
      <c r="X257" s="26"/>
    </row>
    <row r="258" spans="1:24" ht="25.5" x14ac:dyDescent="0.2">
      <c r="A258" s="14" t="s">
        <v>858</v>
      </c>
      <c r="B258" s="14" t="s">
        <v>939</v>
      </c>
      <c r="C258" s="23" t="s">
        <v>962</v>
      </c>
      <c r="D258" s="381">
        <v>34.04</v>
      </c>
      <c r="E258" s="381">
        <v>34.04</v>
      </c>
      <c r="F258" s="381"/>
      <c r="G258" s="23">
        <v>2011</v>
      </c>
      <c r="H258" s="23">
        <v>2011</v>
      </c>
      <c r="I258" s="424">
        <f>VLOOKUP(H258,[1]Inflation!$G$16:$H$26,2,FALSE)</f>
        <v>1.0292667257822254</v>
      </c>
      <c r="J258" s="16">
        <f t="shared" si="39"/>
        <v>35.036239345626953</v>
      </c>
      <c r="K258" s="381"/>
      <c r="L258" s="450">
        <v>6</v>
      </c>
      <c r="M258" s="381">
        <v>6</v>
      </c>
      <c r="N258" s="16">
        <f t="shared" si="40"/>
        <v>6.1756003546933531</v>
      </c>
      <c r="O258" s="381">
        <v>55</v>
      </c>
      <c r="P258" s="381">
        <v>55</v>
      </c>
      <c r="Q258" s="16">
        <f t="shared" si="41"/>
        <v>56.609669918022398</v>
      </c>
      <c r="R258" s="23" t="s">
        <v>148</v>
      </c>
      <c r="S258" s="14" t="s">
        <v>2714</v>
      </c>
      <c r="T258" s="23" t="s">
        <v>66</v>
      </c>
      <c r="U258" s="417"/>
      <c r="V258" s="26" t="s">
        <v>2903</v>
      </c>
      <c r="W258" s="27" t="s">
        <v>69</v>
      </c>
      <c r="X258" s="26"/>
    </row>
    <row r="259" spans="1:24" ht="25.5" x14ac:dyDescent="0.2">
      <c r="A259" s="14" t="s">
        <v>858</v>
      </c>
      <c r="B259" s="14" t="s">
        <v>939</v>
      </c>
      <c r="C259" s="14"/>
      <c r="D259" s="398">
        <v>36.03</v>
      </c>
      <c r="E259" s="398">
        <v>36.03</v>
      </c>
      <c r="F259" s="398"/>
      <c r="G259" s="14">
        <v>2011</v>
      </c>
      <c r="H259" s="14">
        <v>2011</v>
      </c>
      <c r="I259" s="424">
        <f>VLOOKUP(H259,[1]Inflation!$G$16:$H$26,2,FALSE)</f>
        <v>1.0292667257822254</v>
      </c>
      <c r="J259" s="16">
        <f t="shared" si="39"/>
        <v>37.084480129933581</v>
      </c>
      <c r="K259" s="398" t="s">
        <v>963</v>
      </c>
      <c r="L259" s="16" t="s">
        <v>210</v>
      </c>
      <c r="M259" s="398" t="s">
        <v>210</v>
      </c>
      <c r="N259" s="16" t="e">
        <f t="shared" si="40"/>
        <v>#VALUE!</v>
      </c>
      <c r="O259" s="398" t="s">
        <v>210</v>
      </c>
      <c r="P259" s="398" t="s">
        <v>210</v>
      </c>
      <c r="Q259" s="16" t="e">
        <f t="shared" si="41"/>
        <v>#VALUE!</v>
      </c>
      <c r="R259" s="14" t="s">
        <v>148</v>
      </c>
      <c r="S259" s="14" t="s">
        <v>71</v>
      </c>
      <c r="T259" s="14" t="s">
        <v>216</v>
      </c>
      <c r="U259" s="416" t="s">
        <v>32</v>
      </c>
      <c r="V259" s="14" t="s">
        <v>2935</v>
      </c>
      <c r="W259" s="38" t="s">
        <v>217</v>
      </c>
      <c r="X259" s="14"/>
    </row>
    <row r="260" spans="1:24" ht="25.5" x14ac:dyDescent="0.2">
      <c r="A260" s="14" t="s">
        <v>858</v>
      </c>
      <c r="B260" s="14" t="s">
        <v>939</v>
      </c>
      <c r="C260" s="14"/>
      <c r="D260" s="398"/>
      <c r="E260" s="398"/>
      <c r="F260" s="398"/>
      <c r="G260" s="14">
        <v>2011</v>
      </c>
      <c r="H260" s="14">
        <v>2011</v>
      </c>
      <c r="I260" s="424">
        <f>VLOOKUP(H260,[1]Inflation!$G$16:$H$26,2,FALSE)</f>
        <v>1.0292667257822254</v>
      </c>
      <c r="J260" s="16">
        <f t="shared" si="39"/>
        <v>0</v>
      </c>
      <c r="K260" s="398" t="s">
        <v>963</v>
      </c>
      <c r="L260" s="16">
        <v>20.05</v>
      </c>
      <c r="M260" s="398">
        <v>20.05</v>
      </c>
      <c r="N260" s="16">
        <f t="shared" si="40"/>
        <v>20.636797851933622</v>
      </c>
      <c r="O260" s="398">
        <v>45.59</v>
      </c>
      <c r="P260" s="398">
        <v>45.59</v>
      </c>
      <c r="Q260" s="16">
        <f t="shared" si="41"/>
        <v>46.924270028411662</v>
      </c>
      <c r="R260" s="14" t="s">
        <v>148</v>
      </c>
      <c r="S260" s="14" t="s">
        <v>964</v>
      </c>
      <c r="T260" s="14" t="s">
        <v>965</v>
      </c>
      <c r="U260" s="416" t="s">
        <v>32</v>
      </c>
      <c r="V260" s="14" t="s">
        <v>2936</v>
      </c>
      <c r="W260" s="38" t="s">
        <v>966</v>
      </c>
      <c r="X260" s="14"/>
    </row>
    <row r="261" spans="1:24" ht="25.5" x14ac:dyDescent="0.2">
      <c r="A261" s="14" t="s">
        <v>858</v>
      </c>
      <c r="B261" s="14" t="s">
        <v>939</v>
      </c>
      <c r="C261" s="31"/>
      <c r="D261" s="384">
        <v>39.799999999999997</v>
      </c>
      <c r="E261" s="384">
        <v>39.799999999999997</v>
      </c>
      <c r="F261" s="384"/>
      <c r="G261" s="23" t="s">
        <v>67</v>
      </c>
      <c r="H261" s="23">
        <v>2010</v>
      </c>
      <c r="I261" s="424">
        <f>VLOOKUP(H261,[1]Inflation!$G$16:$H$26,2,FALSE)</f>
        <v>1.0461491063094051</v>
      </c>
      <c r="J261" s="16">
        <f t="shared" si="39"/>
        <v>41.63673443111432</v>
      </c>
      <c r="K261" s="384"/>
      <c r="L261" s="452">
        <v>13</v>
      </c>
      <c r="M261" s="384">
        <v>13</v>
      </c>
      <c r="N261" s="16">
        <f t="shared" si="40"/>
        <v>13.599938382022266</v>
      </c>
      <c r="O261" s="384">
        <v>100</v>
      </c>
      <c r="P261" s="384">
        <v>100</v>
      </c>
      <c r="Q261" s="16">
        <f t="shared" si="41"/>
        <v>104.6149106309405</v>
      </c>
      <c r="R261" s="23" t="s">
        <v>148</v>
      </c>
      <c r="S261" s="37" t="s">
        <v>71</v>
      </c>
      <c r="T261" s="23" t="s">
        <v>66</v>
      </c>
      <c r="U261" s="31"/>
      <c r="V261" s="33" t="s">
        <v>2937</v>
      </c>
      <c r="W261" s="27" t="s">
        <v>69</v>
      </c>
      <c r="X261" s="33"/>
    </row>
    <row r="262" spans="1:24" ht="25.5" x14ac:dyDescent="0.2">
      <c r="A262" s="14" t="s">
        <v>858</v>
      </c>
      <c r="B262" s="14" t="s">
        <v>939</v>
      </c>
      <c r="C262" s="23" t="s">
        <v>970</v>
      </c>
      <c r="D262" s="381">
        <v>25</v>
      </c>
      <c r="E262" s="381">
        <v>25</v>
      </c>
      <c r="F262" s="381"/>
      <c r="G262" s="23" t="s">
        <v>67</v>
      </c>
      <c r="H262" s="23">
        <v>2010</v>
      </c>
      <c r="I262" s="424">
        <f>VLOOKUP(H262,[1]Inflation!$G$16:$H$26,2,FALSE)</f>
        <v>1.0461491063094051</v>
      </c>
      <c r="J262" s="16">
        <f t="shared" si="39"/>
        <v>26.153727657735125</v>
      </c>
      <c r="K262" s="381"/>
      <c r="L262" s="450">
        <v>13</v>
      </c>
      <c r="M262" s="381">
        <v>13</v>
      </c>
      <c r="N262" s="16">
        <f t="shared" si="40"/>
        <v>13.599938382022266</v>
      </c>
      <c r="O262" s="381">
        <v>35</v>
      </c>
      <c r="P262" s="381">
        <v>35</v>
      </c>
      <c r="Q262" s="16">
        <f t="shared" si="41"/>
        <v>36.615218720829176</v>
      </c>
      <c r="R262" s="23" t="s">
        <v>148</v>
      </c>
      <c r="S262" s="37" t="s">
        <v>83</v>
      </c>
      <c r="T262" s="23" t="s">
        <v>66</v>
      </c>
      <c r="U262" s="417"/>
      <c r="V262" s="26" t="s">
        <v>2749</v>
      </c>
      <c r="W262" s="38" t="s">
        <v>69</v>
      </c>
      <c r="X262" s="26"/>
    </row>
    <row r="263" spans="1:24" x14ac:dyDescent="0.2">
      <c r="A263" s="14" t="s">
        <v>858</v>
      </c>
      <c r="B263" s="14" t="s">
        <v>971</v>
      </c>
      <c r="C263" s="14"/>
      <c r="D263" s="398">
        <v>1308</v>
      </c>
      <c r="E263" s="398">
        <v>1308</v>
      </c>
      <c r="F263" s="398"/>
      <c r="G263" s="14" t="s">
        <v>214</v>
      </c>
      <c r="H263" s="14">
        <v>2011</v>
      </c>
      <c r="I263" s="424">
        <f>VLOOKUP(H263,[1]Inflation!$G$16:$H$26,2,FALSE)</f>
        <v>1.0292667257822254</v>
      </c>
      <c r="J263" s="16">
        <f t="shared" si="39"/>
        <v>1346.2808773231509</v>
      </c>
      <c r="K263" s="398"/>
      <c r="L263" s="16">
        <v>200</v>
      </c>
      <c r="M263" s="398">
        <v>200</v>
      </c>
      <c r="N263" s="16">
        <f t="shared" si="40"/>
        <v>205.8533451564451</v>
      </c>
      <c r="O263" s="398">
        <v>3500</v>
      </c>
      <c r="P263" s="398">
        <v>3500</v>
      </c>
      <c r="Q263" s="16">
        <f t="shared" si="41"/>
        <v>3602.4335402377892</v>
      </c>
      <c r="R263" s="14" t="s">
        <v>27</v>
      </c>
      <c r="S263" s="14" t="s">
        <v>129</v>
      </c>
      <c r="T263" s="14" t="s">
        <v>220</v>
      </c>
      <c r="U263" s="416" t="s">
        <v>32</v>
      </c>
      <c r="V263" s="14" t="s">
        <v>2938</v>
      </c>
      <c r="W263" s="38" t="s">
        <v>221</v>
      </c>
      <c r="X263" s="14"/>
    </row>
    <row r="264" spans="1:24" x14ac:dyDescent="0.2">
      <c r="A264" s="14" t="s">
        <v>858</v>
      </c>
      <c r="B264" s="14" t="s">
        <v>971</v>
      </c>
      <c r="C264" s="14"/>
      <c r="D264" s="398">
        <v>70</v>
      </c>
      <c r="E264" s="398">
        <f>D264/9</f>
        <v>7.7777777777777777</v>
      </c>
      <c r="F264" s="398" t="s">
        <v>148</v>
      </c>
      <c r="G264" s="14">
        <v>2009</v>
      </c>
      <c r="H264" s="14">
        <v>2009</v>
      </c>
      <c r="I264" s="424">
        <f>VLOOKUP(H264,[1]Inflation!$G$16:$H$26,2,FALSE)</f>
        <v>1.0733291816457666</v>
      </c>
      <c r="J264" s="16">
        <f t="shared" si="39"/>
        <v>8.3481158572448511</v>
      </c>
      <c r="K264" s="398"/>
      <c r="L264" s="16"/>
      <c r="M264" s="398"/>
      <c r="N264" s="16">
        <f t="shared" si="40"/>
        <v>0</v>
      </c>
      <c r="O264" s="398"/>
      <c r="P264" s="398"/>
      <c r="Q264" s="16">
        <f t="shared" si="41"/>
        <v>0</v>
      </c>
      <c r="R264" s="14" t="s">
        <v>941</v>
      </c>
      <c r="S264" s="14" t="s">
        <v>88</v>
      </c>
      <c r="T264" s="14" t="s">
        <v>975</v>
      </c>
      <c r="U264" s="416" t="s">
        <v>210</v>
      </c>
      <c r="V264" s="14" t="s">
        <v>2766</v>
      </c>
      <c r="W264" s="14"/>
      <c r="X264" s="14"/>
    </row>
    <row r="265" spans="1:24" x14ac:dyDescent="0.2">
      <c r="A265" s="14" t="s">
        <v>858</v>
      </c>
      <c r="B265" s="14" t="s">
        <v>971</v>
      </c>
      <c r="C265" s="14"/>
      <c r="D265" s="398"/>
      <c r="E265" s="398"/>
      <c r="F265" s="398"/>
      <c r="G265" s="14">
        <v>2012</v>
      </c>
      <c r="H265" s="14">
        <v>2012</v>
      </c>
      <c r="I265" s="424">
        <f>VLOOKUP(H265,[1]Inflation!$G$16:$H$26,2,FALSE)</f>
        <v>1</v>
      </c>
      <c r="J265" s="16">
        <f t="shared" si="39"/>
        <v>0</v>
      </c>
      <c r="K265" s="398"/>
      <c r="L265" s="16">
        <v>929</v>
      </c>
      <c r="M265" s="398">
        <v>929</v>
      </c>
      <c r="N265" s="16">
        <f t="shared" si="40"/>
        <v>929</v>
      </c>
      <c r="O265" s="398">
        <v>2000</v>
      </c>
      <c r="P265" s="398">
        <v>2000</v>
      </c>
      <c r="Q265" s="16">
        <f t="shared" si="41"/>
        <v>2000</v>
      </c>
      <c r="R265" s="14" t="s">
        <v>27</v>
      </c>
      <c r="S265" s="14" t="s">
        <v>115</v>
      </c>
      <c r="T265" s="14" t="s">
        <v>379</v>
      </c>
      <c r="U265" s="416" t="s">
        <v>32</v>
      </c>
      <c r="V265" s="14" t="s">
        <v>2775</v>
      </c>
      <c r="W265" s="38" t="s">
        <v>380</v>
      </c>
      <c r="X265" s="14"/>
    </row>
    <row r="266" spans="1:24" x14ac:dyDescent="0.2">
      <c r="A266" s="14" t="s">
        <v>858</v>
      </c>
      <c r="B266" s="14" t="s">
        <v>971</v>
      </c>
      <c r="C266" s="14" t="s">
        <v>976</v>
      </c>
      <c r="D266" s="398">
        <v>800</v>
      </c>
      <c r="E266" s="398">
        <v>800</v>
      </c>
      <c r="F266" s="398"/>
      <c r="G266" s="14">
        <v>2011</v>
      </c>
      <c r="H266" s="14">
        <v>2011</v>
      </c>
      <c r="I266" s="424">
        <f>VLOOKUP(H266,[1]Inflation!$G$16:$H$26,2,FALSE)</f>
        <v>1.0292667257822254</v>
      </c>
      <c r="J266" s="16">
        <f t="shared" si="39"/>
        <v>823.41338062578041</v>
      </c>
      <c r="K266" s="398"/>
      <c r="L266" s="16"/>
      <c r="M266" s="398"/>
      <c r="N266" s="16">
        <f t="shared" si="40"/>
        <v>0</v>
      </c>
      <c r="O266" s="398"/>
      <c r="P266" s="398"/>
      <c r="Q266" s="16">
        <f t="shared" si="41"/>
        <v>0</v>
      </c>
      <c r="R266" s="14" t="s">
        <v>27</v>
      </c>
      <c r="S266" s="14" t="s">
        <v>97</v>
      </c>
      <c r="T266" s="14" t="s">
        <v>227</v>
      </c>
      <c r="U266" s="416" t="s">
        <v>32</v>
      </c>
      <c r="V266" s="14" t="s">
        <v>2767</v>
      </c>
      <c r="W266" s="38" t="s">
        <v>228</v>
      </c>
      <c r="X266" s="14"/>
    </row>
    <row r="267" spans="1:24" x14ac:dyDescent="0.2">
      <c r="A267" s="14" t="s">
        <v>858</v>
      </c>
      <c r="B267" s="14" t="s">
        <v>971</v>
      </c>
      <c r="C267" s="14" t="s">
        <v>977</v>
      </c>
      <c r="D267" s="398">
        <v>150</v>
      </c>
      <c r="E267" s="398">
        <v>150</v>
      </c>
      <c r="F267" s="398"/>
      <c r="G267" s="14">
        <v>2009</v>
      </c>
      <c r="H267" s="14">
        <v>2009</v>
      </c>
      <c r="I267" s="424">
        <f>VLOOKUP(H267,[1]Inflation!$G$16:$H$26,2,FALSE)</f>
        <v>1.0733291816457666</v>
      </c>
      <c r="J267" s="16">
        <f t="shared" si="39"/>
        <v>160.99937724686498</v>
      </c>
      <c r="K267" s="398"/>
      <c r="L267" s="16"/>
      <c r="M267" s="398"/>
      <c r="N267" s="16">
        <f t="shared" si="40"/>
        <v>0</v>
      </c>
      <c r="O267" s="398"/>
      <c r="P267" s="398"/>
      <c r="Q267" s="16">
        <f t="shared" si="41"/>
        <v>0</v>
      </c>
      <c r="R267" s="14" t="s">
        <v>27</v>
      </c>
      <c r="S267" s="14" t="s">
        <v>399</v>
      </c>
      <c r="T267" s="14" t="s">
        <v>400</v>
      </c>
      <c r="U267" s="416">
        <v>1</v>
      </c>
      <c r="V267" s="14" t="s">
        <v>2939</v>
      </c>
      <c r="W267" s="38" t="s">
        <v>401</v>
      </c>
      <c r="X267" s="14"/>
    </row>
    <row r="268" spans="1:24" x14ac:dyDescent="0.2">
      <c r="A268" s="14" t="s">
        <v>858</v>
      </c>
      <c r="B268" s="14" t="s">
        <v>971</v>
      </c>
      <c r="C268" s="14" t="s">
        <v>385</v>
      </c>
      <c r="D268" s="398">
        <v>887.79</v>
      </c>
      <c r="E268" s="398">
        <v>887.79</v>
      </c>
      <c r="F268" s="398"/>
      <c r="G268" s="14">
        <v>2011</v>
      </c>
      <c r="H268" s="14">
        <v>2011</v>
      </c>
      <c r="I268" s="424">
        <f>VLOOKUP(H268,[1]Inflation!$G$16:$H$26,2,FALSE)</f>
        <v>1.0292667257822254</v>
      </c>
      <c r="J268" s="16">
        <f t="shared" si="39"/>
        <v>913.7727064822019</v>
      </c>
      <c r="K268" s="398"/>
      <c r="L268" s="16"/>
      <c r="M268" s="398"/>
      <c r="N268" s="16">
        <f t="shared" si="40"/>
        <v>0</v>
      </c>
      <c r="O268" s="398"/>
      <c r="P268" s="398"/>
      <c r="Q268" s="16">
        <f t="shared" si="41"/>
        <v>0</v>
      </c>
      <c r="R268" s="14" t="s">
        <v>27</v>
      </c>
      <c r="S268" s="14" t="s">
        <v>97</v>
      </c>
      <c r="T268" s="14" t="s">
        <v>227</v>
      </c>
      <c r="U268" s="416" t="s">
        <v>32</v>
      </c>
      <c r="V268" s="14" t="s">
        <v>2940</v>
      </c>
      <c r="W268" s="38" t="s">
        <v>228</v>
      </c>
      <c r="X268" s="14"/>
    </row>
    <row r="269" spans="1:24" x14ac:dyDescent="0.2">
      <c r="A269" s="14" t="s">
        <v>858</v>
      </c>
      <c r="B269" s="14" t="s">
        <v>971</v>
      </c>
      <c r="C269" s="14" t="s">
        <v>385</v>
      </c>
      <c r="D269" s="398">
        <v>1076.08</v>
      </c>
      <c r="E269" s="398">
        <v>1076.08</v>
      </c>
      <c r="F269" s="398"/>
      <c r="G269" s="14">
        <v>2011</v>
      </c>
      <c r="H269" s="14">
        <v>2011</v>
      </c>
      <c r="I269" s="424">
        <f>VLOOKUP(H269,[1]Inflation!$G$16:$H$26,2,FALSE)</f>
        <v>1.0292667257822254</v>
      </c>
      <c r="J269" s="16">
        <f t="shared" si="39"/>
        <v>1107.5733382797371</v>
      </c>
      <c r="K269" s="398"/>
      <c r="L269" s="16"/>
      <c r="M269" s="398"/>
      <c r="N269" s="16">
        <f t="shared" si="40"/>
        <v>0</v>
      </c>
      <c r="O269" s="398"/>
      <c r="P269" s="398"/>
      <c r="Q269" s="16">
        <f t="shared" si="41"/>
        <v>0</v>
      </c>
      <c r="R269" s="14" t="s">
        <v>27</v>
      </c>
      <c r="S269" s="14" t="s">
        <v>97</v>
      </c>
      <c r="T269" s="14" t="s">
        <v>227</v>
      </c>
      <c r="U269" s="416" t="s">
        <v>32</v>
      </c>
      <c r="V269" s="14" t="s">
        <v>2941</v>
      </c>
      <c r="W269" s="38" t="s">
        <v>228</v>
      </c>
      <c r="X269" s="14"/>
    </row>
    <row r="270" spans="1:24" x14ac:dyDescent="0.2">
      <c r="A270" s="14" t="s">
        <v>858</v>
      </c>
      <c r="B270" s="14" t="s">
        <v>971</v>
      </c>
      <c r="C270" s="14" t="s">
        <v>385</v>
      </c>
      <c r="D270" s="398">
        <v>180.37</v>
      </c>
      <c r="E270" s="398">
        <f t="shared" ref="E270:E275" si="42">D270/9</f>
        <v>20.04111111111111</v>
      </c>
      <c r="F270" s="398" t="s">
        <v>148</v>
      </c>
      <c r="G270" s="14">
        <v>2011</v>
      </c>
      <c r="H270" s="14">
        <v>2011</v>
      </c>
      <c r="I270" s="424">
        <f>VLOOKUP(H270,[1]Inflation!$G$16:$H$26,2,FALSE)</f>
        <v>1.0292667257822254</v>
      </c>
      <c r="J270" s="16">
        <f t="shared" si="39"/>
        <v>20.62764881437111</v>
      </c>
      <c r="K270" s="398"/>
      <c r="L270" s="16">
        <v>99.31</v>
      </c>
      <c r="M270" s="398">
        <f>L270/9</f>
        <v>11.034444444444444</v>
      </c>
      <c r="N270" s="16">
        <f t="shared" si="40"/>
        <v>11.357386504159201</v>
      </c>
      <c r="O270" s="398">
        <v>230</v>
      </c>
      <c r="P270" s="398">
        <f>O270/9</f>
        <v>25.555555555555557</v>
      </c>
      <c r="Q270" s="16">
        <f t="shared" si="41"/>
        <v>26.30348299221243</v>
      </c>
      <c r="R270" s="14" t="s">
        <v>941</v>
      </c>
      <c r="S270" s="14" t="s">
        <v>208</v>
      </c>
      <c r="T270" s="14" t="s">
        <v>209</v>
      </c>
      <c r="U270" s="416" t="s">
        <v>210</v>
      </c>
      <c r="V270" s="14" t="s">
        <v>2942</v>
      </c>
      <c r="W270" s="38" t="s">
        <v>211</v>
      </c>
      <c r="X270" s="14"/>
    </row>
    <row r="271" spans="1:24" x14ac:dyDescent="0.2">
      <c r="A271" s="14" t="s">
        <v>858</v>
      </c>
      <c r="B271" s="14" t="s">
        <v>971</v>
      </c>
      <c r="C271" s="14" t="s">
        <v>385</v>
      </c>
      <c r="D271" s="398">
        <v>92.04</v>
      </c>
      <c r="E271" s="398">
        <f t="shared" si="42"/>
        <v>10.226666666666667</v>
      </c>
      <c r="F271" s="398" t="s">
        <v>148</v>
      </c>
      <c r="G271" s="14">
        <v>2011</v>
      </c>
      <c r="H271" s="14">
        <v>2011</v>
      </c>
      <c r="I271" s="424">
        <f>VLOOKUP(H271,[1]Inflation!$G$16:$H$26,2,FALSE)</f>
        <v>1.0292667257822254</v>
      </c>
      <c r="J271" s="16">
        <f t="shared" si="39"/>
        <v>10.525967715666225</v>
      </c>
      <c r="K271" s="398"/>
      <c r="L271" s="16"/>
      <c r="M271" s="398"/>
      <c r="N271" s="16">
        <f t="shared" si="40"/>
        <v>0</v>
      </c>
      <c r="O271" s="398"/>
      <c r="P271" s="398"/>
      <c r="Q271" s="16">
        <f t="shared" si="41"/>
        <v>0</v>
      </c>
      <c r="R271" s="14" t="s">
        <v>941</v>
      </c>
      <c r="S271" s="14" t="s">
        <v>71</v>
      </c>
      <c r="T271" s="14" t="s">
        <v>216</v>
      </c>
      <c r="U271" s="416">
        <v>21</v>
      </c>
      <c r="V271" s="14" t="s">
        <v>2943</v>
      </c>
      <c r="W271" s="38" t="s">
        <v>217</v>
      </c>
      <c r="X271" s="14"/>
    </row>
    <row r="272" spans="1:24" x14ac:dyDescent="0.2">
      <c r="A272" s="14" t="s">
        <v>858</v>
      </c>
      <c r="B272" s="14" t="s">
        <v>971</v>
      </c>
      <c r="C272" s="14" t="s">
        <v>978</v>
      </c>
      <c r="D272" s="398">
        <v>92.61</v>
      </c>
      <c r="E272" s="398">
        <f t="shared" si="42"/>
        <v>10.29</v>
      </c>
      <c r="F272" s="398" t="s">
        <v>148</v>
      </c>
      <c r="G272" s="14">
        <v>2011</v>
      </c>
      <c r="H272" s="14">
        <v>2011</v>
      </c>
      <c r="I272" s="424">
        <f>VLOOKUP(H272,[1]Inflation!$G$16:$H$26,2,FALSE)</f>
        <v>1.0292667257822254</v>
      </c>
      <c r="J272" s="16">
        <f t="shared" si="39"/>
        <v>10.591154608299099</v>
      </c>
      <c r="K272" s="398"/>
      <c r="L272" s="16"/>
      <c r="M272" s="398"/>
      <c r="N272" s="16">
        <f t="shared" si="40"/>
        <v>0</v>
      </c>
      <c r="O272" s="398"/>
      <c r="P272" s="398"/>
      <c r="Q272" s="16">
        <f t="shared" si="41"/>
        <v>0</v>
      </c>
      <c r="R272" s="14" t="s">
        <v>941</v>
      </c>
      <c r="S272" s="14" t="s">
        <v>71</v>
      </c>
      <c r="T272" s="14" t="s">
        <v>216</v>
      </c>
      <c r="U272" s="416">
        <v>21</v>
      </c>
      <c r="V272" s="14" t="s">
        <v>2944</v>
      </c>
      <c r="W272" s="38" t="s">
        <v>217</v>
      </c>
      <c r="X272" s="14"/>
    </row>
    <row r="273" spans="1:24" x14ac:dyDescent="0.2">
      <c r="A273" s="14" t="s">
        <v>858</v>
      </c>
      <c r="B273" s="14" t="s">
        <v>971</v>
      </c>
      <c r="C273" s="14"/>
      <c r="D273" s="398">
        <v>180.01</v>
      </c>
      <c r="E273" s="398">
        <f t="shared" si="42"/>
        <v>20.001111111111111</v>
      </c>
      <c r="F273" s="398" t="s">
        <v>148</v>
      </c>
      <c r="G273" s="14">
        <v>2012</v>
      </c>
      <c r="H273" s="14">
        <v>2012</v>
      </c>
      <c r="I273" s="424">
        <f>VLOOKUP(H273,[1]Inflation!$G$16:$H$26,2,FALSE)</f>
        <v>1</v>
      </c>
      <c r="J273" s="16">
        <f t="shared" si="39"/>
        <v>20.001111111111111</v>
      </c>
      <c r="K273" s="398"/>
      <c r="L273" s="16">
        <v>120</v>
      </c>
      <c r="M273" s="398">
        <f>L273/9</f>
        <v>13.333333333333334</v>
      </c>
      <c r="N273" s="16">
        <f t="shared" si="40"/>
        <v>13.333333333333334</v>
      </c>
      <c r="O273" s="398">
        <v>210.02</v>
      </c>
      <c r="P273" s="398">
        <f>O273/9</f>
        <v>23.335555555555558</v>
      </c>
      <c r="Q273" s="16">
        <f t="shared" si="41"/>
        <v>23.335555555555558</v>
      </c>
      <c r="R273" s="14" t="s">
        <v>941</v>
      </c>
      <c r="S273" s="14" t="s">
        <v>254</v>
      </c>
      <c r="T273" s="14" t="s">
        <v>979</v>
      </c>
      <c r="U273" s="416">
        <v>4</v>
      </c>
      <c r="V273" s="14" t="s">
        <v>2771</v>
      </c>
      <c r="W273" s="38" t="s">
        <v>980</v>
      </c>
      <c r="X273" s="14"/>
    </row>
    <row r="274" spans="1:24" x14ac:dyDescent="0.2">
      <c r="A274" s="14" t="s">
        <v>858</v>
      </c>
      <c r="B274" s="14" t="s">
        <v>971</v>
      </c>
      <c r="C274" s="14"/>
      <c r="D274" s="398">
        <v>180</v>
      </c>
      <c r="E274" s="398">
        <f t="shared" si="42"/>
        <v>20</v>
      </c>
      <c r="F274" s="398" t="s">
        <v>148</v>
      </c>
      <c r="G274" s="14">
        <v>2012</v>
      </c>
      <c r="H274" s="14">
        <v>2012</v>
      </c>
      <c r="I274" s="424">
        <f>VLOOKUP(H274,[1]Inflation!$G$16:$H$26,2,FALSE)</f>
        <v>1</v>
      </c>
      <c r="J274" s="16">
        <f t="shared" si="39"/>
        <v>20</v>
      </c>
      <c r="K274" s="398"/>
      <c r="L274" s="16">
        <v>115</v>
      </c>
      <c r="M274" s="398">
        <f>L274/9</f>
        <v>12.777777777777779</v>
      </c>
      <c r="N274" s="16">
        <f t="shared" si="40"/>
        <v>12.777777777777779</v>
      </c>
      <c r="O274" s="398">
        <v>300</v>
      </c>
      <c r="P274" s="398">
        <f>O274/9</f>
        <v>33.333333333333336</v>
      </c>
      <c r="Q274" s="16">
        <f t="shared" si="41"/>
        <v>33.333333333333336</v>
      </c>
      <c r="R274" s="14" t="s">
        <v>941</v>
      </c>
      <c r="S274" s="14" t="s">
        <v>254</v>
      </c>
      <c r="T274" s="14" t="s">
        <v>979</v>
      </c>
      <c r="U274" s="416">
        <v>7</v>
      </c>
      <c r="V274" s="14" t="s">
        <v>2945</v>
      </c>
      <c r="W274" s="38" t="s">
        <v>980</v>
      </c>
      <c r="X274" s="14"/>
    </row>
    <row r="275" spans="1:24" x14ac:dyDescent="0.2">
      <c r="A275" s="14" t="s">
        <v>858</v>
      </c>
      <c r="B275" s="14" t="s">
        <v>971</v>
      </c>
      <c r="C275" s="14"/>
      <c r="D275" s="398">
        <v>171.15</v>
      </c>
      <c r="E275" s="398">
        <f t="shared" si="42"/>
        <v>19.016666666666666</v>
      </c>
      <c r="F275" s="398" t="s">
        <v>148</v>
      </c>
      <c r="G275" s="14">
        <v>2010</v>
      </c>
      <c r="H275" s="14">
        <v>2010</v>
      </c>
      <c r="I275" s="424">
        <f>VLOOKUP(H275,[1]Inflation!$G$16:$H$26,2,FALSE)</f>
        <v>1.0461491063094051</v>
      </c>
      <c r="J275" s="16">
        <f t="shared" si="39"/>
        <v>19.894268838317185</v>
      </c>
      <c r="K275" s="398"/>
      <c r="L275" s="16"/>
      <c r="M275" s="398"/>
      <c r="N275" s="16">
        <f t="shared" si="40"/>
        <v>0</v>
      </c>
      <c r="O275" s="398"/>
      <c r="P275" s="398"/>
      <c r="Q275" s="16">
        <f t="shared" si="41"/>
        <v>0</v>
      </c>
      <c r="R275" s="14" t="s">
        <v>941</v>
      </c>
      <c r="S275" s="14" t="s">
        <v>910</v>
      </c>
      <c r="T275" s="14" t="s">
        <v>952</v>
      </c>
      <c r="U275" s="416">
        <v>86</v>
      </c>
      <c r="V275" s="14" t="s">
        <v>2946</v>
      </c>
      <c r="W275" s="38" t="s">
        <v>953</v>
      </c>
      <c r="X275" s="14"/>
    </row>
    <row r="276" spans="1:24" x14ac:dyDescent="0.2">
      <c r="A276" s="14" t="s">
        <v>858</v>
      </c>
      <c r="B276" s="14" t="s">
        <v>971</v>
      </c>
      <c r="C276" s="14"/>
      <c r="D276" s="398">
        <v>382.39</v>
      </c>
      <c r="E276" s="398">
        <v>382.39</v>
      </c>
      <c r="F276" s="398"/>
      <c r="G276" s="14">
        <v>2010</v>
      </c>
      <c r="H276" s="14">
        <v>2010</v>
      </c>
      <c r="I276" s="424">
        <f>VLOOKUP(H276,[1]Inflation!$G$16:$H$26,2,FALSE)</f>
        <v>1.0461491063094051</v>
      </c>
      <c r="J276" s="16">
        <f t="shared" si="39"/>
        <v>400.03695676165336</v>
      </c>
      <c r="K276" s="398"/>
      <c r="L276" s="16"/>
      <c r="M276" s="398"/>
      <c r="N276" s="16">
        <f t="shared" si="40"/>
        <v>0</v>
      </c>
      <c r="O276" s="398"/>
      <c r="P276" s="398"/>
      <c r="Q276" s="16">
        <f t="shared" si="41"/>
        <v>0</v>
      </c>
      <c r="R276" s="14" t="s">
        <v>27</v>
      </c>
      <c r="S276" s="14" t="s">
        <v>83</v>
      </c>
      <c r="T276" s="14" t="s">
        <v>981</v>
      </c>
      <c r="U276" s="416">
        <v>106</v>
      </c>
      <c r="V276" s="14" t="s">
        <v>2947</v>
      </c>
      <c r="W276" s="38" t="s">
        <v>982</v>
      </c>
      <c r="X276" s="14"/>
    </row>
    <row r="277" spans="1:24" x14ac:dyDescent="0.2">
      <c r="A277" s="14" t="s">
        <v>858</v>
      </c>
      <c r="B277" s="14" t="s">
        <v>971</v>
      </c>
      <c r="C277" s="14"/>
      <c r="D277" s="398">
        <v>10.87</v>
      </c>
      <c r="E277" s="398">
        <v>10.87</v>
      </c>
      <c r="F277" s="398"/>
      <c r="G277" s="14">
        <v>2010</v>
      </c>
      <c r="H277" s="14">
        <v>2010</v>
      </c>
      <c r="I277" s="424">
        <f>VLOOKUP(H277,[1]Inflation!$G$16:$H$26,2,FALSE)</f>
        <v>1.0461491063094051</v>
      </c>
      <c r="J277" s="16">
        <f t="shared" si="39"/>
        <v>11.371640785583232</v>
      </c>
      <c r="K277" s="398"/>
      <c r="L277" s="16"/>
      <c r="M277" s="398"/>
      <c r="N277" s="16">
        <f t="shared" si="40"/>
        <v>0</v>
      </c>
      <c r="O277" s="398"/>
      <c r="P277" s="398"/>
      <c r="Q277" s="16">
        <f t="shared" si="41"/>
        <v>0</v>
      </c>
      <c r="R277" s="14" t="s">
        <v>148</v>
      </c>
      <c r="S277" s="14" t="s">
        <v>83</v>
      </c>
      <c r="T277" s="14" t="s">
        <v>981</v>
      </c>
      <c r="U277" s="416">
        <v>106</v>
      </c>
      <c r="V277" s="14" t="s">
        <v>2948</v>
      </c>
      <c r="W277" s="38" t="s">
        <v>982</v>
      </c>
      <c r="X277" s="14"/>
    </row>
    <row r="278" spans="1:24" x14ac:dyDescent="0.2">
      <c r="A278" s="14" t="s">
        <v>858</v>
      </c>
      <c r="B278" s="14" t="s">
        <v>971</v>
      </c>
      <c r="C278" s="14"/>
      <c r="D278" s="398"/>
      <c r="E278" s="398"/>
      <c r="F278" s="398"/>
      <c r="G278" s="14">
        <v>2010</v>
      </c>
      <c r="H278" s="14">
        <v>2010</v>
      </c>
      <c r="I278" s="424">
        <f>VLOOKUP(H278,[1]Inflation!$G$16:$H$26,2,FALSE)</f>
        <v>1.0461491063094051</v>
      </c>
      <c r="J278" s="16">
        <f t="shared" si="39"/>
        <v>0</v>
      </c>
      <c r="K278" s="398"/>
      <c r="L278" s="16">
        <v>1100</v>
      </c>
      <c r="M278" s="398">
        <v>1100</v>
      </c>
      <c r="N278" s="16">
        <f t="shared" si="40"/>
        <v>1150.7640169403455</v>
      </c>
      <c r="O278" s="398">
        <v>1100</v>
      </c>
      <c r="P278" s="398">
        <v>1100</v>
      </c>
      <c r="Q278" s="16">
        <f t="shared" si="41"/>
        <v>1150.7640169403455</v>
      </c>
      <c r="R278" s="14" t="s">
        <v>27</v>
      </c>
      <c r="S278" s="14" t="s">
        <v>910</v>
      </c>
      <c r="T278" s="14" t="s">
        <v>952</v>
      </c>
      <c r="U278" s="416" t="s">
        <v>983</v>
      </c>
      <c r="V278" s="14" t="s">
        <v>2949</v>
      </c>
      <c r="W278" s="38" t="s">
        <v>953</v>
      </c>
      <c r="X278" s="14"/>
    </row>
    <row r="279" spans="1:24" x14ac:dyDescent="0.2">
      <c r="A279" s="14" t="s">
        <v>858</v>
      </c>
      <c r="B279" s="14" t="s">
        <v>971</v>
      </c>
      <c r="C279" s="14"/>
      <c r="D279" s="398"/>
      <c r="E279" s="398"/>
      <c r="F279" s="398"/>
      <c r="G279" s="14">
        <v>2010</v>
      </c>
      <c r="H279" s="14">
        <v>2010</v>
      </c>
      <c r="I279" s="424">
        <f>VLOOKUP(H279,[1]Inflation!$G$16:$H$26,2,FALSE)</f>
        <v>1.0461491063094051</v>
      </c>
      <c r="J279" s="16">
        <f t="shared" si="39"/>
        <v>0</v>
      </c>
      <c r="K279" s="398"/>
      <c r="L279" s="16">
        <v>10.23</v>
      </c>
      <c r="M279" s="398">
        <v>10.23</v>
      </c>
      <c r="N279" s="16">
        <f t="shared" si="40"/>
        <v>10.702105357545214</v>
      </c>
      <c r="O279" s="398">
        <v>10.23</v>
      </c>
      <c r="P279" s="398">
        <v>10.23</v>
      </c>
      <c r="Q279" s="16">
        <f t="shared" si="41"/>
        <v>10.702105357545214</v>
      </c>
      <c r="R279" s="14" t="s">
        <v>148</v>
      </c>
      <c r="S279" s="14" t="s">
        <v>83</v>
      </c>
      <c r="T279" s="14" t="s">
        <v>981</v>
      </c>
      <c r="U279" s="416">
        <v>106</v>
      </c>
      <c r="V279" s="14" t="s">
        <v>2950</v>
      </c>
      <c r="W279" s="38" t="s">
        <v>982</v>
      </c>
      <c r="X279" s="14"/>
    </row>
    <row r="280" spans="1:24" x14ac:dyDescent="0.2">
      <c r="A280" s="14" t="s">
        <v>858</v>
      </c>
      <c r="B280" s="14" t="s">
        <v>971</v>
      </c>
      <c r="C280" s="14"/>
      <c r="D280" s="398"/>
      <c r="E280" s="398"/>
      <c r="F280" s="398"/>
      <c r="G280" s="14">
        <v>2010</v>
      </c>
      <c r="H280" s="14">
        <v>2010</v>
      </c>
      <c r="I280" s="424">
        <f>VLOOKUP(H280,[1]Inflation!$G$16:$H$26,2,FALSE)</f>
        <v>1.0461491063094051</v>
      </c>
      <c r="J280" s="16">
        <f t="shared" ref="J280:J311" si="43">I280*E280</f>
        <v>0</v>
      </c>
      <c r="K280" s="398"/>
      <c r="L280" s="16">
        <v>333.07</v>
      </c>
      <c r="M280" s="398">
        <v>333.07</v>
      </c>
      <c r="N280" s="16">
        <f t="shared" ref="N280:N311" si="44">M280*I280</f>
        <v>348.44088283847356</v>
      </c>
      <c r="O280" s="398">
        <v>333.07</v>
      </c>
      <c r="P280" s="398">
        <v>333.07</v>
      </c>
      <c r="Q280" s="16">
        <f t="shared" ref="Q280:Q311" si="45">P280*I280</f>
        <v>348.44088283847356</v>
      </c>
      <c r="R280" s="14" t="s">
        <v>27</v>
      </c>
      <c r="S280" s="14" t="s">
        <v>83</v>
      </c>
      <c r="T280" s="14" t="s">
        <v>981</v>
      </c>
      <c r="U280" s="416">
        <v>107</v>
      </c>
      <c r="V280" s="14" t="s">
        <v>2951</v>
      </c>
      <c r="W280" s="38" t="s">
        <v>982</v>
      </c>
      <c r="X280" s="14"/>
    </row>
    <row r="281" spans="1:24" x14ac:dyDescent="0.2">
      <c r="A281" s="14" t="s">
        <v>858</v>
      </c>
      <c r="B281" s="14" t="s">
        <v>971</v>
      </c>
      <c r="C281" s="14" t="s">
        <v>984</v>
      </c>
      <c r="D281" s="398">
        <v>3.5</v>
      </c>
      <c r="E281" s="398">
        <v>3.5</v>
      </c>
      <c r="F281" s="398"/>
      <c r="G281" s="14">
        <v>2010</v>
      </c>
      <c r="H281" s="14">
        <v>2010</v>
      </c>
      <c r="I281" s="424">
        <f>VLOOKUP(H281,[1]Inflation!$G$16:$H$26,2,FALSE)</f>
        <v>1.0461491063094051</v>
      </c>
      <c r="J281" s="16">
        <f t="shared" si="43"/>
        <v>3.6615218720829175</v>
      </c>
      <c r="K281" s="398"/>
      <c r="L281" s="16"/>
      <c r="M281" s="398"/>
      <c r="N281" s="16">
        <f t="shared" si="44"/>
        <v>0</v>
      </c>
      <c r="O281" s="398"/>
      <c r="P281" s="398"/>
      <c r="Q281" s="16">
        <f t="shared" si="45"/>
        <v>0</v>
      </c>
      <c r="R281" s="14" t="s">
        <v>148</v>
      </c>
      <c r="S281" s="14" t="s">
        <v>83</v>
      </c>
      <c r="T281" s="14" t="s">
        <v>981</v>
      </c>
      <c r="U281" s="416">
        <v>106</v>
      </c>
      <c r="V281" s="14" t="s">
        <v>2952</v>
      </c>
      <c r="W281" s="38" t="s">
        <v>982</v>
      </c>
      <c r="X281" s="14"/>
    </row>
    <row r="282" spans="1:24" x14ac:dyDescent="0.2">
      <c r="A282" s="14" t="s">
        <v>858</v>
      </c>
      <c r="B282" s="14" t="s">
        <v>971</v>
      </c>
      <c r="C282" s="14" t="s">
        <v>385</v>
      </c>
      <c r="D282" s="398"/>
      <c r="E282" s="398"/>
      <c r="F282" s="398" t="s">
        <v>148</v>
      </c>
      <c r="G282" s="14">
        <v>2011</v>
      </c>
      <c r="H282" s="14">
        <v>2011</v>
      </c>
      <c r="I282" s="424">
        <f>VLOOKUP(H282,[1]Inflation!$G$16:$H$26,2,FALSE)</f>
        <v>1.0292667257822254</v>
      </c>
      <c r="J282" s="16">
        <f t="shared" si="43"/>
        <v>0</v>
      </c>
      <c r="K282" s="398"/>
      <c r="L282" s="16">
        <v>66.19</v>
      </c>
      <c r="M282" s="398">
        <f>L282/9</f>
        <v>7.3544444444444439</v>
      </c>
      <c r="N282" s="16">
        <f t="shared" si="44"/>
        <v>7.5696849532806105</v>
      </c>
      <c r="O282" s="398">
        <v>175.95</v>
      </c>
      <c r="P282" s="398">
        <f>O282/9</f>
        <v>19.549999999999997</v>
      </c>
      <c r="Q282" s="16">
        <f t="shared" si="45"/>
        <v>20.122164489042504</v>
      </c>
      <c r="R282" s="14" t="s">
        <v>941</v>
      </c>
      <c r="S282" s="14" t="s">
        <v>964</v>
      </c>
      <c r="T282" s="14" t="s">
        <v>965</v>
      </c>
      <c r="U282" s="416" t="s">
        <v>32</v>
      </c>
      <c r="V282" s="14" t="s">
        <v>2953</v>
      </c>
      <c r="W282" s="38" t="s">
        <v>985</v>
      </c>
      <c r="X282" s="14"/>
    </row>
    <row r="283" spans="1:24" x14ac:dyDescent="0.2">
      <c r="A283" s="14" t="s">
        <v>858</v>
      </c>
      <c r="B283" s="14" t="s">
        <v>971</v>
      </c>
      <c r="C283" s="14"/>
      <c r="D283" s="398">
        <v>1000</v>
      </c>
      <c r="E283" s="398">
        <v>1000</v>
      </c>
      <c r="F283" s="398"/>
      <c r="G283" s="14">
        <v>2009</v>
      </c>
      <c r="H283" s="14">
        <v>2009</v>
      </c>
      <c r="I283" s="424">
        <f>VLOOKUP(H283,[1]Inflation!$G$16:$H$26,2,FALSE)</f>
        <v>1.0733291816457666</v>
      </c>
      <c r="J283" s="16">
        <f t="shared" si="43"/>
        <v>1073.3291816457665</v>
      </c>
      <c r="K283" s="398"/>
      <c r="L283" s="16"/>
      <c r="M283" s="398"/>
      <c r="N283" s="16">
        <f t="shared" si="44"/>
        <v>0</v>
      </c>
      <c r="O283" s="398"/>
      <c r="P283" s="398"/>
      <c r="Q283" s="16">
        <f t="shared" si="45"/>
        <v>0</v>
      </c>
      <c r="R283" s="14" t="s">
        <v>27</v>
      </c>
      <c r="S283" s="14" t="s">
        <v>44</v>
      </c>
      <c r="T283" s="14" t="s">
        <v>103</v>
      </c>
      <c r="U283" s="416" t="s">
        <v>114</v>
      </c>
      <c r="V283" s="14" t="s">
        <v>2954</v>
      </c>
      <c r="W283" s="38" t="s">
        <v>104</v>
      </c>
      <c r="X283" s="14"/>
    </row>
    <row r="284" spans="1:24" x14ac:dyDescent="0.2">
      <c r="A284" s="14" t="s">
        <v>858</v>
      </c>
      <c r="B284" s="14" t="s">
        <v>971</v>
      </c>
      <c r="C284" s="14"/>
      <c r="D284" s="398">
        <v>1000</v>
      </c>
      <c r="E284" s="398">
        <v>1000</v>
      </c>
      <c r="F284" s="398"/>
      <c r="G284" s="14">
        <v>2009</v>
      </c>
      <c r="H284" s="14">
        <v>2009</v>
      </c>
      <c r="I284" s="424">
        <f>VLOOKUP(H284,[1]Inflation!$G$16:$H$26,2,FALSE)</f>
        <v>1.0733291816457666</v>
      </c>
      <c r="J284" s="16">
        <f t="shared" si="43"/>
        <v>1073.3291816457665</v>
      </c>
      <c r="K284" s="398"/>
      <c r="L284" s="16"/>
      <c r="M284" s="398"/>
      <c r="N284" s="16">
        <f t="shared" si="44"/>
        <v>0</v>
      </c>
      <c r="O284" s="398"/>
      <c r="P284" s="398"/>
      <c r="Q284" s="16">
        <f t="shared" si="45"/>
        <v>0</v>
      </c>
      <c r="R284" s="14" t="s">
        <v>27</v>
      </c>
      <c r="S284" s="14" t="s">
        <v>97</v>
      </c>
      <c r="T284" s="14" t="s">
        <v>304</v>
      </c>
      <c r="U284" s="416">
        <v>3</v>
      </c>
      <c r="V284" s="14" t="s">
        <v>2739</v>
      </c>
      <c r="W284" s="38" t="s">
        <v>305</v>
      </c>
      <c r="X284" s="14"/>
    </row>
    <row r="285" spans="1:24" x14ac:dyDescent="0.2">
      <c r="A285" s="14" t="s">
        <v>858</v>
      </c>
      <c r="B285" s="14" t="s">
        <v>971</v>
      </c>
      <c r="C285" s="14"/>
      <c r="D285" s="398">
        <v>500</v>
      </c>
      <c r="E285" s="398">
        <v>500</v>
      </c>
      <c r="F285" s="398"/>
      <c r="G285" s="14">
        <v>2010</v>
      </c>
      <c r="H285" s="14">
        <v>2010</v>
      </c>
      <c r="I285" s="424">
        <f>VLOOKUP(H285,[1]Inflation!$G$16:$H$26,2,FALSE)</f>
        <v>1.0461491063094051</v>
      </c>
      <c r="J285" s="16">
        <f t="shared" si="43"/>
        <v>523.07455315470247</v>
      </c>
      <c r="K285" s="398"/>
      <c r="L285" s="16"/>
      <c r="M285" s="398"/>
      <c r="N285" s="16">
        <f t="shared" si="44"/>
        <v>0</v>
      </c>
      <c r="O285" s="398"/>
      <c r="P285" s="398"/>
      <c r="Q285" s="16">
        <f t="shared" si="45"/>
        <v>0</v>
      </c>
      <c r="R285" s="14" t="s">
        <v>27</v>
      </c>
      <c r="S285" s="14" t="s">
        <v>84</v>
      </c>
      <c r="T285" s="14" t="s">
        <v>986</v>
      </c>
      <c r="U285" s="416">
        <v>7</v>
      </c>
      <c r="V285" s="14" t="s">
        <v>2766</v>
      </c>
      <c r="W285" s="38" t="s">
        <v>987</v>
      </c>
      <c r="X285" s="14"/>
    </row>
    <row r="286" spans="1:24" x14ac:dyDescent="0.2">
      <c r="A286" s="14" t="s">
        <v>858</v>
      </c>
      <c r="B286" s="14" t="s">
        <v>971</v>
      </c>
      <c r="C286" s="14"/>
      <c r="D286" s="398">
        <v>1200</v>
      </c>
      <c r="E286" s="398">
        <v>1200</v>
      </c>
      <c r="F286" s="398"/>
      <c r="G286" s="14">
        <v>2007</v>
      </c>
      <c r="H286" s="14">
        <v>2007</v>
      </c>
      <c r="I286" s="424">
        <f>VLOOKUP(H286,[1]Inflation!$G$16:$H$26,2,FALSE)</f>
        <v>1.118306895992371</v>
      </c>
      <c r="J286" s="16">
        <f t="shared" si="43"/>
        <v>1341.9682751908451</v>
      </c>
      <c r="K286" s="398"/>
      <c r="L286" s="16"/>
      <c r="M286" s="398"/>
      <c r="N286" s="16">
        <f t="shared" si="44"/>
        <v>0</v>
      </c>
      <c r="O286" s="398"/>
      <c r="P286" s="398"/>
      <c r="Q286" s="16">
        <f t="shared" si="45"/>
        <v>0</v>
      </c>
      <c r="R286" s="14" t="s">
        <v>27</v>
      </c>
      <c r="S286" s="14" t="s">
        <v>83</v>
      </c>
      <c r="T286" s="14" t="s">
        <v>100</v>
      </c>
      <c r="U286" s="416">
        <v>15</v>
      </c>
      <c r="V286" s="14" t="s">
        <v>2955</v>
      </c>
      <c r="W286" s="38" t="s">
        <v>101</v>
      </c>
      <c r="X286" s="14" t="s">
        <v>32</v>
      </c>
    </row>
    <row r="287" spans="1:24" x14ac:dyDescent="0.2">
      <c r="A287" s="14" t="s">
        <v>858</v>
      </c>
      <c r="B287" s="14" t="s">
        <v>971</v>
      </c>
      <c r="C287" s="14" t="s">
        <v>988</v>
      </c>
      <c r="D287" s="398">
        <v>1600</v>
      </c>
      <c r="E287" s="398">
        <v>1600</v>
      </c>
      <c r="F287" s="398"/>
      <c r="G287" s="14">
        <v>2011</v>
      </c>
      <c r="H287" s="14">
        <v>2011</v>
      </c>
      <c r="I287" s="424">
        <f>VLOOKUP(H287,[1]Inflation!$G$16:$H$26,2,FALSE)</f>
        <v>1.0292667257822254</v>
      </c>
      <c r="J287" s="16">
        <f t="shared" si="43"/>
        <v>1646.8267612515608</v>
      </c>
      <c r="K287" s="398"/>
      <c r="L287" s="16"/>
      <c r="M287" s="398"/>
      <c r="N287" s="16">
        <f t="shared" si="44"/>
        <v>0</v>
      </c>
      <c r="O287" s="398"/>
      <c r="P287" s="398"/>
      <c r="Q287" s="16">
        <f t="shared" si="45"/>
        <v>0</v>
      </c>
      <c r="R287" s="14" t="s">
        <v>27</v>
      </c>
      <c r="S287" s="14" t="s">
        <v>71</v>
      </c>
      <c r="T287" s="14" t="s">
        <v>93</v>
      </c>
      <c r="U287" s="416" t="s">
        <v>989</v>
      </c>
      <c r="V287" s="14" t="s">
        <v>2956</v>
      </c>
      <c r="W287" s="38" t="s">
        <v>94</v>
      </c>
      <c r="X287" s="14" t="s">
        <v>95</v>
      </c>
    </row>
    <row r="288" spans="1:24" x14ac:dyDescent="0.2">
      <c r="A288" s="14" t="s">
        <v>858</v>
      </c>
      <c r="B288" s="14" t="s">
        <v>971</v>
      </c>
      <c r="C288" s="14"/>
      <c r="D288" s="398">
        <v>1068</v>
      </c>
      <c r="E288" s="398">
        <v>1068</v>
      </c>
      <c r="F288" s="398"/>
      <c r="G288" s="14" t="s">
        <v>38</v>
      </c>
      <c r="H288" s="14">
        <v>2002</v>
      </c>
      <c r="I288" s="424">
        <f>VLOOKUP(H288,[1]Inflation!$G$16:$H$26,2,FALSE)</f>
        <v>1.280275745638717</v>
      </c>
      <c r="J288" s="16">
        <f t="shared" si="43"/>
        <v>1367.3344963421498</v>
      </c>
      <c r="K288" s="398"/>
      <c r="L288" s="16"/>
      <c r="M288" s="398"/>
      <c r="N288" s="16">
        <f t="shared" si="44"/>
        <v>0</v>
      </c>
      <c r="O288" s="398"/>
      <c r="P288" s="398"/>
      <c r="Q288" s="16">
        <f t="shared" si="45"/>
        <v>0</v>
      </c>
      <c r="R288" s="14" t="s">
        <v>27</v>
      </c>
      <c r="S288" s="14" t="s">
        <v>36</v>
      </c>
      <c r="T288" s="14" t="s">
        <v>37</v>
      </c>
      <c r="U288" s="416">
        <v>11</v>
      </c>
      <c r="V288" s="14" t="s">
        <v>2739</v>
      </c>
      <c r="W288" s="38" t="s">
        <v>39</v>
      </c>
      <c r="X288" s="14"/>
    </row>
    <row r="289" spans="1:24" x14ac:dyDescent="0.2">
      <c r="A289" s="37" t="s">
        <v>858</v>
      </c>
      <c r="B289" s="14" t="s">
        <v>971</v>
      </c>
      <c r="C289" s="23" t="s">
        <v>990</v>
      </c>
      <c r="D289" s="390">
        <v>124.34</v>
      </c>
      <c r="E289" s="390">
        <f t="shared" ref="E289:E298" si="46">D289/9</f>
        <v>13.815555555555555</v>
      </c>
      <c r="F289" s="390" t="s">
        <v>148</v>
      </c>
      <c r="G289" s="23">
        <v>2010</v>
      </c>
      <c r="H289" s="23">
        <v>2010</v>
      </c>
      <c r="I289" s="424">
        <f>VLOOKUP(H289,[1]Inflation!$G$16:$H$26,2,FALSE)</f>
        <v>1.0461491063094051</v>
      </c>
      <c r="J289" s="16">
        <f t="shared" si="43"/>
        <v>14.453131097612379</v>
      </c>
      <c r="K289" s="390"/>
      <c r="L289" s="455">
        <v>98</v>
      </c>
      <c r="M289" s="390">
        <v>98</v>
      </c>
      <c r="N289" s="16">
        <f t="shared" si="44"/>
        <v>102.5226124183217</v>
      </c>
      <c r="O289" s="390">
        <v>145</v>
      </c>
      <c r="P289" s="390">
        <v>145</v>
      </c>
      <c r="Q289" s="16">
        <f t="shared" si="45"/>
        <v>151.69162041486373</v>
      </c>
      <c r="R289" s="387" t="s">
        <v>941</v>
      </c>
      <c r="S289" s="37" t="s">
        <v>658</v>
      </c>
      <c r="T289" s="23" t="s">
        <v>66</v>
      </c>
      <c r="U289" s="419"/>
      <c r="V289" s="389" t="s">
        <v>2957</v>
      </c>
      <c r="W289" s="27" t="s">
        <v>69</v>
      </c>
      <c r="X289" s="389"/>
    </row>
    <row r="290" spans="1:24" x14ac:dyDescent="0.2">
      <c r="A290" s="37" t="s">
        <v>858</v>
      </c>
      <c r="B290" s="14" t="s">
        <v>971</v>
      </c>
      <c r="C290" s="387" t="s">
        <v>992</v>
      </c>
      <c r="D290" s="390">
        <v>111.37</v>
      </c>
      <c r="E290" s="390">
        <f t="shared" si="46"/>
        <v>12.374444444444444</v>
      </c>
      <c r="F290" s="390" t="s">
        <v>148</v>
      </c>
      <c r="G290" s="23">
        <v>2010</v>
      </c>
      <c r="H290" s="23">
        <v>2010</v>
      </c>
      <c r="I290" s="424">
        <f>VLOOKUP(H290,[1]Inflation!$G$16:$H$26,2,FALSE)</f>
        <v>1.0461491063094051</v>
      </c>
      <c r="J290" s="16">
        <f t="shared" si="43"/>
        <v>12.945513996630938</v>
      </c>
      <c r="K290" s="390"/>
      <c r="L290" s="455">
        <v>40.700000000000003</v>
      </c>
      <c r="M290" s="390">
        <v>40.700000000000003</v>
      </c>
      <c r="N290" s="16">
        <f t="shared" si="44"/>
        <v>42.578268626792791</v>
      </c>
      <c r="O290" s="390">
        <v>176.97</v>
      </c>
      <c r="P290" s="390">
        <v>176.97</v>
      </c>
      <c r="Q290" s="16">
        <f t="shared" si="45"/>
        <v>185.13700734357542</v>
      </c>
      <c r="R290" s="387" t="s">
        <v>941</v>
      </c>
      <c r="S290" s="37" t="s">
        <v>658</v>
      </c>
      <c r="T290" s="23" t="s">
        <v>66</v>
      </c>
      <c r="U290" s="419"/>
      <c r="V290" s="389" t="s">
        <v>2958</v>
      </c>
      <c r="W290" s="27" t="s">
        <v>69</v>
      </c>
      <c r="X290" s="389"/>
    </row>
    <row r="291" spans="1:24" x14ac:dyDescent="0.2">
      <c r="A291" s="37" t="s">
        <v>858</v>
      </c>
      <c r="B291" s="14" t="s">
        <v>971</v>
      </c>
      <c r="C291" s="387" t="s">
        <v>993</v>
      </c>
      <c r="D291" s="390">
        <v>133.54</v>
      </c>
      <c r="E291" s="390">
        <f t="shared" si="46"/>
        <v>14.837777777777777</v>
      </c>
      <c r="F291" s="390" t="s">
        <v>148</v>
      </c>
      <c r="G291" s="23">
        <v>2010</v>
      </c>
      <c r="H291" s="23">
        <v>2010</v>
      </c>
      <c r="I291" s="424">
        <f>VLOOKUP(H291,[1]Inflation!$G$16:$H$26,2,FALSE)</f>
        <v>1.0461491063094051</v>
      </c>
      <c r="J291" s="16">
        <f t="shared" si="43"/>
        <v>15.522527961839772</v>
      </c>
      <c r="K291" s="390"/>
      <c r="L291" s="455">
        <v>43.46</v>
      </c>
      <c r="M291" s="390">
        <v>43.46</v>
      </c>
      <c r="N291" s="16">
        <f t="shared" si="44"/>
        <v>45.465640160206746</v>
      </c>
      <c r="O291" s="390">
        <v>400</v>
      </c>
      <c r="P291" s="390">
        <v>400</v>
      </c>
      <c r="Q291" s="16">
        <f t="shared" si="45"/>
        <v>418.459642523762</v>
      </c>
      <c r="R291" s="387" t="s">
        <v>941</v>
      </c>
      <c r="S291" s="37" t="s">
        <v>658</v>
      </c>
      <c r="T291" s="23" t="s">
        <v>66</v>
      </c>
      <c r="U291" s="419"/>
      <c r="V291" s="389" t="s">
        <v>2959</v>
      </c>
      <c r="W291" s="27" t="s">
        <v>69</v>
      </c>
      <c r="X291" s="389"/>
    </row>
    <row r="292" spans="1:24" x14ac:dyDescent="0.2">
      <c r="A292" s="37" t="s">
        <v>858</v>
      </c>
      <c r="B292" s="14" t="s">
        <v>971</v>
      </c>
      <c r="C292" s="387" t="s">
        <v>995</v>
      </c>
      <c r="D292" s="390">
        <v>125.07</v>
      </c>
      <c r="E292" s="390">
        <f t="shared" si="46"/>
        <v>13.896666666666667</v>
      </c>
      <c r="F292" s="390" t="s">
        <v>148</v>
      </c>
      <c r="G292" s="23">
        <v>2010</v>
      </c>
      <c r="H292" s="23">
        <v>2010</v>
      </c>
      <c r="I292" s="424">
        <f>VLOOKUP(H292,[1]Inflation!$G$16:$H$26,2,FALSE)</f>
        <v>1.0461491063094051</v>
      </c>
      <c r="J292" s="16">
        <f t="shared" si="43"/>
        <v>14.537985414013033</v>
      </c>
      <c r="K292" s="390"/>
      <c r="L292" s="455">
        <v>43.46</v>
      </c>
      <c r="M292" s="390">
        <v>43.46</v>
      </c>
      <c r="N292" s="16">
        <f t="shared" si="44"/>
        <v>45.465640160206746</v>
      </c>
      <c r="O292" s="390">
        <v>220</v>
      </c>
      <c r="P292" s="390">
        <v>220</v>
      </c>
      <c r="Q292" s="16">
        <f t="shared" si="45"/>
        <v>230.15280338806912</v>
      </c>
      <c r="R292" s="387" t="s">
        <v>941</v>
      </c>
      <c r="S292" s="37" t="s">
        <v>658</v>
      </c>
      <c r="T292" s="23" t="s">
        <v>66</v>
      </c>
      <c r="U292" s="419"/>
      <c r="V292" s="389" t="s">
        <v>2960</v>
      </c>
      <c r="W292" s="27" t="s">
        <v>69</v>
      </c>
      <c r="X292" s="389"/>
    </row>
    <row r="293" spans="1:24" x14ac:dyDescent="0.2">
      <c r="A293" s="37" t="s">
        <v>858</v>
      </c>
      <c r="B293" s="14" t="s">
        <v>971</v>
      </c>
      <c r="C293" s="387" t="s">
        <v>996</v>
      </c>
      <c r="D293" s="390">
        <v>144.13</v>
      </c>
      <c r="E293" s="390">
        <f t="shared" si="46"/>
        <v>16.014444444444443</v>
      </c>
      <c r="F293" s="390" t="s">
        <v>148</v>
      </c>
      <c r="G293" s="23">
        <v>2010</v>
      </c>
      <c r="H293" s="23">
        <v>2010</v>
      </c>
      <c r="I293" s="424">
        <f>VLOOKUP(H293,[1]Inflation!$G$16:$H$26,2,FALSE)</f>
        <v>1.0461491063094051</v>
      </c>
      <c r="J293" s="16">
        <f t="shared" si="43"/>
        <v>16.753496743597172</v>
      </c>
      <c r="K293" s="390"/>
      <c r="L293" s="455">
        <v>75</v>
      </c>
      <c r="M293" s="390">
        <v>75</v>
      </c>
      <c r="N293" s="16">
        <f t="shared" si="44"/>
        <v>78.461182973205382</v>
      </c>
      <c r="O293" s="390">
        <v>235</v>
      </c>
      <c r="P293" s="390">
        <v>235</v>
      </c>
      <c r="Q293" s="16">
        <f t="shared" si="45"/>
        <v>245.84503998271018</v>
      </c>
      <c r="R293" s="387" t="s">
        <v>941</v>
      </c>
      <c r="S293" s="37" t="s">
        <v>658</v>
      </c>
      <c r="T293" s="23" t="s">
        <v>66</v>
      </c>
      <c r="U293" s="419"/>
      <c r="V293" s="389" t="s">
        <v>2961</v>
      </c>
      <c r="W293" s="27" t="s">
        <v>69</v>
      </c>
      <c r="X293" s="389"/>
    </row>
    <row r="294" spans="1:24" x14ac:dyDescent="0.2">
      <c r="A294" s="37" t="s">
        <v>858</v>
      </c>
      <c r="B294" s="14" t="s">
        <v>971</v>
      </c>
      <c r="C294" s="387" t="s">
        <v>997</v>
      </c>
      <c r="D294" s="390">
        <v>100.81</v>
      </c>
      <c r="E294" s="390">
        <f t="shared" si="46"/>
        <v>11.201111111111111</v>
      </c>
      <c r="F294" s="390" t="s">
        <v>148</v>
      </c>
      <c r="G294" s="23">
        <v>2010</v>
      </c>
      <c r="H294" s="23">
        <v>2010</v>
      </c>
      <c r="I294" s="424">
        <f>VLOOKUP(H294,[1]Inflation!$G$16:$H$26,2,FALSE)</f>
        <v>1.0461491063094051</v>
      </c>
      <c r="J294" s="16">
        <f t="shared" si="43"/>
        <v>11.718032378561235</v>
      </c>
      <c r="K294" s="390"/>
      <c r="L294" s="455">
        <v>65.12</v>
      </c>
      <c r="M294" s="390">
        <v>65.12</v>
      </c>
      <c r="N294" s="16">
        <f t="shared" si="44"/>
        <v>68.125229802868461</v>
      </c>
      <c r="O294" s="390">
        <v>121.84</v>
      </c>
      <c r="P294" s="390">
        <v>121.84</v>
      </c>
      <c r="Q294" s="16">
        <f t="shared" si="45"/>
        <v>127.46280711273792</v>
      </c>
      <c r="R294" s="387" t="s">
        <v>941</v>
      </c>
      <c r="S294" s="37" t="s">
        <v>658</v>
      </c>
      <c r="T294" s="23" t="s">
        <v>66</v>
      </c>
      <c r="U294" s="419"/>
      <c r="V294" s="389" t="s">
        <v>2962</v>
      </c>
      <c r="W294" s="27" t="s">
        <v>69</v>
      </c>
      <c r="X294" s="389"/>
    </row>
    <row r="295" spans="1:24" x14ac:dyDescent="0.2">
      <c r="A295" s="37" t="s">
        <v>858</v>
      </c>
      <c r="B295" s="14" t="s">
        <v>971</v>
      </c>
      <c r="C295" s="31"/>
      <c r="D295" s="384">
        <v>92.18</v>
      </c>
      <c r="E295" s="390">
        <f t="shared" si="46"/>
        <v>10.242222222222223</v>
      </c>
      <c r="F295" s="390" t="s">
        <v>148</v>
      </c>
      <c r="G295" s="23">
        <v>2010</v>
      </c>
      <c r="H295" s="23">
        <v>2010</v>
      </c>
      <c r="I295" s="424">
        <f>VLOOKUP(H295,[1]Inflation!$G$16:$H$26,2,FALSE)</f>
        <v>1.0461491063094051</v>
      </c>
      <c r="J295" s="16">
        <f t="shared" si="43"/>
        <v>10.714891624400106</v>
      </c>
      <c r="K295" s="384"/>
      <c r="L295" s="452">
        <v>29</v>
      </c>
      <c r="M295" s="384">
        <v>29</v>
      </c>
      <c r="N295" s="16">
        <f t="shared" si="44"/>
        <v>30.338324082972747</v>
      </c>
      <c r="O295" s="384">
        <v>650</v>
      </c>
      <c r="P295" s="384">
        <v>650</v>
      </c>
      <c r="Q295" s="16">
        <f t="shared" si="45"/>
        <v>679.99691910111324</v>
      </c>
      <c r="R295" s="387" t="s">
        <v>941</v>
      </c>
      <c r="S295" s="37" t="s">
        <v>71</v>
      </c>
      <c r="T295" s="23" t="s">
        <v>66</v>
      </c>
      <c r="U295" s="31"/>
      <c r="V295" s="33" t="s">
        <v>2963</v>
      </c>
      <c r="W295" s="27" t="s">
        <v>69</v>
      </c>
      <c r="X295" s="33"/>
    </row>
    <row r="296" spans="1:24" x14ac:dyDescent="0.2">
      <c r="A296" s="37" t="s">
        <v>858</v>
      </c>
      <c r="B296" s="14" t="s">
        <v>971</v>
      </c>
      <c r="C296" s="31" t="s">
        <v>978</v>
      </c>
      <c r="D296" s="384">
        <v>92.02</v>
      </c>
      <c r="E296" s="390">
        <f t="shared" si="46"/>
        <v>10.224444444444444</v>
      </c>
      <c r="F296" s="390" t="s">
        <v>148</v>
      </c>
      <c r="G296" s="23">
        <v>2010</v>
      </c>
      <c r="H296" s="23">
        <v>2010</v>
      </c>
      <c r="I296" s="424">
        <f>VLOOKUP(H296,[1]Inflation!$G$16:$H$26,2,FALSE)</f>
        <v>1.0461491063094051</v>
      </c>
      <c r="J296" s="16">
        <f t="shared" si="43"/>
        <v>10.696293418065716</v>
      </c>
      <c r="K296" s="384"/>
      <c r="L296" s="452">
        <v>90</v>
      </c>
      <c r="M296" s="384">
        <v>90</v>
      </c>
      <c r="N296" s="16">
        <f t="shared" si="44"/>
        <v>94.153419567846456</v>
      </c>
      <c r="O296" s="384">
        <v>94.1</v>
      </c>
      <c r="P296" s="384">
        <v>94.1</v>
      </c>
      <c r="Q296" s="16">
        <f t="shared" si="45"/>
        <v>98.442630903715013</v>
      </c>
      <c r="R296" s="387" t="s">
        <v>941</v>
      </c>
      <c r="S296" s="37" t="s">
        <v>71</v>
      </c>
      <c r="T296" s="23" t="s">
        <v>66</v>
      </c>
      <c r="U296" s="31"/>
      <c r="V296" s="33" t="s">
        <v>2964</v>
      </c>
      <c r="W296" s="27" t="s">
        <v>69</v>
      </c>
      <c r="X296" s="33"/>
    </row>
    <row r="297" spans="1:24" x14ac:dyDescent="0.2">
      <c r="A297" s="37" t="s">
        <v>858</v>
      </c>
      <c r="B297" s="14" t="s">
        <v>971</v>
      </c>
      <c r="C297" s="31" t="s">
        <v>82</v>
      </c>
      <c r="D297" s="384">
        <v>113.14</v>
      </c>
      <c r="E297" s="390">
        <f t="shared" si="46"/>
        <v>12.571111111111112</v>
      </c>
      <c r="F297" s="390" t="s">
        <v>148</v>
      </c>
      <c r="G297" s="23">
        <v>2010</v>
      </c>
      <c r="H297" s="23">
        <v>2010</v>
      </c>
      <c r="I297" s="424">
        <f>VLOOKUP(H297,[1]Inflation!$G$16:$H$26,2,FALSE)</f>
        <v>1.0461491063094051</v>
      </c>
      <c r="J297" s="16">
        <f t="shared" si="43"/>
        <v>13.151256654205122</v>
      </c>
      <c r="K297" s="384"/>
      <c r="L297" s="452">
        <v>86.5</v>
      </c>
      <c r="M297" s="384">
        <v>86.5</v>
      </c>
      <c r="N297" s="16">
        <f t="shared" si="44"/>
        <v>90.491897695763541</v>
      </c>
      <c r="O297" s="384">
        <v>230</v>
      </c>
      <c r="P297" s="384">
        <v>230</v>
      </c>
      <c r="Q297" s="16">
        <f t="shared" si="45"/>
        <v>240.61429445116318</v>
      </c>
      <c r="R297" s="387" t="s">
        <v>941</v>
      </c>
      <c r="S297" s="37" t="s">
        <v>71</v>
      </c>
      <c r="T297" s="23" t="s">
        <v>66</v>
      </c>
      <c r="U297" s="31"/>
      <c r="V297" s="33" t="s">
        <v>2965</v>
      </c>
      <c r="W297" s="27" t="s">
        <v>69</v>
      </c>
      <c r="X297" s="33"/>
    </row>
    <row r="298" spans="1:24" x14ac:dyDescent="0.2">
      <c r="A298" s="14" t="s">
        <v>858</v>
      </c>
      <c r="B298" s="14" t="s">
        <v>971</v>
      </c>
      <c r="C298" s="23"/>
      <c r="D298" s="381">
        <v>171.74</v>
      </c>
      <c r="E298" s="381">
        <f t="shared" si="46"/>
        <v>19.082222222222224</v>
      </c>
      <c r="F298" s="381" t="s">
        <v>148</v>
      </c>
      <c r="G298" s="23">
        <v>2010</v>
      </c>
      <c r="H298" s="23">
        <v>2010</v>
      </c>
      <c r="I298" s="424">
        <f>VLOOKUP(H298,[1]Inflation!$G$16:$H$26,2,FALSE)</f>
        <v>1.0461491063094051</v>
      </c>
      <c r="J298" s="16">
        <f t="shared" si="43"/>
        <v>19.96284972417525</v>
      </c>
      <c r="K298" s="381"/>
      <c r="L298" s="450">
        <v>60</v>
      </c>
      <c r="M298" s="381">
        <v>60</v>
      </c>
      <c r="N298" s="16">
        <f t="shared" si="44"/>
        <v>62.768946378564301</v>
      </c>
      <c r="O298" s="381">
        <v>500</v>
      </c>
      <c r="P298" s="381">
        <v>500</v>
      </c>
      <c r="Q298" s="16">
        <f t="shared" si="45"/>
        <v>523.07455315470247</v>
      </c>
      <c r="R298" s="387" t="s">
        <v>941</v>
      </c>
      <c r="S298" s="37" t="s">
        <v>254</v>
      </c>
      <c r="T298" s="23" t="s">
        <v>66</v>
      </c>
      <c r="U298" s="417"/>
      <c r="V298" s="26" t="s">
        <v>2966</v>
      </c>
      <c r="W298" s="27" t="s">
        <v>69</v>
      </c>
      <c r="X298" s="26"/>
    </row>
    <row r="299" spans="1:24" x14ac:dyDescent="0.2">
      <c r="A299" s="14" t="s">
        <v>858</v>
      </c>
      <c r="B299" s="14" t="s">
        <v>971</v>
      </c>
      <c r="C299" s="23" t="s">
        <v>990</v>
      </c>
      <c r="D299" s="381">
        <v>1057.4000000000001</v>
      </c>
      <c r="E299" s="381">
        <v>1057.4000000000001</v>
      </c>
      <c r="F299" s="381"/>
      <c r="G299" s="23">
        <v>2010</v>
      </c>
      <c r="H299" s="23">
        <v>2010</v>
      </c>
      <c r="I299" s="424">
        <f>VLOOKUP(H299,[1]Inflation!$G$16:$H$26,2,FALSE)</f>
        <v>1.0461491063094051</v>
      </c>
      <c r="J299" s="16">
        <f t="shared" si="43"/>
        <v>1106.1980650115649</v>
      </c>
      <c r="K299" s="381"/>
      <c r="L299" s="450">
        <v>200</v>
      </c>
      <c r="M299" s="381">
        <v>200</v>
      </c>
      <c r="N299" s="16">
        <f t="shared" si="44"/>
        <v>209.229821261881</v>
      </c>
      <c r="O299" s="381">
        <v>2200</v>
      </c>
      <c r="P299" s="381">
        <v>2200</v>
      </c>
      <c r="Q299" s="16">
        <f t="shared" si="45"/>
        <v>2301.5280338806911</v>
      </c>
      <c r="R299" s="23" t="s">
        <v>27</v>
      </c>
      <c r="S299" s="37" t="s">
        <v>205</v>
      </c>
      <c r="T299" s="23" t="s">
        <v>66</v>
      </c>
      <c r="U299" s="417"/>
      <c r="V299" s="26" t="s">
        <v>2791</v>
      </c>
      <c r="W299" s="27" t="s">
        <v>69</v>
      </c>
      <c r="X299" s="26"/>
    </row>
    <row r="300" spans="1:24" x14ac:dyDescent="0.2">
      <c r="A300" s="14" t="s">
        <v>858</v>
      </c>
      <c r="B300" s="14" t="s">
        <v>971</v>
      </c>
      <c r="C300" s="23" t="s">
        <v>993</v>
      </c>
      <c r="D300" s="381">
        <v>1642.16</v>
      </c>
      <c r="E300" s="381">
        <v>1642.16</v>
      </c>
      <c r="F300" s="381"/>
      <c r="G300" s="23">
        <v>2010</v>
      </c>
      <c r="H300" s="23">
        <v>2010</v>
      </c>
      <c r="I300" s="424">
        <f>VLOOKUP(H300,[1]Inflation!$G$16:$H$26,2,FALSE)</f>
        <v>1.0461491063094051</v>
      </c>
      <c r="J300" s="16">
        <f t="shared" si="43"/>
        <v>1717.9442164170528</v>
      </c>
      <c r="K300" s="381"/>
      <c r="L300" s="450">
        <v>950</v>
      </c>
      <c r="M300" s="381">
        <v>950</v>
      </c>
      <c r="N300" s="16">
        <f t="shared" si="44"/>
        <v>993.84165099393476</v>
      </c>
      <c r="O300" s="381">
        <v>2688.49</v>
      </c>
      <c r="P300" s="381">
        <v>2688.49</v>
      </c>
      <c r="Q300" s="16">
        <f t="shared" si="45"/>
        <v>2812.5614108217724</v>
      </c>
      <c r="R300" s="23" t="s">
        <v>27</v>
      </c>
      <c r="S300" s="37" t="s">
        <v>205</v>
      </c>
      <c r="T300" s="23" t="s">
        <v>66</v>
      </c>
      <c r="U300" s="417"/>
      <c r="V300" s="26" t="s">
        <v>2783</v>
      </c>
      <c r="W300" s="27" t="s">
        <v>69</v>
      </c>
      <c r="X300" s="26"/>
    </row>
    <row r="301" spans="1:24" x14ac:dyDescent="0.2">
      <c r="A301" s="14" t="s">
        <v>858</v>
      </c>
      <c r="B301" s="14" t="s">
        <v>971</v>
      </c>
      <c r="C301" s="23" t="s">
        <v>995</v>
      </c>
      <c r="D301" s="381">
        <v>703.43</v>
      </c>
      <c r="E301" s="381">
        <v>703.43</v>
      </c>
      <c r="F301" s="381"/>
      <c r="G301" s="23">
        <v>2010</v>
      </c>
      <c r="H301" s="23">
        <v>2010</v>
      </c>
      <c r="I301" s="424">
        <f>VLOOKUP(H301,[1]Inflation!$G$16:$H$26,2,FALSE)</f>
        <v>1.0461491063094051</v>
      </c>
      <c r="J301" s="16">
        <f t="shared" si="43"/>
        <v>735.89266585122471</v>
      </c>
      <c r="K301" s="381"/>
      <c r="L301" s="450">
        <v>200</v>
      </c>
      <c r="M301" s="381">
        <v>200</v>
      </c>
      <c r="N301" s="16">
        <f t="shared" si="44"/>
        <v>209.229821261881</v>
      </c>
      <c r="O301" s="381">
        <v>1750</v>
      </c>
      <c r="P301" s="381">
        <v>1750</v>
      </c>
      <c r="Q301" s="16">
        <f t="shared" si="45"/>
        <v>1830.7609360414588</v>
      </c>
      <c r="R301" s="23" t="s">
        <v>27</v>
      </c>
      <c r="S301" s="37" t="s">
        <v>205</v>
      </c>
      <c r="T301" s="23" t="s">
        <v>66</v>
      </c>
      <c r="U301" s="417"/>
      <c r="V301" s="26" t="s">
        <v>2745</v>
      </c>
      <c r="W301" s="27" t="s">
        <v>69</v>
      </c>
      <c r="X301" s="26"/>
    </row>
    <row r="302" spans="1:24" x14ac:dyDescent="0.2">
      <c r="A302" s="14" t="s">
        <v>858</v>
      </c>
      <c r="B302" s="14" t="s">
        <v>971</v>
      </c>
      <c r="C302" s="23" t="s">
        <v>1004</v>
      </c>
      <c r="D302" s="381">
        <v>94.45</v>
      </c>
      <c r="E302" s="381">
        <f>D302/10.7639</f>
        <v>8.7747006196638768</v>
      </c>
      <c r="F302" s="381" t="s">
        <v>148</v>
      </c>
      <c r="G302" s="23">
        <v>2010</v>
      </c>
      <c r="H302" s="23">
        <v>2010</v>
      </c>
      <c r="I302" s="424">
        <f>VLOOKUP(H302,[1]Inflation!$G$16:$H$26,2,FALSE)</f>
        <v>1.0461491063094051</v>
      </c>
      <c r="J302" s="16">
        <f t="shared" si="43"/>
        <v>9.1796452113939466</v>
      </c>
      <c r="K302" s="381"/>
      <c r="L302" s="450">
        <v>50</v>
      </c>
      <c r="M302" s="381">
        <v>50</v>
      </c>
      <c r="N302" s="16">
        <f t="shared" si="44"/>
        <v>52.30745531547025</v>
      </c>
      <c r="O302" s="381">
        <v>372</v>
      </c>
      <c r="P302" s="381">
        <v>372</v>
      </c>
      <c r="Q302" s="16">
        <f t="shared" si="45"/>
        <v>389.16746754709868</v>
      </c>
      <c r="R302" s="23" t="s">
        <v>2720</v>
      </c>
      <c r="S302" s="37" t="s">
        <v>36</v>
      </c>
      <c r="T302" s="23" t="s">
        <v>66</v>
      </c>
      <c r="U302" s="417"/>
      <c r="V302" s="26" t="s">
        <v>2825</v>
      </c>
      <c r="W302" s="27" t="s">
        <v>69</v>
      </c>
      <c r="X302" s="26"/>
    </row>
    <row r="303" spans="1:24" x14ac:dyDescent="0.2">
      <c r="A303" s="14" t="s">
        <v>858</v>
      </c>
      <c r="B303" s="14" t="s">
        <v>971</v>
      </c>
      <c r="C303" s="23" t="s">
        <v>1006</v>
      </c>
      <c r="D303" s="381">
        <v>89.34</v>
      </c>
      <c r="E303" s="381">
        <f>D303/9</f>
        <v>9.9266666666666676</v>
      </c>
      <c r="F303" s="381" t="s">
        <v>148</v>
      </c>
      <c r="G303" s="23">
        <v>2010</v>
      </c>
      <c r="H303" s="23">
        <v>2010</v>
      </c>
      <c r="I303" s="424">
        <f>VLOOKUP(H303,[1]Inflation!$G$16:$H$26,2,FALSE)</f>
        <v>1.0461491063094051</v>
      </c>
      <c r="J303" s="16">
        <f t="shared" si="43"/>
        <v>10.384773461964695</v>
      </c>
      <c r="K303" s="381"/>
      <c r="L303" s="450">
        <v>60</v>
      </c>
      <c r="M303" s="381">
        <v>60</v>
      </c>
      <c r="N303" s="16">
        <f t="shared" si="44"/>
        <v>62.768946378564301</v>
      </c>
      <c r="O303" s="381">
        <v>120</v>
      </c>
      <c r="P303" s="381">
        <v>120</v>
      </c>
      <c r="Q303" s="16">
        <f t="shared" si="45"/>
        <v>125.5378927571286</v>
      </c>
      <c r="R303" s="23" t="s">
        <v>941</v>
      </c>
      <c r="S303" s="37" t="s">
        <v>36</v>
      </c>
      <c r="T303" s="23" t="s">
        <v>66</v>
      </c>
      <c r="U303" s="417"/>
      <c r="V303" s="26" t="s">
        <v>2783</v>
      </c>
      <c r="W303" s="27" t="s">
        <v>69</v>
      </c>
      <c r="X303" s="26"/>
    </row>
    <row r="304" spans="1:24" x14ac:dyDescent="0.2">
      <c r="A304" s="14" t="s">
        <v>858</v>
      </c>
      <c r="B304" s="14" t="s">
        <v>971</v>
      </c>
      <c r="C304" s="23" t="s">
        <v>1007</v>
      </c>
      <c r="D304" s="381">
        <v>127.98</v>
      </c>
      <c r="E304" s="381">
        <f>D304/9</f>
        <v>14.22</v>
      </c>
      <c r="F304" s="381" t="s">
        <v>148</v>
      </c>
      <c r="G304" s="23">
        <v>2010</v>
      </c>
      <c r="H304" s="23">
        <v>2010</v>
      </c>
      <c r="I304" s="424">
        <f>VLOOKUP(H304,[1]Inflation!$G$16:$H$26,2,FALSE)</f>
        <v>1.0461491063094051</v>
      </c>
      <c r="J304" s="16">
        <f t="shared" si="43"/>
        <v>14.876240291719741</v>
      </c>
      <c r="K304" s="381"/>
      <c r="L304" s="450">
        <v>108.81</v>
      </c>
      <c r="M304" s="381">
        <v>108.81</v>
      </c>
      <c r="N304" s="16">
        <f t="shared" si="44"/>
        <v>113.83148425752637</v>
      </c>
      <c r="O304" s="381">
        <v>160</v>
      </c>
      <c r="P304" s="381">
        <v>160</v>
      </c>
      <c r="Q304" s="16">
        <f t="shared" si="45"/>
        <v>167.38385700950482</v>
      </c>
      <c r="R304" s="23" t="s">
        <v>941</v>
      </c>
      <c r="S304" s="37" t="s">
        <v>36</v>
      </c>
      <c r="T304" s="23" t="s">
        <v>66</v>
      </c>
      <c r="U304" s="417"/>
      <c r="V304" s="26" t="s">
        <v>2783</v>
      </c>
      <c r="W304" s="27" t="s">
        <v>69</v>
      </c>
      <c r="X304" s="26"/>
    </row>
    <row r="305" spans="1:24" x14ac:dyDescent="0.2">
      <c r="A305" s="14" t="s">
        <v>858</v>
      </c>
      <c r="B305" s="14" t="s">
        <v>971</v>
      </c>
      <c r="C305" s="23" t="s">
        <v>1008</v>
      </c>
      <c r="D305" s="381">
        <v>421.13</v>
      </c>
      <c r="E305" s="381">
        <v>421.13</v>
      </c>
      <c r="F305" s="381"/>
      <c r="G305" s="23">
        <v>2010</v>
      </c>
      <c r="H305" s="23">
        <v>2010</v>
      </c>
      <c r="I305" s="424">
        <f>VLOOKUP(H305,[1]Inflation!$G$16:$H$26,2,FALSE)</f>
        <v>1.0461491063094051</v>
      </c>
      <c r="J305" s="16">
        <f t="shared" si="43"/>
        <v>440.56477314007975</v>
      </c>
      <c r="K305" s="381"/>
      <c r="L305" s="450">
        <v>175</v>
      </c>
      <c r="M305" s="381">
        <v>175</v>
      </c>
      <c r="N305" s="16">
        <f t="shared" si="44"/>
        <v>183.07609360414588</v>
      </c>
      <c r="O305" s="381">
        <v>1049.48</v>
      </c>
      <c r="P305" s="381">
        <v>1049.48</v>
      </c>
      <c r="Q305" s="16">
        <f t="shared" si="45"/>
        <v>1097.9125640895945</v>
      </c>
      <c r="R305" s="23" t="s">
        <v>27</v>
      </c>
      <c r="S305" s="37" t="s">
        <v>83</v>
      </c>
      <c r="T305" s="23" t="s">
        <v>66</v>
      </c>
      <c r="U305" s="417"/>
      <c r="V305" s="26" t="s">
        <v>2787</v>
      </c>
      <c r="W305" s="38" t="s">
        <v>69</v>
      </c>
      <c r="X305" s="26"/>
    </row>
    <row r="306" spans="1:24" x14ac:dyDescent="0.2">
      <c r="A306" s="14" t="s">
        <v>858</v>
      </c>
      <c r="B306" s="14" t="s">
        <v>971</v>
      </c>
      <c r="C306" s="23" t="s">
        <v>1009</v>
      </c>
      <c r="D306" s="381">
        <v>406.6</v>
      </c>
      <c r="E306" s="381">
        <v>406.6</v>
      </c>
      <c r="F306" s="381"/>
      <c r="G306" s="23">
        <v>2010</v>
      </c>
      <c r="H306" s="23">
        <v>2010</v>
      </c>
      <c r="I306" s="424">
        <f>VLOOKUP(H306,[1]Inflation!$G$16:$H$26,2,FALSE)</f>
        <v>1.0461491063094051</v>
      </c>
      <c r="J306" s="16">
        <f t="shared" si="43"/>
        <v>425.36422662540411</v>
      </c>
      <c r="K306" s="381"/>
      <c r="L306" s="450">
        <v>85</v>
      </c>
      <c r="M306" s="381">
        <v>85</v>
      </c>
      <c r="N306" s="16">
        <f t="shared" si="44"/>
        <v>88.922674036299426</v>
      </c>
      <c r="O306" s="381">
        <v>1279.81</v>
      </c>
      <c r="P306" s="381">
        <v>1279.81</v>
      </c>
      <c r="Q306" s="16">
        <f t="shared" si="45"/>
        <v>1338.8720877458397</v>
      </c>
      <c r="R306" s="23" t="s">
        <v>27</v>
      </c>
      <c r="S306" s="37" t="s">
        <v>83</v>
      </c>
      <c r="T306" s="23" t="s">
        <v>66</v>
      </c>
      <c r="U306" s="417"/>
      <c r="V306" s="26" t="s">
        <v>2845</v>
      </c>
      <c r="W306" s="38" t="s">
        <v>69</v>
      </c>
      <c r="X306" s="26"/>
    </row>
    <row r="307" spans="1:24" x14ac:dyDescent="0.2">
      <c r="A307" s="14" t="s">
        <v>858</v>
      </c>
      <c r="B307" s="14" t="s">
        <v>971</v>
      </c>
      <c r="C307" s="23" t="s">
        <v>1011</v>
      </c>
      <c r="D307" s="381">
        <v>12.46</v>
      </c>
      <c r="E307" s="381">
        <v>12.46</v>
      </c>
      <c r="F307" s="381"/>
      <c r="G307" s="23">
        <v>2010</v>
      </c>
      <c r="H307" s="23">
        <v>2010</v>
      </c>
      <c r="I307" s="424">
        <f>VLOOKUP(H307,[1]Inflation!$G$16:$H$26,2,FALSE)</f>
        <v>1.0461491063094051</v>
      </c>
      <c r="J307" s="16">
        <f t="shared" si="43"/>
        <v>13.035017864615188</v>
      </c>
      <c r="K307" s="381"/>
      <c r="L307" s="450">
        <v>6.5</v>
      </c>
      <c r="M307" s="381">
        <v>6.5</v>
      </c>
      <c r="N307" s="16">
        <f t="shared" si="44"/>
        <v>6.7999691910111331</v>
      </c>
      <c r="O307" s="381">
        <v>25.43</v>
      </c>
      <c r="P307" s="381">
        <v>25.43</v>
      </c>
      <c r="Q307" s="16">
        <f t="shared" si="45"/>
        <v>26.60357177344817</v>
      </c>
      <c r="R307" s="23" t="s">
        <v>148</v>
      </c>
      <c r="S307" s="37" t="s">
        <v>83</v>
      </c>
      <c r="T307" s="23" t="s">
        <v>66</v>
      </c>
      <c r="U307" s="417"/>
      <c r="V307" s="26" t="s">
        <v>2787</v>
      </c>
      <c r="W307" s="38" t="s">
        <v>69</v>
      </c>
      <c r="X307" s="26"/>
    </row>
    <row r="308" spans="1:24" x14ac:dyDescent="0.2">
      <c r="A308" s="14" t="s">
        <v>858</v>
      </c>
      <c r="B308" s="14" t="s">
        <v>971</v>
      </c>
      <c r="C308" s="23" t="s">
        <v>1008</v>
      </c>
      <c r="D308" s="381">
        <v>11.33</v>
      </c>
      <c r="E308" s="381">
        <v>11.33</v>
      </c>
      <c r="F308" s="381"/>
      <c r="G308" s="23">
        <v>2010</v>
      </c>
      <c r="H308" s="23">
        <v>2010</v>
      </c>
      <c r="I308" s="424">
        <f>VLOOKUP(H308,[1]Inflation!$G$16:$H$26,2,FALSE)</f>
        <v>1.0461491063094051</v>
      </c>
      <c r="J308" s="16">
        <f t="shared" si="43"/>
        <v>11.852869374485559</v>
      </c>
      <c r="K308" s="381"/>
      <c r="L308" s="450">
        <v>6</v>
      </c>
      <c r="M308" s="381">
        <v>6</v>
      </c>
      <c r="N308" s="16">
        <f t="shared" si="44"/>
        <v>6.2768946378564303</v>
      </c>
      <c r="O308" s="381">
        <v>20</v>
      </c>
      <c r="P308" s="381">
        <v>20</v>
      </c>
      <c r="Q308" s="16">
        <f t="shared" si="45"/>
        <v>20.922982126188103</v>
      </c>
      <c r="R308" s="23" t="s">
        <v>148</v>
      </c>
      <c r="S308" s="37" t="s">
        <v>83</v>
      </c>
      <c r="T308" s="23" t="s">
        <v>66</v>
      </c>
      <c r="U308" s="417"/>
      <c r="V308" s="26" t="s">
        <v>2801</v>
      </c>
      <c r="W308" s="38" t="s">
        <v>69</v>
      </c>
      <c r="X308" s="26"/>
    </row>
    <row r="309" spans="1:24" x14ac:dyDescent="0.2">
      <c r="A309" s="14" t="s">
        <v>858</v>
      </c>
      <c r="B309" s="14" t="s">
        <v>971</v>
      </c>
      <c r="C309" s="23" t="s">
        <v>1011</v>
      </c>
      <c r="D309" s="381">
        <v>9.07</v>
      </c>
      <c r="E309" s="381">
        <v>9.07</v>
      </c>
      <c r="F309" s="381"/>
      <c r="G309" s="23">
        <v>2010</v>
      </c>
      <c r="H309" s="23">
        <v>2010</v>
      </c>
      <c r="I309" s="424">
        <f>VLOOKUP(H309,[1]Inflation!$G$16:$H$26,2,FALSE)</f>
        <v>1.0461491063094051</v>
      </c>
      <c r="J309" s="16">
        <f t="shared" si="43"/>
        <v>9.4885723942263045</v>
      </c>
      <c r="K309" s="381"/>
      <c r="L309" s="450">
        <v>6.75</v>
      </c>
      <c r="M309" s="381">
        <v>6.75</v>
      </c>
      <c r="N309" s="16">
        <f t="shared" si="44"/>
        <v>7.061506467588484</v>
      </c>
      <c r="O309" s="381">
        <v>10.6</v>
      </c>
      <c r="P309" s="381">
        <v>10.6</v>
      </c>
      <c r="Q309" s="16">
        <f t="shared" si="45"/>
        <v>11.089180526879693</v>
      </c>
      <c r="R309" s="23" t="s">
        <v>148</v>
      </c>
      <c r="S309" s="37" t="s">
        <v>83</v>
      </c>
      <c r="T309" s="23" t="s">
        <v>66</v>
      </c>
      <c r="U309" s="417"/>
      <c r="V309" s="26" t="s">
        <v>2749</v>
      </c>
      <c r="W309" s="38" t="s">
        <v>69</v>
      </c>
      <c r="X309" s="26"/>
    </row>
    <row r="310" spans="1:24" x14ac:dyDescent="0.2">
      <c r="A310" s="14" t="s">
        <v>858</v>
      </c>
      <c r="B310" s="14" t="s">
        <v>971</v>
      </c>
      <c r="C310" s="23" t="s">
        <v>1012</v>
      </c>
      <c r="D310" s="381">
        <v>10.97</v>
      </c>
      <c r="E310" s="381">
        <v>10.97</v>
      </c>
      <c r="F310" s="381"/>
      <c r="G310" s="23">
        <v>2010</v>
      </c>
      <c r="H310" s="23">
        <v>2010</v>
      </c>
      <c r="I310" s="424">
        <f>VLOOKUP(H310,[1]Inflation!$G$16:$H$26,2,FALSE)</f>
        <v>1.0461491063094051</v>
      </c>
      <c r="J310" s="16">
        <f t="shared" si="43"/>
        <v>11.476255696214174</v>
      </c>
      <c r="K310" s="381"/>
      <c r="L310" s="450">
        <v>5.4</v>
      </c>
      <c r="M310" s="381">
        <v>5.4</v>
      </c>
      <c r="N310" s="16">
        <f t="shared" si="44"/>
        <v>5.6492051740707874</v>
      </c>
      <c r="O310" s="381">
        <v>22</v>
      </c>
      <c r="P310" s="381">
        <v>22</v>
      </c>
      <c r="Q310" s="16">
        <f t="shared" si="45"/>
        <v>23.01528033880691</v>
      </c>
      <c r="R310" s="23" t="s">
        <v>148</v>
      </c>
      <c r="S310" s="37" t="s">
        <v>83</v>
      </c>
      <c r="T310" s="23" t="s">
        <v>66</v>
      </c>
      <c r="U310" s="417"/>
      <c r="V310" s="26" t="s">
        <v>2967</v>
      </c>
      <c r="W310" s="38" t="s">
        <v>69</v>
      </c>
      <c r="X310" s="26"/>
    </row>
    <row r="311" spans="1:24" x14ac:dyDescent="0.2">
      <c r="A311" s="14" t="s">
        <v>858</v>
      </c>
      <c r="B311" s="14" t="s">
        <v>971</v>
      </c>
      <c r="C311" s="23" t="s">
        <v>1013</v>
      </c>
      <c r="D311" s="381">
        <v>8.44</v>
      </c>
      <c r="E311" s="381">
        <v>8.44</v>
      </c>
      <c r="F311" s="381"/>
      <c r="G311" s="23">
        <v>2010</v>
      </c>
      <c r="H311" s="23">
        <v>2010</v>
      </c>
      <c r="I311" s="424">
        <f>VLOOKUP(H311,[1]Inflation!$G$16:$H$26,2,FALSE)</f>
        <v>1.0461491063094051</v>
      </c>
      <c r="J311" s="16">
        <f t="shared" si="43"/>
        <v>8.8294984572513773</v>
      </c>
      <c r="K311" s="381"/>
      <c r="L311" s="450">
        <v>3.5</v>
      </c>
      <c r="M311" s="381">
        <v>3.5</v>
      </c>
      <c r="N311" s="16">
        <f t="shared" si="44"/>
        <v>3.6615218720829175</v>
      </c>
      <c r="O311" s="381">
        <v>16</v>
      </c>
      <c r="P311" s="381">
        <v>16</v>
      </c>
      <c r="Q311" s="16">
        <f t="shared" si="45"/>
        <v>16.738385700950481</v>
      </c>
      <c r="R311" s="23" t="s">
        <v>148</v>
      </c>
      <c r="S311" s="37" t="s">
        <v>83</v>
      </c>
      <c r="T311" s="23" t="s">
        <v>66</v>
      </c>
      <c r="U311" s="417"/>
      <c r="V311" s="26" t="s">
        <v>2755</v>
      </c>
      <c r="W311" s="38" t="s">
        <v>69</v>
      </c>
      <c r="X311" s="26"/>
    </row>
    <row r="312" spans="1:24" x14ac:dyDescent="0.2">
      <c r="A312" s="14" t="s">
        <v>858</v>
      </c>
      <c r="B312" s="14" t="s">
        <v>971</v>
      </c>
      <c r="C312" s="23" t="s">
        <v>1014</v>
      </c>
      <c r="D312" s="381">
        <v>13.05</v>
      </c>
      <c r="E312" s="381">
        <v>13.05</v>
      </c>
      <c r="F312" s="381"/>
      <c r="G312" s="23">
        <v>2010</v>
      </c>
      <c r="H312" s="23">
        <v>2010</v>
      </c>
      <c r="I312" s="424">
        <f>VLOOKUP(H312,[1]Inflation!$G$16:$H$26,2,FALSE)</f>
        <v>1.0461491063094051</v>
      </c>
      <c r="J312" s="16">
        <f t="shared" ref="J312:J335" si="47">I312*E312</f>
        <v>13.652245837337738</v>
      </c>
      <c r="K312" s="381"/>
      <c r="L312" s="450">
        <v>5.95</v>
      </c>
      <c r="M312" s="381">
        <v>5.95</v>
      </c>
      <c r="N312" s="16">
        <f t="shared" ref="N312:N335" si="48">M312*I312</f>
        <v>6.2245871825409607</v>
      </c>
      <c r="O312" s="381">
        <v>30</v>
      </c>
      <c r="P312" s="381">
        <v>30</v>
      </c>
      <c r="Q312" s="16">
        <f t="shared" ref="Q312:Q335" si="49">P312*I312</f>
        <v>31.384473189282151</v>
      </c>
      <c r="R312" s="23" t="s">
        <v>148</v>
      </c>
      <c r="S312" s="37" t="s">
        <v>83</v>
      </c>
      <c r="T312" s="23" t="s">
        <v>66</v>
      </c>
      <c r="U312" s="417"/>
      <c r="V312" s="26" t="s">
        <v>2898</v>
      </c>
      <c r="W312" s="38" t="s">
        <v>69</v>
      </c>
      <c r="X312" s="26"/>
    </row>
    <row r="313" spans="1:24" x14ac:dyDescent="0.2">
      <c r="A313" s="14" t="s">
        <v>858</v>
      </c>
      <c r="B313" s="14" t="s">
        <v>971</v>
      </c>
      <c r="C313" s="23" t="s">
        <v>1015</v>
      </c>
      <c r="D313" s="381">
        <v>11.28</v>
      </c>
      <c r="E313" s="381">
        <v>11.28</v>
      </c>
      <c r="F313" s="381"/>
      <c r="G313" s="23">
        <v>2010</v>
      </c>
      <c r="H313" s="23">
        <v>2010</v>
      </c>
      <c r="I313" s="424">
        <f>VLOOKUP(H313,[1]Inflation!$G$16:$H$26,2,FALSE)</f>
        <v>1.0461491063094051</v>
      </c>
      <c r="J313" s="16">
        <f t="shared" si="47"/>
        <v>11.800561919170088</v>
      </c>
      <c r="K313" s="381"/>
      <c r="L313" s="450">
        <v>4.5</v>
      </c>
      <c r="M313" s="381">
        <v>4.5</v>
      </c>
      <c r="N313" s="16">
        <f t="shared" si="48"/>
        <v>4.707670978392323</v>
      </c>
      <c r="O313" s="381">
        <v>20</v>
      </c>
      <c r="P313" s="381">
        <v>20</v>
      </c>
      <c r="Q313" s="16">
        <f t="shared" si="49"/>
        <v>20.922982126188103</v>
      </c>
      <c r="R313" s="23" t="s">
        <v>148</v>
      </c>
      <c r="S313" s="37" t="s">
        <v>83</v>
      </c>
      <c r="T313" s="23" t="s">
        <v>66</v>
      </c>
      <c r="U313" s="417"/>
      <c r="V313" s="26" t="s">
        <v>2754</v>
      </c>
      <c r="W313" s="38" t="s">
        <v>69</v>
      </c>
      <c r="X313" s="26"/>
    </row>
    <row r="314" spans="1:24" x14ac:dyDescent="0.2">
      <c r="A314" s="14" t="s">
        <v>858</v>
      </c>
      <c r="B314" s="14" t="s">
        <v>971</v>
      </c>
      <c r="C314" s="23" t="s">
        <v>1016</v>
      </c>
      <c r="D314" s="381">
        <v>12.97</v>
      </c>
      <c r="E314" s="381">
        <v>12.97</v>
      </c>
      <c r="F314" s="381"/>
      <c r="G314" s="23">
        <v>2010</v>
      </c>
      <c r="H314" s="23">
        <v>2010</v>
      </c>
      <c r="I314" s="424">
        <f>VLOOKUP(H314,[1]Inflation!$G$16:$H$26,2,FALSE)</f>
        <v>1.0461491063094051</v>
      </c>
      <c r="J314" s="16">
        <f t="shared" si="47"/>
        <v>13.568553908832984</v>
      </c>
      <c r="K314" s="381"/>
      <c r="L314" s="450">
        <v>7</v>
      </c>
      <c r="M314" s="381">
        <v>7</v>
      </c>
      <c r="N314" s="16">
        <f t="shared" si="48"/>
        <v>7.3230437441658349</v>
      </c>
      <c r="O314" s="381">
        <v>19</v>
      </c>
      <c r="P314" s="381">
        <v>19</v>
      </c>
      <c r="Q314" s="16">
        <f t="shared" si="49"/>
        <v>19.876833019878696</v>
      </c>
      <c r="R314" s="23" t="s">
        <v>148</v>
      </c>
      <c r="S314" s="37" t="s">
        <v>83</v>
      </c>
      <c r="T314" s="23" t="s">
        <v>66</v>
      </c>
      <c r="U314" s="417"/>
      <c r="V314" s="26" t="s">
        <v>2782</v>
      </c>
      <c r="W314" s="38" t="s">
        <v>69</v>
      </c>
      <c r="X314" s="26"/>
    </row>
    <row r="315" spans="1:24" x14ac:dyDescent="0.2">
      <c r="A315" s="14" t="s">
        <v>858</v>
      </c>
      <c r="B315" s="14" t="s">
        <v>971</v>
      </c>
      <c r="C315" s="23" t="s">
        <v>1017</v>
      </c>
      <c r="D315" s="381">
        <v>14.08</v>
      </c>
      <c r="E315" s="381">
        <v>14.08</v>
      </c>
      <c r="F315" s="381"/>
      <c r="G315" s="23">
        <v>2010</v>
      </c>
      <c r="H315" s="23">
        <v>2010</v>
      </c>
      <c r="I315" s="424">
        <f>VLOOKUP(H315,[1]Inflation!$G$16:$H$26,2,FALSE)</f>
        <v>1.0461491063094051</v>
      </c>
      <c r="J315" s="16">
        <f t="shared" si="47"/>
        <v>14.729779416836424</v>
      </c>
      <c r="K315" s="381"/>
      <c r="L315" s="450">
        <v>11.2</v>
      </c>
      <c r="M315" s="381">
        <v>11.2</v>
      </c>
      <c r="N315" s="16">
        <f t="shared" si="48"/>
        <v>11.716869990665336</v>
      </c>
      <c r="O315" s="381">
        <v>16.96</v>
      </c>
      <c r="P315" s="381">
        <v>16.96</v>
      </c>
      <c r="Q315" s="16">
        <f t="shared" si="49"/>
        <v>17.74268884300751</v>
      </c>
      <c r="R315" s="23" t="s">
        <v>148</v>
      </c>
      <c r="S315" s="37" t="s">
        <v>83</v>
      </c>
      <c r="T315" s="23" t="s">
        <v>66</v>
      </c>
      <c r="U315" s="417"/>
      <c r="V315" s="26" t="s">
        <v>2748</v>
      </c>
      <c r="W315" s="38" t="s">
        <v>69</v>
      </c>
      <c r="X315" s="26"/>
    </row>
    <row r="316" spans="1:24" x14ac:dyDescent="0.2">
      <c r="A316" s="14" t="s">
        <v>858</v>
      </c>
      <c r="B316" s="14" t="s">
        <v>971</v>
      </c>
      <c r="C316" s="23" t="s">
        <v>1018</v>
      </c>
      <c r="D316" s="381">
        <v>11.7</v>
      </c>
      <c r="E316" s="381">
        <v>11.7</v>
      </c>
      <c r="F316" s="381"/>
      <c r="G316" s="23">
        <v>2010</v>
      </c>
      <c r="H316" s="23">
        <v>2010</v>
      </c>
      <c r="I316" s="424">
        <f>VLOOKUP(H316,[1]Inflation!$G$16:$H$26,2,FALSE)</f>
        <v>1.0461491063094051</v>
      </c>
      <c r="J316" s="16">
        <f t="shared" si="47"/>
        <v>12.239944543820039</v>
      </c>
      <c r="K316" s="381"/>
      <c r="L316" s="450">
        <v>3.5</v>
      </c>
      <c r="M316" s="381">
        <v>3.5</v>
      </c>
      <c r="N316" s="16">
        <f t="shared" si="48"/>
        <v>3.6615218720829175</v>
      </c>
      <c r="O316" s="381">
        <v>28</v>
      </c>
      <c r="P316" s="381">
        <v>28</v>
      </c>
      <c r="Q316" s="16">
        <f t="shared" si="49"/>
        <v>29.29217497666334</v>
      </c>
      <c r="R316" s="23" t="s">
        <v>148</v>
      </c>
      <c r="S316" s="37" t="s">
        <v>83</v>
      </c>
      <c r="T316" s="23" t="s">
        <v>66</v>
      </c>
      <c r="U316" s="417"/>
      <c r="V316" s="26" t="s">
        <v>2902</v>
      </c>
      <c r="W316" s="38" t="s">
        <v>69</v>
      </c>
      <c r="X316" s="26"/>
    </row>
    <row r="317" spans="1:24" x14ac:dyDescent="0.2">
      <c r="A317" s="14" t="s">
        <v>858</v>
      </c>
      <c r="B317" s="14" t="s">
        <v>971</v>
      </c>
      <c r="C317" s="23" t="s">
        <v>1019</v>
      </c>
      <c r="D317" s="381">
        <v>6.06</v>
      </c>
      <c r="E317" s="381">
        <v>6.06</v>
      </c>
      <c r="F317" s="381"/>
      <c r="G317" s="23">
        <v>2010</v>
      </c>
      <c r="H317" s="23">
        <v>2010</v>
      </c>
      <c r="I317" s="424">
        <f>VLOOKUP(H317,[1]Inflation!$G$16:$H$26,2,FALSE)</f>
        <v>1.0461491063094051</v>
      </c>
      <c r="J317" s="16">
        <f t="shared" si="47"/>
        <v>6.3396635842349944</v>
      </c>
      <c r="K317" s="381"/>
      <c r="L317" s="450">
        <v>3.5</v>
      </c>
      <c r="M317" s="381">
        <v>3.5</v>
      </c>
      <c r="N317" s="16">
        <f t="shared" si="48"/>
        <v>3.6615218720829175</v>
      </c>
      <c r="O317" s="381">
        <v>7.67</v>
      </c>
      <c r="P317" s="381">
        <v>7.67</v>
      </c>
      <c r="Q317" s="16">
        <f t="shared" si="49"/>
        <v>8.0239636453931364</v>
      </c>
      <c r="R317" s="23" t="s">
        <v>148</v>
      </c>
      <c r="S317" s="37" t="s">
        <v>83</v>
      </c>
      <c r="T317" s="23" t="s">
        <v>66</v>
      </c>
      <c r="U317" s="417"/>
      <c r="V317" s="26" t="s">
        <v>2749</v>
      </c>
      <c r="W317" s="38" t="s">
        <v>69</v>
      </c>
      <c r="X317" s="26"/>
    </row>
    <row r="318" spans="1:24" x14ac:dyDescent="0.2">
      <c r="A318" s="14" t="s">
        <v>858</v>
      </c>
      <c r="B318" s="14" t="s">
        <v>971</v>
      </c>
      <c r="C318" s="23" t="s">
        <v>1020</v>
      </c>
      <c r="D318" s="381">
        <v>12.04</v>
      </c>
      <c r="E318" s="381">
        <v>12.04</v>
      </c>
      <c r="F318" s="381"/>
      <c r="G318" s="23">
        <v>2010</v>
      </c>
      <c r="H318" s="23">
        <v>2010</v>
      </c>
      <c r="I318" s="424">
        <f>VLOOKUP(H318,[1]Inflation!$G$16:$H$26,2,FALSE)</f>
        <v>1.0461491063094051</v>
      </c>
      <c r="J318" s="16">
        <f t="shared" si="47"/>
        <v>12.595635239965237</v>
      </c>
      <c r="K318" s="381"/>
      <c r="L318" s="450">
        <v>7</v>
      </c>
      <c r="M318" s="381">
        <v>7</v>
      </c>
      <c r="N318" s="16">
        <f t="shared" si="48"/>
        <v>7.3230437441658349</v>
      </c>
      <c r="O318" s="381">
        <v>22.26</v>
      </c>
      <c r="P318" s="381">
        <v>22.26</v>
      </c>
      <c r="Q318" s="16">
        <f t="shared" si="49"/>
        <v>23.287279106447357</v>
      </c>
      <c r="R318" s="23" t="s">
        <v>148</v>
      </c>
      <c r="S318" s="37" t="s">
        <v>83</v>
      </c>
      <c r="T318" s="23" t="s">
        <v>66</v>
      </c>
      <c r="U318" s="417"/>
      <c r="V318" s="26" t="s">
        <v>2845</v>
      </c>
      <c r="W318" s="38" t="s">
        <v>69</v>
      </c>
      <c r="X318" s="26"/>
    </row>
    <row r="319" spans="1:24" x14ac:dyDescent="0.2">
      <c r="A319" s="14" t="s">
        <v>858</v>
      </c>
      <c r="B319" s="14" t="s">
        <v>971</v>
      </c>
      <c r="C319" s="23" t="s">
        <v>1021</v>
      </c>
      <c r="D319" s="381">
        <v>3.5</v>
      </c>
      <c r="E319" s="381">
        <v>3.5</v>
      </c>
      <c r="F319" s="381"/>
      <c r="G319" s="23">
        <v>2010</v>
      </c>
      <c r="H319" s="23">
        <v>2010</v>
      </c>
      <c r="I319" s="424">
        <f>VLOOKUP(H319,[1]Inflation!$G$16:$H$26,2,FALSE)</f>
        <v>1.0461491063094051</v>
      </c>
      <c r="J319" s="16">
        <f t="shared" si="47"/>
        <v>3.6615218720829175</v>
      </c>
      <c r="K319" s="381"/>
      <c r="L319" s="450">
        <v>3.5</v>
      </c>
      <c r="M319" s="381">
        <v>3.5</v>
      </c>
      <c r="N319" s="16">
        <f t="shared" si="48"/>
        <v>3.6615218720829175</v>
      </c>
      <c r="O319" s="381">
        <v>3.5</v>
      </c>
      <c r="P319" s="381">
        <v>3.5</v>
      </c>
      <c r="Q319" s="16">
        <f t="shared" si="49"/>
        <v>3.6615218720829175</v>
      </c>
      <c r="R319" s="23" t="s">
        <v>148</v>
      </c>
      <c r="S319" s="37" t="s">
        <v>83</v>
      </c>
      <c r="T319" s="23" t="s">
        <v>66</v>
      </c>
      <c r="U319" s="417"/>
      <c r="V319" s="26" t="s">
        <v>2788</v>
      </c>
      <c r="W319" s="38" t="s">
        <v>69</v>
      </c>
      <c r="X319" s="26"/>
    </row>
    <row r="320" spans="1:24" x14ac:dyDescent="0.2">
      <c r="A320" s="14" t="s">
        <v>858</v>
      </c>
      <c r="B320" s="14" t="s">
        <v>971</v>
      </c>
      <c r="C320" s="23" t="s">
        <v>1022</v>
      </c>
      <c r="D320" s="381">
        <v>11.8</v>
      </c>
      <c r="E320" s="381">
        <v>11.8</v>
      </c>
      <c r="F320" s="381"/>
      <c r="G320" s="23">
        <v>2010</v>
      </c>
      <c r="H320" s="23">
        <v>2010</v>
      </c>
      <c r="I320" s="424">
        <f>VLOOKUP(H320,[1]Inflation!$G$16:$H$26,2,FALSE)</f>
        <v>1.0461491063094051</v>
      </c>
      <c r="J320" s="16">
        <f t="shared" si="47"/>
        <v>12.34455945445098</v>
      </c>
      <c r="K320" s="381"/>
      <c r="L320" s="450">
        <v>5.95</v>
      </c>
      <c r="M320" s="381">
        <v>5.95</v>
      </c>
      <c r="N320" s="16">
        <f t="shared" si="48"/>
        <v>6.2245871825409607</v>
      </c>
      <c r="O320" s="381">
        <v>16.5</v>
      </c>
      <c r="P320" s="381">
        <v>16.5</v>
      </c>
      <c r="Q320" s="16">
        <f t="shared" si="49"/>
        <v>17.261460254105184</v>
      </c>
      <c r="R320" s="23" t="s">
        <v>148</v>
      </c>
      <c r="S320" s="37" t="s">
        <v>83</v>
      </c>
      <c r="T320" s="23" t="s">
        <v>66</v>
      </c>
      <c r="U320" s="417"/>
      <c r="V320" s="26" t="s">
        <v>2744</v>
      </c>
      <c r="W320" s="38" t="s">
        <v>69</v>
      </c>
      <c r="X320" s="26"/>
    </row>
    <row r="321" spans="1:24" x14ac:dyDescent="0.2">
      <c r="A321" s="14" t="s">
        <v>858</v>
      </c>
      <c r="B321" s="14" t="s">
        <v>971</v>
      </c>
      <c r="C321" s="23" t="s">
        <v>1023</v>
      </c>
      <c r="D321" s="381">
        <v>10.93</v>
      </c>
      <c r="E321" s="381">
        <v>10.93</v>
      </c>
      <c r="F321" s="381"/>
      <c r="G321" s="23">
        <v>2010</v>
      </c>
      <c r="H321" s="23">
        <v>2010</v>
      </c>
      <c r="I321" s="424">
        <f>VLOOKUP(H321,[1]Inflation!$G$16:$H$26,2,FALSE)</f>
        <v>1.0461491063094051</v>
      </c>
      <c r="J321" s="16">
        <f t="shared" si="47"/>
        <v>11.434409731961797</v>
      </c>
      <c r="K321" s="381"/>
      <c r="L321" s="450">
        <v>6.15</v>
      </c>
      <c r="M321" s="381">
        <v>6.15</v>
      </c>
      <c r="N321" s="16">
        <f t="shared" si="48"/>
        <v>6.4338170038028411</v>
      </c>
      <c r="O321" s="381">
        <v>22</v>
      </c>
      <c r="P321" s="381">
        <v>22</v>
      </c>
      <c r="Q321" s="16">
        <f t="shared" si="49"/>
        <v>23.01528033880691</v>
      </c>
      <c r="R321" s="23" t="s">
        <v>148</v>
      </c>
      <c r="S321" s="37" t="s">
        <v>83</v>
      </c>
      <c r="T321" s="23" t="s">
        <v>66</v>
      </c>
      <c r="U321" s="417"/>
      <c r="V321" s="26" t="s">
        <v>2784</v>
      </c>
      <c r="W321" s="38" t="s">
        <v>69</v>
      </c>
      <c r="X321" s="26"/>
    </row>
    <row r="322" spans="1:24" x14ac:dyDescent="0.2">
      <c r="A322" s="14" t="s">
        <v>858</v>
      </c>
      <c r="B322" s="14" t="s">
        <v>971</v>
      </c>
      <c r="C322" s="23" t="s">
        <v>1024</v>
      </c>
      <c r="D322" s="381">
        <v>9.9499999999999993</v>
      </c>
      <c r="E322" s="381">
        <v>9.9499999999999993</v>
      </c>
      <c r="F322" s="381"/>
      <c r="G322" s="23">
        <v>2010</v>
      </c>
      <c r="H322" s="23">
        <v>2010</v>
      </c>
      <c r="I322" s="424">
        <f>VLOOKUP(H322,[1]Inflation!$G$16:$H$26,2,FALSE)</f>
        <v>1.0461491063094051</v>
      </c>
      <c r="J322" s="16">
        <f t="shared" si="47"/>
        <v>10.40918360777858</v>
      </c>
      <c r="K322" s="381"/>
      <c r="L322" s="450">
        <v>3.5</v>
      </c>
      <c r="M322" s="381">
        <v>3.5</v>
      </c>
      <c r="N322" s="16">
        <f t="shared" si="48"/>
        <v>3.6615218720829175</v>
      </c>
      <c r="O322" s="381">
        <v>20</v>
      </c>
      <c r="P322" s="381">
        <v>20</v>
      </c>
      <c r="Q322" s="16">
        <f t="shared" si="49"/>
        <v>20.922982126188103</v>
      </c>
      <c r="R322" s="23" t="s">
        <v>148</v>
      </c>
      <c r="S322" s="37" t="s">
        <v>83</v>
      </c>
      <c r="T322" s="23" t="s">
        <v>66</v>
      </c>
      <c r="U322" s="417"/>
      <c r="V322" s="26" t="s">
        <v>2755</v>
      </c>
      <c r="W322" s="38" t="s">
        <v>69</v>
      </c>
      <c r="X322" s="26"/>
    </row>
    <row r="323" spans="1:24" x14ac:dyDescent="0.2">
      <c r="A323" s="14" t="s">
        <v>858</v>
      </c>
      <c r="B323" s="14" t="s">
        <v>971</v>
      </c>
      <c r="C323" s="23" t="s">
        <v>1025</v>
      </c>
      <c r="D323" s="381">
        <v>13.84</v>
      </c>
      <c r="E323" s="381">
        <v>13.84</v>
      </c>
      <c r="F323" s="381"/>
      <c r="G323" s="23">
        <v>2010</v>
      </c>
      <c r="H323" s="23">
        <v>2010</v>
      </c>
      <c r="I323" s="424">
        <f>VLOOKUP(H323,[1]Inflation!$G$16:$H$26,2,FALSE)</f>
        <v>1.0461491063094051</v>
      </c>
      <c r="J323" s="16">
        <f t="shared" si="47"/>
        <v>14.478703631322166</v>
      </c>
      <c r="K323" s="381"/>
      <c r="L323" s="450">
        <v>7</v>
      </c>
      <c r="M323" s="381">
        <v>7</v>
      </c>
      <c r="N323" s="16">
        <f t="shared" si="48"/>
        <v>7.3230437441658349</v>
      </c>
      <c r="O323" s="381">
        <v>30</v>
      </c>
      <c r="P323" s="381">
        <v>30</v>
      </c>
      <c r="Q323" s="16">
        <f t="shared" si="49"/>
        <v>31.384473189282151</v>
      </c>
      <c r="R323" s="23" t="s">
        <v>148</v>
      </c>
      <c r="S323" s="37" t="s">
        <v>83</v>
      </c>
      <c r="T323" s="23" t="s">
        <v>66</v>
      </c>
      <c r="U323" s="417"/>
      <c r="V323" s="26" t="s">
        <v>2750</v>
      </c>
      <c r="W323" s="38" t="s">
        <v>69</v>
      </c>
      <c r="X323" s="26"/>
    </row>
    <row r="324" spans="1:24" x14ac:dyDescent="0.2">
      <c r="A324" s="14" t="s">
        <v>858</v>
      </c>
      <c r="B324" s="14" t="s">
        <v>971</v>
      </c>
      <c r="C324" s="23" t="s">
        <v>1026</v>
      </c>
      <c r="D324" s="381">
        <v>9.15</v>
      </c>
      <c r="E324" s="381">
        <v>9.15</v>
      </c>
      <c r="F324" s="381"/>
      <c r="G324" s="23">
        <v>2010</v>
      </c>
      <c r="H324" s="23">
        <v>2010</v>
      </c>
      <c r="I324" s="424">
        <f>VLOOKUP(H324,[1]Inflation!$G$16:$H$26,2,FALSE)</f>
        <v>1.0461491063094051</v>
      </c>
      <c r="J324" s="16">
        <f t="shared" si="47"/>
        <v>9.5722643227310567</v>
      </c>
      <c r="K324" s="381"/>
      <c r="L324" s="450">
        <v>3.5</v>
      </c>
      <c r="M324" s="381">
        <v>3.5</v>
      </c>
      <c r="N324" s="16">
        <f t="shared" si="48"/>
        <v>3.6615218720829175</v>
      </c>
      <c r="O324" s="381">
        <v>20</v>
      </c>
      <c r="P324" s="381">
        <v>20</v>
      </c>
      <c r="Q324" s="16">
        <f t="shared" si="49"/>
        <v>20.922982126188103</v>
      </c>
      <c r="R324" s="23" t="s">
        <v>148</v>
      </c>
      <c r="S324" s="37" t="s">
        <v>83</v>
      </c>
      <c r="T324" s="23" t="s">
        <v>66</v>
      </c>
      <c r="U324" s="417"/>
      <c r="V324" s="26" t="s">
        <v>2750</v>
      </c>
      <c r="W324" s="38" t="s">
        <v>69</v>
      </c>
      <c r="X324" s="26"/>
    </row>
    <row r="325" spans="1:24" x14ac:dyDescent="0.2">
      <c r="A325" s="14" t="s">
        <v>858</v>
      </c>
      <c r="B325" s="14" t="s">
        <v>971</v>
      </c>
      <c r="C325" s="23" t="s">
        <v>1012</v>
      </c>
      <c r="D325" s="381">
        <v>390.82</v>
      </c>
      <c r="E325" s="381">
        <v>390.82</v>
      </c>
      <c r="F325" s="381"/>
      <c r="G325" s="23">
        <v>2010</v>
      </c>
      <c r="H325" s="23">
        <v>2010</v>
      </c>
      <c r="I325" s="424">
        <f>VLOOKUP(H325,[1]Inflation!$G$16:$H$26,2,FALSE)</f>
        <v>1.0461491063094051</v>
      </c>
      <c r="J325" s="16">
        <f t="shared" si="47"/>
        <v>408.85599372784168</v>
      </c>
      <c r="K325" s="381"/>
      <c r="L325" s="450">
        <v>150</v>
      </c>
      <c r="M325" s="381">
        <v>150</v>
      </c>
      <c r="N325" s="16">
        <f t="shared" si="48"/>
        <v>156.92236594641076</v>
      </c>
      <c r="O325" s="381">
        <v>1158.32</v>
      </c>
      <c r="P325" s="381">
        <v>1158.32</v>
      </c>
      <c r="Q325" s="16">
        <f t="shared" si="49"/>
        <v>1211.77543282031</v>
      </c>
      <c r="R325" s="23" t="s">
        <v>27</v>
      </c>
      <c r="S325" s="37" t="s">
        <v>83</v>
      </c>
      <c r="T325" s="23" t="s">
        <v>66</v>
      </c>
      <c r="U325" s="417"/>
      <c r="V325" s="26" t="s">
        <v>2842</v>
      </c>
      <c r="W325" s="38" t="s">
        <v>69</v>
      </c>
      <c r="X325" s="26"/>
    </row>
    <row r="326" spans="1:24" x14ac:dyDescent="0.2">
      <c r="A326" s="14" t="s">
        <v>858</v>
      </c>
      <c r="B326" s="14" t="s">
        <v>971</v>
      </c>
      <c r="C326" s="23" t="s">
        <v>1014</v>
      </c>
      <c r="D326" s="381">
        <v>384.35</v>
      </c>
      <c r="E326" s="381">
        <v>384.35</v>
      </c>
      <c r="F326" s="381"/>
      <c r="G326" s="23">
        <v>2010</v>
      </c>
      <c r="H326" s="23">
        <v>2010</v>
      </c>
      <c r="I326" s="424">
        <f>VLOOKUP(H326,[1]Inflation!$G$16:$H$26,2,FALSE)</f>
        <v>1.0461491063094051</v>
      </c>
      <c r="J326" s="16">
        <f t="shared" si="47"/>
        <v>402.08740901001988</v>
      </c>
      <c r="K326" s="381"/>
      <c r="L326" s="450">
        <v>255</v>
      </c>
      <c r="M326" s="381">
        <v>255</v>
      </c>
      <c r="N326" s="16">
        <f t="shared" si="48"/>
        <v>266.76802210889826</v>
      </c>
      <c r="O326" s="381">
        <v>814</v>
      </c>
      <c r="P326" s="381">
        <v>814</v>
      </c>
      <c r="Q326" s="16">
        <f t="shared" si="49"/>
        <v>851.56537253585566</v>
      </c>
      <c r="R326" s="23" t="s">
        <v>27</v>
      </c>
      <c r="S326" s="37" t="s">
        <v>83</v>
      </c>
      <c r="T326" s="23" t="s">
        <v>66</v>
      </c>
      <c r="U326" s="417"/>
      <c r="V326" s="26" t="s">
        <v>2754</v>
      </c>
      <c r="W326" s="38" t="s">
        <v>69</v>
      </c>
      <c r="X326" s="26"/>
    </row>
    <row r="327" spans="1:24" x14ac:dyDescent="0.2">
      <c r="A327" s="14" t="s">
        <v>858</v>
      </c>
      <c r="B327" s="14" t="s">
        <v>971</v>
      </c>
      <c r="C327" s="23" t="s">
        <v>1016</v>
      </c>
      <c r="D327" s="381">
        <v>324.89999999999998</v>
      </c>
      <c r="E327" s="381">
        <v>324.89999999999998</v>
      </c>
      <c r="F327" s="381"/>
      <c r="G327" s="23">
        <v>2010</v>
      </c>
      <c r="H327" s="23">
        <v>2010</v>
      </c>
      <c r="I327" s="424">
        <f>VLOOKUP(H327,[1]Inflation!$G$16:$H$26,2,FALSE)</f>
        <v>1.0461491063094051</v>
      </c>
      <c r="J327" s="16">
        <f t="shared" si="47"/>
        <v>339.8938446399257</v>
      </c>
      <c r="K327" s="381"/>
      <c r="L327" s="450">
        <v>255</v>
      </c>
      <c r="M327" s="381">
        <v>255</v>
      </c>
      <c r="N327" s="16">
        <f t="shared" si="48"/>
        <v>266.76802210889826</v>
      </c>
      <c r="O327" s="381">
        <v>500</v>
      </c>
      <c r="P327" s="381">
        <v>500</v>
      </c>
      <c r="Q327" s="16">
        <f t="shared" si="49"/>
        <v>523.07455315470247</v>
      </c>
      <c r="R327" s="23" t="s">
        <v>27</v>
      </c>
      <c r="S327" s="37" t="s">
        <v>83</v>
      </c>
      <c r="T327" s="23" t="s">
        <v>66</v>
      </c>
      <c r="U327" s="417"/>
      <c r="V327" s="26" t="s">
        <v>2754</v>
      </c>
      <c r="W327" s="38" t="s">
        <v>69</v>
      </c>
      <c r="X327" s="26"/>
    </row>
    <row r="328" spans="1:24" x14ac:dyDescent="0.2">
      <c r="A328" s="14" t="s">
        <v>858</v>
      </c>
      <c r="B328" s="14" t="s">
        <v>971</v>
      </c>
      <c r="C328" s="23" t="s">
        <v>1018</v>
      </c>
      <c r="D328" s="381">
        <v>372.52</v>
      </c>
      <c r="E328" s="381">
        <v>372.52</v>
      </c>
      <c r="F328" s="381"/>
      <c r="G328" s="23">
        <v>2010</v>
      </c>
      <c r="H328" s="23">
        <v>2010</v>
      </c>
      <c r="I328" s="424">
        <f>VLOOKUP(H328,[1]Inflation!$G$16:$H$26,2,FALSE)</f>
        <v>1.0461491063094051</v>
      </c>
      <c r="J328" s="16">
        <f t="shared" si="47"/>
        <v>389.71146508237956</v>
      </c>
      <c r="K328" s="381"/>
      <c r="L328" s="450">
        <v>210</v>
      </c>
      <c r="M328" s="381">
        <v>210</v>
      </c>
      <c r="N328" s="16">
        <f t="shared" si="48"/>
        <v>219.69131232497506</v>
      </c>
      <c r="O328" s="381">
        <v>814</v>
      </c>
      <c r="P328" s="381">
        <v>814</v>
      </c>
      <c r="Q328" s="16">
        <f t="shared" si="49"/>
        <v>851.56537253585566</v>
      </c>
      <c r="R328" s="23" t="s">
        <v>27</v>
      </c>
      <c r="S328" s="37" t="s">
        <v>83</v>
      </c>
      <c r="T328" s="23" t="s">
        <v>66</v>
      </c>
      <c r="U328" s="417"/>
      <c r="V328" s="26" t="s">
        <v>2796</v>
      </c>
      <c r="W328" s="38" t="s">
        <v>69</v>
      </c>
      <c r="X328" s="26"/>
    </row>
    <row r="329" spans="1:24" x14ac:dyDescent="0.2">
      <c r="A329" s="14" t="s">
        <v>858</v>
      </c>
      <c r="B329" s="14" t="s">
        <v>971</v>
      </c>
      <c r="C329" s="23" t="s">
        <v>1020</v>
      </c>
      <c r="D329" s="381">
        <v>900</v>
      </c>
      <c r="E329" s="381">
        <v>900</v>
      </c>
      <c r="F329" s="381"/>
      <c r="G329" s="23">
        <v>2010</v>
      </c>
      <c r="H329" s="23">
        <v>2010</v>
      </c>
      <c r="I329" s="424">
        <f>VLOOKUP(H329,[1]Inflation!$G$16:$H$26,2,FALSE)</f>
        <v>1.0461491063094051</v>
      </c>
      <c r="J329" s="16">
        <f t="shared" si="47"/>
        <v>941.53419567846458</v>
      </c>
      <c r="K329" s="381"/>
      <c r="L329" s="450">
        <v>900</v>
      </c>
      <c r="M329" s="381">
        <v>900</v>
      </c>
      <c r="N329" s="16">
        <f t="shared" si="48"/>
        <v>941.53419567846458</v>
      </c>
      <c r="O329" s="381">
        <v>900</v>
      </c>
      <c r="P329" s="381">
        <v>900</v>
      </c>
      <c r="Q329" s="16">
        <f t="shared" si="49"/>
        <v>941.53419567846458</v>
      </c>
      <c r="R329" s="23" t="s">
        <v>27</v>
      </c>
      <c r="S329" s="37" t="s">
        <v>83</v>
      </c>
      <c r="T329" s="23" t="s">
        <v>66</v>
      </c>
      <c r="U329" s="417"/>
      <c r="V329" s="26" t="s">
        <v>2788</v>
      </c>
      <c r="W329" s="38" t="s">
        <v>69</v>
      </c>
      <c r="X329" s="26"/>
    </row>
    <row r="330" spans="1:24" x14ac:dyDescent="0.2">
      <c r="A330" s="14" t="s">
        <v>858</v>
      </c>
      <c r="B330" s="14" t="s">
        <v>971</v>
      </c>
      <c r="C330" s="23" t="s">
        <v>1022</v>
      </c>
      <c r="D330" s="381">
        <v>534.45000000000005</v>
      </c>
      <c r="E330" s="381">
        <v>534.45000000000005</v>
      </c>
      <c r="F330" s="381"/>
      <c r="G330" s="23">
        <v>2010</v>
      </c>
      <c r="H330" s="23">
        <v>2010</v>
      </c>
      <c r="I330" s="424">
        <f>VLOOKUP(H330,[1]Inflation!$G$16:$H$26,2,FALSE)</f>
        <v>1.0461491063094051</v>
      </c>
      <c r="J330" s="16">
        <f t="shared" si="47"/>
        <v>559.11438986706162</v>
      </c>
      <c r="K330" s="381"/>
      <c r="L330" s="450">
        <v>275</v>
      </c>
      <c r="M330" s="381">
        <v>275</v>
      </c>
      <c r="N330" s="16">
        <f t="shared" si="48"/>
        <v>287.69100423508638</v>
      </c>
      <c r="O330" s="381">
        <v>814</v>
      </c>
      <c r="P330" s="381">
        <v>814</v>
      </c>
      <c r="Q330" s="16">
        <f t="shared" si="49"/>
        <v>851.56537253585566</v>
      </c>
      <c r="R330" s="23" t="s">
        <v>27</v>
      </c>
      <c r="S330" s="37" t="s">
        <v>83</v>
      </c>
      <c r="T330" s="23" t="s">
        <v>66</v>
      </c>
      <c r="U330" s="417"/>
      <c r="V330" s="26" t="s">
        <v>2749</v>
      </c>
      <c r="W330" s="38" t="s">
        <v>69</v>
      </c>
      <c r="X330" s="26"/>
    </row>
    <row r="331" spans="1:24" x14ac:dyDescent="0.2">
      <c r="A331" s="14" t="s">
        <v>858</v>
      </c>
      <c r="B331" s="14" t="s">
        <v>971</v>
      </c>
      <c r="C331" s="23" t="s">
        <v>1023</v>
      </c>
      <c r="D331" s="381">
        <v>402.8</v>
      </c>
      <c r="E331" s="381">
        <v>402.8</v>
      </c>
      <c r="F331" s="381"/>
      <c r="G331" s="23">
        <v>2010</v>
      </c>
      <c r="H331" s="23">
        <v>2010</v>
      </c>
      <c r="I331" s="424">
        <f>VLOOKUP(H331,[1]Inflation!$G$16:$H$26,2,FALSE)</f>
        <v>1.0461491063094051</v>
      </c>
      <c r="J331" s="16">
        <f t="shared" si="47"/>
        <v>421.38886002142834</v>
      </c>
      <c r="K331" s="381"/>
      <c r="L331" s="450">
        <v>150</v>
      </c>
      <c r="M331" s="381">
        <v>150</v>
      </c>
      <c r="N331" s="16">
        <f t="shared" si="48"/>
        <v>156.92236594641076</v>
      </c>
      <c r="O331" s="381">
        <v>814</v>
      </c>
      <c r="P331" s="381">
        <v>814</v>
      </c>
      <c r="Q331" s="16">
        <f t="shared" si="49"/>
        <v>851.56537253585566</v>
      </c>
      <c r="R331" s="23" t="s">
        <v>27</v>
      </c>
      <c r="S331" s="37" t="s">
        <v>83</v>
      </c>
      <c r="T331" s="23" t="s">
        <v>66</v>
      </c>
      <c r="U331" s="417"/>
      <c r="V331" s="26" t="s">
        <v>2792</v>
      </c>
      <c r="W331" s="38" t="s">
        <v>69</v>
      </c>
      <c r="X331" s="26"/>
    </row>
    <row r="332" spans="1:24" x14ac:dyDescent="0.2">
      <c r="A332" s="14" t="s">
        <v>858</v>
      </c>
      <c r="B332" s="14" t="s">
        <v>971</v>
      </c>
      <c r="C332" s="23" t="s">
        <v>1025</v>
      </c>
      <c r="D332" s="381">
        <v>458</v>
      </c>
      <c r="E332" s="381">
        <v>458</v>
      </c>
      <c r="F332" s="381"/>
      <c r="G332" s="23">
        <v>2010</v>
      </c>
      <c r="H332" s="23">
        <v>2010</v>
      </c>
      <c r="I332" s="424">
        <f>VLOOKUP(H332,[1]Inflation!$G$16:$H$26,2,FALSE)</f>
        <v>1.0461491063094051</v>
      </c>
      <c r="J332" s="16">
        <f t="shared" si="47"/>
        <v>479.13629068970749</v>
      </c>
      <c r="K332" s="381"/>
      <c r="L332" s="450">
        <v>255</v>
      </c>
      <c r="M332" s="381">
        <v>255</v>
      </c>
      <c r="N332" s="16">
        <f t="shared" si="48"/>
        <v>266.76802210889826</v>
      </c>
      <c r="O332" s="381">
        <v>814</v>
      </c>
      <c r="P332" s="381">
        <v>814</v>
      </c>
      <c r="Q332" s="16">
        <f t="shared" si="49"/>
        <v>851.56537253585566</v>
      </c>
      <c r="R332" s="23" t="s">
        <v>27</v>
      </c>
      <c r="S332" s="37" t="s">
        <v>83</v>
      </c>
      <c r="T332" s="23" t="s">
        <v>66</v>
      </c>
      <c r="U332" s="417"/>
      <c r="V332" s="26" t="s">
        <v>2749</v>
      </c>
      <c r="W332" s="38" t="s">
        <v>69</v>
      </c>
      <c r="X332" s="26"/>
    </row>
    <row r="333" spans="1:24" x14ac:dyDescent="0.2">
      <c r="A333" s="14" t="s">
        <v>858</v>
      </c>
      <c r="B333" s="14" t="s">
        <v>971</v>
      </c>
      <c r="C333" s="23" t="s">
        <v>1026</v>
      </c>
      <c r="D333" s="381">
        <v>375</v>
      </c>
      <c r="E333" s="381">
        <v>375</v>
      </c>
      <c r="F333" s="381"/>
      <c r="G333" s="23">
        <v>2010</v>
      </c>
      <c r="H333" s="23">
        <v>2010</v>
      </c>
      <c r="I333" s="424">
        <f>VLOOKUP(H333,[1]Inflation!$G$16:$H$26,2,FALSE)</f>
        <v>1.0461491063094051</v>
      </c>
      <c r="J333" s="16">
        <f t="shared" si="47"/>
        <v>392.30591486602691</v>
      </c>
      <c r="K333" s="381"/>
      <c r="L333" s="450">
        <v>375</v>
      </c>
      <c r="M333" s="381">
        <v>375</v>
      </c>
      <c r="N333" s="16">
        <f t="shared" si="48"/>
        <v>392.30591486602691</v>
      </c>
      <c r="O333" s="381">
        <v>375</v>
      </c>
      <c r="P333" s="381">
        <v>375</v>
      </c>
      <c r="Q333" s="16">
        <f t="shared" si="49"/>
        <v>392.30591486602691</v>
      </c>
      <c r="R333" s="23" t="s">
        <v>27</v>
      </c>
      <c r="S333" s="37" t="s">
        <v>83</v>
      </c>
      <c r="T333" s="23" t="s">
        <v>66</v>
      </c>
      <c r="U333" s="417"/>
      <c r="V333" s="26" t="s">
        <v>2788</v>
      </c>
      <c r="W333" s="38" t="s">
        <v>69</v>
      </c>
      <c r="X333" s="26"/>
    </row>
    <row r="334" spans="1:24" x14ac:dyDescent="0.2">
      <c r="A334" s="14" t="s">
        <v>858</v>
      </c>
      <c r="B334" s="14" t="s">
        <v>971</v>
      </c>
      <c r="C334" s="34"/>
      <c r="D334" s="385">
        <v>1118.04</v>
      </c>
      <c r="E334" s="385">
        <v>1118.04</v>
      </c>
      <c r="F334" s="385"/>
      <c r="G334" s="23">
        <v>2010</v>
      </c>
      <c r="H334" s="23">
        <v>2010</v>
      </c>
      <c r="I334" s="424">
        <f>VLOOKUP(H334,[1]Inflation!$G$16:$H$26,2,FALSE)</f>
        <v>1.0461491063094051</v>
      </c>
      <c r="J334" s="16">
        <f t="shared" si="47"/>
        <v>1169.6365468181673</v>
      </c>
      <c r="K334" s="385"/>
      <c r="L334" s="453">
        <v>300</v>
      </c>
      <c r="M334" s="385">
        <v>300</v>
      </c>
      <c r="N334" s="16">
        <f t="shared" si="48"/>
        <v>313.84473189282153</v>
      </c>
      <c r="O334" s="385">
        <v>2500</v>
      </c>
      <c r="P334" s="385">
        <v>2500</v>
      </c>
      <c r="Q334" s="16">
        <f t="shared" si="49"/>
        <v>2615.3727657735126</v>
      </c>
      <c r="R334" s="34" t="s">
        <v>27</v>
      </c>
      <c r="S334" s="37" t="s">
        <v>84</v>
      </c>
      <c r="T334" s="23" t="s">
        <v>66</v>
      </c>
      <c r="U334" s="34"/>
      <c r="V334" s="36" t="s">
        <v>2968</v>
      </c>
      <c r="W334" s="38" t="s">
        <v>69</v>
      </c>
      <c r="X334" s="36"/>
    </row>
    <row r="335" spans="1:24" x14ac:dyDescent="0.2">
      <c r="A335" s="14" t="s">
        <v>858</v>
      </c>
      <c r="B335" s="14" t="s">
        <v>971</v>
      </c>
      <c r="C335" s="14" t="s">
        <v>1029</v>
      </c>
      <c r="D335" s="381">
        <v>500</v>
      </c>
      <c r="E335" s="381">
        <v>500</v>
      </c>
      <c r="F335" s="381"/>
      <c r="G335" s="23">
        <v>2010</v>
      </c>
      <c r="H335" s="23">
        <v>2010</v>
      </c>
      <c r="I335" s="424">
        <f>VLOOKUP(H335,[1]Inflation!$G$16:$H$26,2,FALSE)</f>
        <v>1.0461491063094051</v>
      </c>
      <c r="J335" s="16">
        <f t="shared" si="47"/>
        <v>523.07455315470247</v>
      </c>
      <c r="K335" s="381"/>
      <c r="L335" s="450">
        <v>500</v>
      </c>
      <c r="M335" s="381">
        <v>500</v>
      </c>
      <c r="N335" s="16">
        <f t="shared" si="48"/>
        <v>523.07455315470247</v>
      </c>
      <c r="O335" s="381">
        <v>500</v>
      </c>
      <c r="P335" s="381">
        <v>500</v>
      </c>
      <c r="Q335" s="16">
        <f t="shared" si="49"/>
        <v>523.07455315470247</v>
      </c>
      <c r="R335" s="23" t="s">
        <v>27</v>
      </c>
      <c r="S335" s="37" t="s">
        <v>83</v>
      </c>
      <c r="T335" s="23" t="s">
        <v>66</v>
      </c>
      <c r="U335" s="417"/>
      <c r="V335" s="26" t="s">
        <v>2748</v>
      </c>
      <c r="W335" s="38" t="s">
        <v>69</v>
      </c>
      <c r="X335" s="26"/>
    </row>
    <row r="336" spans="1:24" x14ac:dyDescent="0.2">
      <c r="A336" s="14" t="s">
        <v>331</v>
      </c>
      <c r="B336" s="14" t="s">
        <v>489</v>
      </c>
      <c r="C336" s="14" t="s">
        <v>490</v>
      </c>
      <c r="D336" s="24">
        <v>135.65</v>
      </c>
      <c r="E336" s="24">
        <v>135.65</v>
      </c>
      <c r="F336" s="24"/>
      <c r="G336" s="23" t="s">
        <v>67</v>
      </c>
      <c r="H336" s="23">
        <v>2010</v>
      </c>
      <c r="I336" s="424">
        <f>VLOOKUP(H336,[1]Inflation!$G$16:$H$26,2,FALSE)</f>
        <v>1.0461491063094051</v>
      </c>
      <c r="J336" s="446">
        <v>141.91012627087079</v>
      </c>
      <c r="K336" s="24"/>
      <c r="L336" s="446">
        <v>30</v>
      </c>
      <c r="M336" s="24">
        <v>30</v>
      </c>
      <c r="N336" s="450">
        <v>31.384473189282151</v>
      </c>
      <c r="O336" s="24">
        <v>235</v>
      </c>
      <c r="P336" s="24">
        <v>235</v>
      </c>
      <c r="Q336" s="450">
        <v>245.84503998271018</v>
      </c>
      <c r="R336" s="23" t="s">
        <v>113</v>
      </c>
      <c r="S336" s="37" t="s">
        <v>153</v>
      </c>
      <c r="T336" s="23" t="s">
        <v>66</v>
      </c>
      <c r="U336" s="417"/>
      <c r="V336" s="26" t="s">
        <v>2763</v>
      </c>
      <c r="W336" s="27" t="s">
        <v>69</v>
      </c>
      <c r="X336" s="26"/>
    </row>
    <row r="337" spans="1:24" x14ac:dyDescent="0.2">
      <c r="A337" s="14" t="s">
        <v>331</v>
      </c>
      <c r="B337" s="14" t="s">
        <v>489</v>
      </c>
      <c r="C337" s="14" t="s">
        <v>491</v>
      </c>
      <c r="D337" s="24">
        <v>34.15</v>
      </c>
      <c r="E337" s="24">
        <v>34.15</v>
      </c>
      <c r="F337" s="24"/>
      <c r="G337" s="23" t="s">
        <v>67</v>
      </c>
      <c r="H337" s="23">
        <v>2010</v>
      </c>
      <c r="I337" s="424">
        <f>VLOOKUP(H337,[1]Inflation!$G$16:$H$26,2,FALSE)</f>
        <v>1.0461491063094051</v>
      </c>
      <c r="J337" s="446">
        <v>35.725991980466183</v>
      </c>
      <c r="K337" s="24"/>
      <c r="L337" s="446">
        <v>15.9</v>
      </c>
      <c r="M337" s="24">
        <v>15.9</v>
      </c>
      <c r="N337" s="450">
        <v>16.633770790319542</v>
      </c>
      <c r="O337" s="24">
        <v>58</v>
      </c>
      <c r="P337" s="24">
        <v>58</v>
      </c>
      <c r="Q337" s="450">
        <v>60.676648165945494</v>
      </c>
      <c r="R337" s="23" t="s">
        <v>113</v>
      </c>
      <c r="S337" s="37" t="s">
        <v>153</v>
      </c>
      <c r="T337" s="23" t="s">
        <v>66</v>
      </c>
      <c r="U337" s="417"/>
      <c r="V337" s="26" t="s">
        <v>2831</v>
      </c>
      <c r="W337" s="27" t="s">
        <v>69</v>
      </c>
      <c r="X337" s="26"/>
    </row>
    <row r="338" spans="1:24" x14ac:dyDescent="0.2">
      <c r="A338" s="14" t="s">
        <v>331</v>
      </c>
      <c r="B338" s="14" t="s">
        <v>489</v>
      </c>
      <c r="C338" s="14" t="s">
        <v>493</v>
      </c>
      <c r="D338" s="24">
        <v>45.21</v>
      </c>
      <c r="E338" s="24">
        <v>45.21</v>
      </c>
      <c r="F338" s="24"/>
      <c r="G338" s="23" t="s">
        <v>67</v>
      </c>
      <c r="H338" s="23">
        <v>2010</v>
      </c>
      <c r="I338" s="424">
        <f>VLOOKUP(H338,[1]Inflation!$G$16:$H$26,2,FALSE)</f>
        <v>1.0461491063094051</v>
      </c>
      <c r="J338" s="446">
        <v>47.296401096248204</v>
      </c>
      <c r="K338" s="24"/>
      <c r="L338" s="446">
        <v>24</v>
      </c>
      <c r="M338" s="24">
        <v>24</v>
      </c>
      <c r="N338" s="450">
        <v>25.107578551425721</v>
      </c>
      <c r="O338" s="24">
        <v>64</v>
      </c>
      <c r="P338" s="24">
        <v>64</v>
      </c>
      <c r="Q338" s="450">
        <v>66.953542803801923</v>
      </c>
      <c r="R338" s="23" t="s">
        <v>113</v>
      </c>
      <c r="S338" s="37" t="s">
        <v>153</v>
      </c>
      <c r="T338" s="23" t="s">
        <v>66</v>
      </c>
      <c r="U338" s="417"/>
      <c r="V338" s="26" t="s">
        <v>2783</v>
      </c>
      <c r="W338" s="27" t="s">
        <v>69</v>
      </c>
      <c r="X338" s="26"/>
    </row>
    <row r="339" spans="1:24" x14ac:dyDescent="0.2">
      <c r="A339" s="14" t="s">
        <v>331</v>
      </c>
      <c r="B339" s="37" t="s">
        <v>494</v>
      </c>
      <c r="C339" s="37" t="s">
        <v>495</v>
      </c>
      <c r="D339" s="32">
        <v>14.26</v>
      </c>
      <c r="E339" s="32">
        <v>14.26</v>
      </c>
      <c r="F339" s="32"/>
      <c r="G339" s="23" t="s">
        <v>67</v>
      </c>
      <c r="H339" s="23">
        <v>2010</v>
      </c>
      <c r="I339" s="424">
        <f>VLOOKUP(H339,[1]Inflation!$G$16:$H$26,2,FALSE)</f>
        <v>1.0461491063094051</v>
      </c>
      <c r="J339" s="446">
        <v>14.918086255972115</v>
      </c>
      <c r="K339" s="32"/>
      <c r="L339" s="447">
        <v>7.29</v>
      </c>
      <c r="M339" s="32">
        <v>7.29</v>
      </c>
      <c r="N339" s="450">
        <v>7.6264269849955628</v>
      </c>
      <c r="O339" s="32">
        <v>35</v>
      </c>
      <c r="P339" s="32">
        <v>35</v>
      </c>
      <c r="Q339" s="450">
        <v>36.615218720829176</v>
      </c>
      <c r="R339" s="23" t="s">
        <v>113</v>
      </c>
      <c r="S339" s="37" t="s">
        <v>71</v>
      </c>
      <c r="T339" s="23" t="s">
        <v>66</v>
      </c>
      <c r="U339" s="31"/>
      <c r="V339" s="33" t="s">
        <v>2832</v>
      </c>
      <c r="W339" s="27" t="s">
        <v>69</v>
      </c>
      <c r="X339" s="33"/>
    </row>
    <row r="340" spans="1:24" x14ac:dyDescent="0.2">
      <c r="A340" s="14" t="s">
        <v>331</v>
      </c>
      <c r="B340" s="37" t="s">
        <v>494</v>
      </c>
      <c r="C340" s="37" t="s">
        <v>497</v>
      </c>
      <c r="D340" s="32">
        <v>15.06</v>
      </c>
      <c r="E340" s="32">
        <v>15.06</v>
      </c>
      <c r="F340" s="32"/>
      <c r="G340" s="23" t="s">
        <v>67</v>
      </c>
      <c r="H340" s="23">
        <v>2010</v>
      </c>
      <c r="I340" s="424">
        <f>VLOOKUP(H340,[1]Inflation!$G$16:$H$26,2,FALSE)</f>
        <v>1.0461491063094051</v>
      </c>
      <c r="J340" s="446">
        <v>15.75500554101964</v>
      </c>
      <c r="K340" s="32"/>
      <c r="L340" s="447">
        <v>9.3000000000000007</v>
      </c>
      <c r="M340" s="32">
        <v>9.3000000000000007</v>
      </c>
      <c r="N340" s="450">
        <v>9.7291866886774674</v>
      </c>
      <c r="O340" s="32">
        <v>47.5</v>
      </c>
      <c r="P340" s="32">
        <v>47.5</v>
      </c>
      <c r="Q340" s="450">
        <v>49.692082549696742</v>
      </c>
      <c r="R340" s="23" t="s">
        <v>113</v>
      </c>
      <c r="S340" s="37" t="s">
        <v>71</v>
      </c>
      <c r="T340" s="23" t="s">
        <v>66</v>
      </c>
      <c r="U340" s="31"/>
      <c r="V340" s="33" t="s">
        <v>2833</v>
      </c>
      <c r="W340" s="27" t="s">
        <v>69</v>
      </c>
      <c r="X340" s="33"/>
    </row>
    <row r="341" spans="1:24" x14ac:dyDescent="0.2">
      <c r="A341" s="14" t="s">
        <v>331</v>
      </c>
      <c r="B341" s="37" t="s">
        <v>494</v>
      </c>
      <c r="C341" s="37" t="s">
        <v>500</v>
      </c>
      <c r="D341" s="32">
        <v>18.45</v>
      </c>
      <c r="E341" s="32">
        <v>18.45</v>
      </c>
      <c r="F341" s="32"/>
      <c r="G341" s="23" t="s">
        <v>67</v>
      </c>
      <c r="H341" s="23">
        <v>2010</v>
      </c>
      <c r="I341" s="424">
        <f>VLOOKUP(H341,[1]Inflation!$G$16:$H$26,2,FALSE)</f>
        <v>1.0461491063094051</v>
      </c>
      <c r="J341" s="446">
        <v>19.301451011408524</v>
      </c>
      <c r="K341" s="32"/>
      <c r="L341" s="447">
        <v>15.6</v>
      </c>
      <c r="M341" s="32">
        <v>15.6</v>
      </c>
      <c r="N341" s="450">
        <v>16.31992605842672</v>
      </c>
      <c r="O341" s="32">
        <v>22</v>
      </c>
      <c r="P341" s="32">
        <v>22</v>
      </c>
      <c r="Q341" s="450">
        <v>23.01528033880691</v>
      </c>
      <c r="R341" s="23" t="s">
        <v>113</v>
      </c>
      <c r="S341" s="37" t="s">
        <v>71</v>
      </c>
      <c r="T341" s="23" t="s">
        <v>66</v>
      </c>
      <c r="U341" s="31"/>
      <c r="V341" s="33" t="s">
        <v>2834</v>
      </c>
      <c r="W341" s="27" t="s">
        <v>69</v>
      </c>
      <c r="X341" s="33"/>
    </row>
    <row r="342" spans="1:24" x14ac:dyDescent="0.2">
      <c r="A342" s="14" t="s">
        <v>331</v>
      </c>
      <c r="B342" s="37" t="s">
        <v>494</v>
      </c>
      <c r="C342" s="37" t="s">
        <v>503</v>
      </c>
      <c r="D342" s="32">
        <v>31.51</v>
      </c>
      <c r="E342" s="32">
        <v>31.51</v>
      </c>
      <c r="F342" s="32"/>
      <c r="G342" s="23" t="s">
        <v>67</v>
      </c>
      <c r="H342" s="23">
        <v>2010</v>
      </c>
      <c r="I342" s="424">
        <f>VLOOKUP(H342,[1]Inflation!$G$16:$H$26,2,FALSE)</f>
        <v>1.0461491063094051</v>
      </c>
      <c r="J342" s="446">
        <v>32.964158339809352</v>
      </c>
      <c r="K342" s="32"/>
      <c r="L342" s="447">
        <v>15.6</v>
      </c>
      <c r="M342" s="32">
        <v>15.6</v>
      </c>
      <c r="N342" s="450">
        <v>16.31992605842672</v>
      </c>
      <c r="O342" s="32">
        <v>40.5</v>
      </c>
      <c r="P342" s="32">
        <v>40.5</v>
      </c>
      <c r="Q342" s="450">
        <v>42.369038805530906</v>
      </c>
      <c r="R342" s="23" t="s">
        <v>113</v>
      </c>
      <c r="S342" s="37" t="s">
        <v>71</v>
      </c>
      <c r="T342" s="23" t="s">
        <v>66</v>
      </c>
      <c r="U342" s="31"/>
      <c r="V342" s="33" t="s">
        <v>2835</v>
      </c>
      <c r="W342" s="27" t="s">
        <v>69</v>
      </c>
      <c r="X342" s="33"/>
    </row>
    <row r="343" spans="1:24" x14ac:dyDescent="0.2">
      <c r="A343" s="14" t="s">
        <v>331</v>
      </c>
      <c r="B343" s="37" t="s">
        <v>494</v>
      </c>
      <c r="C343" s="37" t="s">
        <v>506</v>
      </c>
      <c r="D343" s="32">
        <v>8.1999999999999993</v>
      </c>
      <c r="E343" s="32">
        <v>8.1999999999999993</v>
      </c>
      <c r="F343" s="32"/>
      <c r="G343" s="23" t="s">
        <v>67</v>
      </c>
      <c r="H343" s="23">
        <v>2010</v>
      </c>
      <c r="I343" s="424">
        <f>VLOOKUP(H343,[1]Inflation!$G$16:$H$26,2,FALSE)</f>
        <v>1.0461491063094051</v>
      </c>
      <c r="J343" s="446">
        <v>8.5784226717371208</v>
      </c>
      <c r="K343" s="32"/>
      <c r="L343" s="447">
        <v>2.75</v>
      </c>
      <c r="M343" s="32">
        <v>2.75</v>
      </c>
      <c r="N343" s="450">
        <v>2.8769100423508638</v>
      </c>
      <c r="O343" s="32">
        <v>127</v>
      </c>
      <c r="P343" s="32">
        <v>127</v>
      </c>
      <c r="Q343" s="450">
        <v>132.86093650129445</v>
      </c>
      <c r="R343" s="23" t="s">
        <v>113</v>
      </c>
      <c r="S343" s="37" t="s">
        <v>71</v>
      </c>
      <c r="T343" s="23" t="s">
        <v>66</v>
      </c>
      <c r="U343" s="31"/>
      <c r="V343" s="33" t="s">
        <v>2836</v>
      </c>
      <c r="W343" s="27" t="s">
        <v>69</v>
      </c>
      <c r="X343" s="33"/>
    </row>
    <row r="344" spans="1:24" x14ac:dyDescent="0.2">
      <c r="A344" s="14" t="s">
        <v>331</v>
      </c>
      <c r="B344" s="14" t="s">
        <v>494</v>
      </c>
      <c r="C344" s="14" t="s">
        <v>512</v>
      </c>
      <c r="D344" s="35">
        <v>15.17</v>
      </c>
      <c r="E344" s="35">
        <v>15.17</v>
      </c>
      <c r="F344" s="35"/>
      <c r="G344" s="23" t="s">
        <v>67</v>
      </c>
      <c r="H344" s="23">
        <v>2010</v>
      </c>
      <c r="I344" s="424">
        <f>VLOOKUP(H344,[1]Inflation!$G$16:$H$26,2,FALSE)</f>
        <v>1.0461491063094051</v>
      </c>
      <c r="J344" s="446">
        <v>15.870081942713675</v>
      </c>
      <c r="K344" s="35"/>
      <c r="L344" s="448">
        <v>12</v>
      </c>
      <c r="M344" s="35">
        <v>12</v>
      </c>
      <c r="N344" s="450">
        <v>12.553789275712861</v>
      </c>
      <c r="O344" s="35">
        <v>22</v>
      </c>
      <c r="P344" s="35">
        <v>22</v>
      </c>
      <c r="Q344" s="450">
        <v>23.01528033880691</v>
      </c>
      <c r="R344" s="23" t="s">
        <v>113</v>
      </c>
      <c r="S344" s="37" t="s">
        <v>74</v>
      </c>
      <c r="T344" s="23" t="s">
        <v>66</v>
      </c>
      <c r="U344" s="34"/>
      <c r="V344" s="36" t="s">
        <v>2837</v>
      </c>
      <c r="W344" s="27" t="s">
        <v>69</v>
      </c>
      <c r="X344" s="36"/>
    </row>
    <row r="345" spans="1:24" x14ac:dyDescent="0.2">
      <c r="A345" s="14" t="s">
        <v>331</v>
      </c>
      <c r="B345" s="14" t="s">
        <v>494</v>
      </c>
      <c r="C345" s="14" t="s">
        <v>515</v>
      </c>
      <c r="D345" s="35">
        <v>12.8</v>
      </c>
      <c r="E345" s="35">
        <v>12.8</v>
      </c>
      <c r="F345" s="35"/>
      <c r="G345" s="23" t="s">
        <v>67</v>
      </c>
      <c r="H345" s="23">
        <v>2010</v>
      </c>
      <c r="I345" s="424">
        <f>VLOOKUP(H345,[1]Inflation!$G$16:$H$26,2,FALSE)</f>
        <v>1.0461491063094051</v>
      </c>
      <c r="J345" s="446">
        <v>13.390708560760386</v>
      </c>
      <c r="K345" s="35"/>
      <c r="L345" s="448">
        <v>8.65</v>
      </c>
      <c r="M345" s="35">
        <v>8.65</v>
      </c>
      <c r="N345" s="450">
        <v>9.0491897695763548</v>
      </c>
      <c r="O345" s="35">
        <v>32.5</v>
      </c>
      <c r="P345" s="35">
        <v>32.5</v>
      </c>
      <c r="Q345" s="450">
        <v>33.999845955055662</v>
      </c>
      <c r="R345" s="23" t="s">
        <v>113</v>
      </c>
      <c r="S345" s="37" t="s">
        <v>74</v>
      </c>
      <c r="T345" s="23" t="s">
        <v>66</v>
      </c>
      <c r="U345" s="34"/>
      <c r="V345" s="36" t="s">
        <v>2838</v>
      </c>
      <c r="W345" s="27" t="s">
        <v>69</v>
      </c>
      <c r="X345" s="36"/>
    </row>
    <row r="346" spans="1:24" x14ac:dyDescent="0.2">
      <c r="A346" s="14" t="s">
        <v>331</v>
      </c>
      <c r="B346" s="14" t="s">
        <v>494</v>
      </c>
      <c r="C346" s="14" t="s">
        <v>518</v>
      </c>
      <c r="D346" s="35">
        <v>13.51</v>
      </c>
      <c r="E346" s="35">
        <v>13.51</v>
      </c>
      <c r="F346" s="35"/>
      <c r="G346" s="23" t="s">
        <v>67</v>
      </c>
      <c r="H346" s="23">
        <v>2010</v>
      </c>
      <c r="I346" s="424">
        <f>VLOOKUP(H346,[1]Inflation!$G$16:$H$26,2,FALSE)</f>
        <v>1.0461491063094051</v>
      </c>
      <c r="J346" s="446">
        <v>14.133474426240062</v>
      </c>
      <c r="K346" s="35"/>
      <c r="L346" s="448">
        <v>7.28</v>
      </c>
      <c r="M346" s="35">
        <v>7.28</v>
      </c>
      <c r="N346" s="450">
        <v>7.6159654939324692</v>
      </c>
      <c r="O346" s="35">
        <v>100</v>
      </c>
      <c r="P346" s="35">
        <v>100</v>
      </c>
      <c r="Q346" s="450">
        <v>104.6149106309405</v>
      </c>
      <c r="R346" s="23" t="s">
        <v>113</v>
      </c>
      <c r="S346" s="37" t="s">
        <v>74</v>
      </c>
      <c r="T346" s="23" t="s">
        <v>66</v>
      </c>
      <c r="U346" s="34"/>
      <c r="V346" s="36" t="s">
        <v>2839</v>
      </c>
      <c r="W346" s="27" t="s">
        <v>69</v>
      </c>
      <c r="X346" s="36"/>
    </row>
    <row r="347" spans="1:24" x14ac:dyDescent="0.2">
      <c r="A347" s="14" t="s">
        <v>331</v>
      </c>
      <c r="B347" s="14" t="s">
        <v>494</v>
      </c>
      <c r="C347" s="14" t="s">
        <v>521</v>
      </c>
      <c r="D347" s="35">
        <v>16.559999999999999</v>
      </c>
      <c r="E347" s="35">
        <v>16.559999999999999</v>
      </c>
      <c r="F347" s="35"/>
      <c r="G347" s="23" t="s">
        <v>67</v>
      </c>
      <c r="H347" s="23">
        <v>2010</v>
      </c>
      <c r="I347" s="424">
        <f>VLOOKUP(H347,[1]Inflation!$G$16:$H$26,2,FALSE)</f>
        <v>1.0461491063094051</v>
      </c>
      <c r="J347" s="446">
        <v>17.324229200483746</v>
      </c>
      <c r="K347" s="35"/>
      <c r="L347" s="448">
        <v>16.559999999999999</v>
      </c>
      <c r="M347" s="35">
        <v>16.559999999999999</v>
      </c>
      <c r="N347" s="450">
        <v>17.324229200483746</v>
      </c>
      <c r="O347" s="35">
        <v>16.559999999999999</v>
      </c>
      <c r="P347" s="35">
        <v>16.559999999999999</v>
      </c>
      <c r="Q347" s="450">
        <v>17.324229200483746</v>
      </c>
      <c r="R347" s="23" t="s">
        <v>113</v>
      </c>
      <c r="S347" s="37" t="s">
        <v>74</v>
      </c>
      <c r="T347" s="23" t="s">
        <v>66</v>
      </c>
      <c r="U347" s="34"/>
      <c r="V347" s="36" t="s">
        <v>2840</v>
      </c>
      <c r="W347" s="27" t="s">
        <v>69</v>
      </c>
      <c r="X347" s="36"/>
    </row>
    <row r="348" spans="1:24" x14ac:dyDescent="0.2">
      <c r="A348" s="14" t="s">
        <v>331</v>
      </c>
      <c r="B348" s="14" t="s">
        <v>494</v>
      </c>
      <c r="C348" s="14" t="s">
        <v>523</v>
      </c>
      <c r="D348" s="35">
        <v>14.08</v>
      </c>
      <c r="E348" s="35">
        <v>14.08</v>
      </c>
      <c r="F348" s="35"/>
      <c r="G348" s="23" t="s">
        <v>67</v>
      </c>
      <c r="H348" s="23">
        <v>2010</v>
      </c>
      <c r="I348" s="424">
        <f>VLOOKUP(H348,[1]Inflation!$G$16:$H$26,2,FALSE)</f>
        <v>1.0461491063094051</v>
      </c>
      <c r="J348" s="446">
        <v>14.729779416836424</v>
      </c>
      <c r="K348" s="35"/>
      <c r="L348" s="448">
        <v>12.5</v>
      </c>
      <c r="M348" s="35">
        <v>12.5</v>
      </c>
      <c r="N348" s="450">
        <v>13.076863828867562</v>
      </c>
      <c r="O348" s="35">
        <v>33.5</v>
      </c>
      <c r="P348" s="35">
        <v>33.5</v>
      </c>
      <c r="Q348" s="450">
        <v>35.045995061365069</v>
      </c>
      <c r="R348" s="23" t="s">
        <v>113</v>
      </c>
      <c r="S348" s="37" t="s">
        <v>74</v>
      </c>
      <c r="T348" s="23" t="s">
        <v>66</v>
      </c>
      <c r="U348" s="34"/>
      <c r="V348" s="36" t="s">
        <v>2841</v>
      </c>
      <c r="W348" s="27" t="s">
        <v>69</v>
      </c>
      <c r="X348" s="36"/>
    </row>
    <row r="349" spans="1:24" x14ac:dyDescent="0.2">
      <c r="A349" s="14" t="s">
        <v>331</v>
      </c>
      <c r="B349" s="14" t="s">
        <v>494</v>
      </c>
      <c r="C349" s="14" t="s">
        <v>526</v>
      </c>
      <c r="D349" s="24">
        <v>15.26</v>
      </c>
      <c r="E349" s="24">
        <v>15.26</v>
      </c>
      <c r="F349" s="24"/>
      <c r="G349" s="23" t="s">
        <v>67</v>
      </c>
      <c r="H349" s="23">
        <v>2010</v>
      </c>
      <c r="I349" s="424">
        <f>VLOOKUP(H349,[1]Inflation!$G$16:$H$26,2,FALSE)</f>
        <v>1.0461491063094051</v>
      </c>
      <c r="J349" s="446">
        <v>15.964235362281521</v>
      </c>
      <c r="K349" s="24"/>
      <c r="L349" s="446">
        <v>8</v>
      </c>
      <c r="M349" s="24">
        <v>8</v>
      </c>
      <c r="N349" s="450">
        <v>8.3691928504752404</v>
      </c>
      <c r="O349" s="24">
        <v>37.799999999999997</v>
      </c>
      <c r="P349" s="24">
        <v>37.799999999999997</v>
      </c>
      <c r="Q349" s="450">
        <v>39.544436218495505</v>
      </c>
      <c r="R349" s="23" t="s">
        <v>113</v>
      </c>
      <c r="S349" s="37" t="s">
        <v>77</v>
      </c>
      <c r="T349" s="23" t="s">
        <v>66</v>
      </c>
      <c r="U349" s="417"/>
      <c r="V349" s="26" t="s">
        <v>2842</v>
      </c>
      <c r="W349" s="27" t="s">
        <v>69</v>
      </c>
      <c r="X349" s="26"/>
    </row>
    <row r="350" spans="1:24" x14ac:dyDescent="0.2">
      <c r="A350" s="14" t="s">
        <v>331</v>
      </c>
      <c r="B350" s="14" t="s">
        <v>494</v>
      </c>
      <c r="C350" s="14" t="s">
        <v>528</v>
      </c>
      <c r="D350" s="24">
        <v>17.57</v>
      </c>
      <c r="E350" s="24">
        <v>17.57</v>
      </c>
      <c r="F350" s="24"/>
      <c r="G350" s="23" t="s">
        <v>67</v>
      </c>
      <c r="H350" s="23">
        <v>2010</v>
      </c>
      <c r="I350" s="424">
        <f>VLOOKUP(H350,[1]Inflation!$G$16:$H$26,2,FALSE)</f>
        <v>1.0461491063094051</v>
      </c>
      <c r="J350" s="446">
        <v>18.380839797856247</v>
      </c>
      <c r="K350" s="24"/>
      <c r="L350" s="446">
        <v>5.96</v>
      </c>
      <c r="M350" s="24">
        <v>5.96</v>
      </c>
      <c r="N350" s="450">
        <v>6.2350486736040542</v>
      </c>
      <c r="O350" s="24">
        <v>137.5</v>
      </c>
      <c r="P350" s="24">
        <v>137.5</v>
      </c>
      <c r="Q350" s="450">
        <v>143.84550211754319</v>
      </c>
      <c r="R350" s="23" t="s">
        <v>113</v>
      </c>
      <c r="S350" s="37" t="s">
        <v>77</v>
      </c>
      <c r="T350" s="23" t="s">
        <v>66</v>
      </c>
      <c r="U350" s="417"/>
      <c r="V350" s="26" t="s">
        <v>2843</v>
      </c>
      <c r="W350" s="27" t="s">
        <v>69</v>
      </c>
      <c r="X350" s="26"/>
    </row>
    <row r="351" spans="1:24" x14ac:dyDescent="0.2">
      <c r="A351" s="14" t="s">
        <v>331</v>
      </c>
      <c r="B351" s="14" t="s">
        <v>494</v>
      </c>
      <c r="C351" s="14" t="s">
        <v>530</v>
      </c>
      <c r="D351" s="24">
        <v>38.58</v>
      </c>
      <c r="E351" s="24">
        <v>11.762195121951219</v>
      </c>
      <c r="F351" s="24" t="s">
        <v>531</v>
      </c>
      <c r="G351" s="23" t="s">
        <v>67</v>
      </c>
      <c r="H351" s="23">
        <v>2010</v>
      </c>
      <c r="I351" s="424">
        <f>VLOOKUP(H351,[1]Inflation!$G$16:$H$26,2,FALSE)</f>
        <v>1.0461491063094051</v>
      </c>
      <c r="J351" s="446">
        <v>12.305009915066112</v>
      </c>
      <c r="K351" s="24"/>
      <c r="L351" s="446">
        <v>28.7</v>
      </c>
      <c r="M351" s="24">
        <v>8.75</v>
      </c>
      <c r="N351" s="450">
        <v>9.1538046802072941</v>
      </c>
      <c r="O351" s="24">
        <v>53.23</v>
      </c>
      <c r="P351" s="24">
        <v>16.228658536585368</v>
      </c>
      <c r="Q351" s="450">
        <v>16.97759662464928</v>
      </c>
      <c r="R351" s="23" t="s">
        <v>532</v>
      </c>
      <c r="S351" s="37" t="s">
        <v>77</v>
      </c>
      <c r="T351" s="23" t="s">
        <v>66</v>
      </c>
      <c r="U351" s="417"/>
      <c r="V351" s="26" t="s">
        <v>2744</v>
      </c>
      <c r="W351" s="27" t="s">
        <v>69</v>
      </c>
      <c r="X351" s="26"/>
    </row>
    <row r="352" spans="1:24" x14ac:dyDescent="0.2">
      <c r="A352" s="14" t="s">
        <v>331</v>
      </c>
      <c r="B352" s="14" t="s">
        <v>494</v>
      </c>
      <c r="C352" s="14" t="s">
        <v>533</v>
      </c>
      <c r="D352" s="24">
        <v>22.22</v>
      </c>
      <c r="E352" s="24">
        <v>22.22</v>
      </c>
      <c r="F352" s="24"/>
      <c r="G352" s="23" t="s">
        <v>67</v>
      </c>
      <c r="H352" s="23">
        <v>2010</v>
      </c>
      <c r="I352" s="424">
        <f>VLOOKUP(H352,[1]Inflation!$G$16:$H$26,2,FALSE)</f>
        <v>1.0461491063094051</v>
      </c>
      <c r="J352" s="446">
        <v>23.24543314219498</v>
      </c>
      <c r="K352" s="24"/>
      <c r="L352" s="446">
        <v>9</v>
      </c>
      <c r="M352" s="24">
        <v>9</v>
      </c>
      <c r="N352" s="450">
        <v>9.4153419567846459</v>
      </c>
      <c r="O352" s="24">
        <v>71.5</v>
      </c>
      <c r="P352" s="24">
        <v>71.5</v>
      </c>
      <c r="Q352" s="450">
        <v>74.799661101122467</v>
      </c>
      <c r="R352" s="23" t="s">
        <v>113</v>
      </c>
      <c r="S352" s="37" t="s">
        <v>77</v>
      </c>
      <c r="T352" s="23" t="s">
        <v>66</v>
      </c>
      <c r="U352" s="417"/>
      <c r="V352" s="26" t="s">
        <v>2844</v>
      </c>
      <c r="W352" s="27" t="s">
        <v>69</v>
      </c>
      <c r="X352" s="26"/>
    </row>
    <row r="353" spans="1:24" x14ac:dyDescent="0.2">
      <c r="A353" s="14" t="s">
        <v>331</v>
      </c>
      <c r="B353" s="14" t="s">
        <v>494</v>
      </c>
      <c r="C353" s="14" t="s">
        <v>535</v>
      </c>
      <c r="D353" s="24">
        <v>18.88</v>
      </c>
      <c r="E353" s="24">
        <v>18.88</v>
      </c>
      <c r="F353" s="24"/>
      <c r="G353" s="23" t="s">
        <v>67</v>
      </c>
      <c r="H353" s="23">
        <v>2010</v>
      </c>
      <c r="I353" s="424">
        <f>VLOOKUP(H353,[1]Inflation!$G$16:$H$26,2,FALSE)</f>
        <v>1.0461491063094051</v>
      </c>
      <c r="J353" s="446">
        <v>19.751295127121566</v>
      </c>
      <c r="K353" s="24"/>
      <c r="L353" s="446">
        <v>18.760000000000002</v>
      </c>
      <c r="M353" s="24">
        <v>18.760000000000002</v>
      </c>
      <c r="N353" s="450">
        <v>19.625757234364439</v>
      </c>
      <c r="O353" s="24">
        <v>19</v>
      </c>
      <c r="P353" s="24">
        <v>19</v>
      </c>
      <c r="Q353" s="450">
        <v>19.876833019878696</v>
      </c>
      <c r="R353" s="23" t="s">
        <v>113</v>
      </c>
      <c r="S353" s="37" t="s">
        <v>77</v>
      </c>
      <c r="T353" s="23" t="s">
        <v>66</v>
      </c>
      <c r="U353" s="417"/>
      <c r="V353" s="26" t="s">
        <v>2748</v>
      </c>
      <c r="W353" s="27" t="s">
        <v>69</v>
      </c>
      <c r="X353" s="26"/>
    </row>
    <row r="354" spans="1:24" x14ac:dyDescent="0.2">
      <c r="A354" s="14" t="s">
        <v>331</v>
      </c>
      <c r="B354" s="14" t="s">
        <v>494</v>
      </c>
      <c r="C354" s="14" t="s">
        <v>536</v>
      </c>
      <c r="D354" s="24">
        <v>13.68</v>
      </c>
      <c r="E354" s="24">
        <v>13.68</v>
      </c>
      <c r="F354" s="24"/>
      <c r="G354" s="23" t="s">
        <v>67</v>
      </c>
      <c r="H354" s="23">
        <v>2010</v>
      </c>
      <c r="I354" s="424">
        <f>VLOOKUP(H354,[1]Inflation!$G$16:$H$26,2,FALSE)</f>
        <v>1.0461491063094051</v>
      </c>
      <c r="J354" s="446">
        <v>14.311319774312661</v>
      </c>
      <c r="K354" s="24"/>
      <c r="L354" s="446">
        <v>9.4499999999999993</v>
      </c>
      <c r="M354" s="24">
        <v>9.4499999999999993</v>
      </c>
      <c r="N354" s="450">
        <v>9.8861090546238763</v>
      </c>
      <c r="O354" s="24">
        <v>20.77</v>
      </c>
      <c r="P354" s="24">
        <v>20.77</v>
      </c>
      <c r="Q354" s="450">
        <v>21.728516938046344</v>
      </c>
      <c r="R354" s="23" t="s">
        <v>113</v>
      </c>
      <c r="S354" s="37" t="s">
        <v>77</v>
      </c>
      <c r="T354" s="23" t="s">
        <v>66</v>
      </c>
      <c r="U354" s="417"/>
      <c r="V354" s="26" t="s">
        <v>2845</v>
      </c>
      <c r="W354" s="27" t="s">
        <v>69</v>
      </c>
      <c r="X354" s="26"/>
    </row>
    <row r="355" spans="1:24" x14ac:dyDescent="0.2">
      <c r="A355" s="14" t="s">
        <v>331</v>
      </c>
      <c r="B355" s="14" t="s">
        <v>494</v>
      </c>
      <c r="C355" s="14" t="s">
        <v>538</v>
      </c>
      <c r="D355" s="24">
        <v>18.239999999999998</v>
      </c>
      <c r="E355" s="24">
        <v>18.239999999999998</v>
      </c>
      <c r="F355" s="24"/>
      <c r="G355" s="23" t="s">
        <v>67</v>
      </c>
      <c r="H355" s="23">
        <v>2010</v>
      </c>
      <c r="I355" s="424">
        <f>VLOOKUP(H355,[1]Inflation!$G$16:$H$26,2,FALSE)</f>
        <v>1.0461491063094051</v>
      </c>
      <c r="J355" s="446">
        <v>19.081759699083545</v>
      </c>
      <c r="K355" s="24"/>
      <c r="L355" s="446">
        <v>10.5</v>
      </c>
      <c r="M355" s="24">
        <v>10.5</v>
      </c>
      <c r="N355" s="450">
        <v>10.984565616248753</v>
      </c>
      <c r="O355" s="24">
        <v>23.99</v>
      </c>
      <c r="P355" s="24">
        <v>23.99</v>
      </c>
      <c r="Q355" s="450">
        <v>25.097117060362624</v>
      </c>
      <c r="R355" s="23" t="s">
        <v>113</v>
      </c>
      <c r="S355" s="37" t="s">
        <v>77</v>
      </c>
      <c r="T355" s="23" t="s">
        <v>66</v>
      </c>
      <c r="U355" s="417"/>
      <c r="V355" s="26" t="s">
        <v>2754</v>
      </c>
      <c r="W355" s="27" t="s">
        <v>69</v>
      </c>
      <c r="X355" s="26"/>
    </row>
    <row r="356" spans="1:24" x14ac:dyDescent="0.2">
      <c r="A356" s="14" t="s">
        <v>331</v>
      </c>
      <c r="B356" s="14" t="s">
        <v>494</v>
      </c>
      <c r="C356" s="14" t="s">
        <v>539</v>
      </c>
      <c r="D356" s="24">
        <v>15.95</v>
      </c>
      <c r="E356" s="24">
        <v>15.95</v>
      </c>
      <c r="F356" s="24"/>
      <c r="G356" s="23" t="s">
        <v>67</v>
      </c>
      <c r="H356" s="23">
        <v>2010</v>
      </c>
      <c r="I356" s="424">
        <f>VLOOKUP(H356,[1]Inflation!$G$16:$H$26,2,FALSE)</f>
        <v>1.0461491063094051</v>
      </c>
      <c r="J356" s="446">
        <v>16.686078245635009</v>
      </c>
      <c r="K356" s="24"/>
      <c r="L356" s="446">
        <v>7.4</v>
      </c>
      <c r="M356" s="24">
        <v>7.4</v>
      </c>
      <c r="N356" s="450">
        <v>7.7415033866895975</v>
      </c>
      <c r="O356" s="24">
        <v>32.340000000000003</v>
      </c>
      <c r="P356" s="24">
        <v>32.340000000000003</v>
      </c>
      <c r="Q356" s="450">
        <v>33.832462098046165</v>
      </c>
      <c r="R356" s="23" t="s">
        <v>113</v>
      </c>
      <c r="S356" s="37" t="s">
        <v>77</v>
      </c>
      <c r="T356" s="23" t="s">
        <v>66</v>
      </c>
      <c r="U356" s="417"/>
      <c r="V356" s="26" t="s">
        <v>2746</v>
      </c>
      <c r="W356" s="27" t="s">
        <v>69</v>
      </c>
      <c r="X356" s="26"/>
    </row>
    <row r="357" spans="1:24" x14ac:dyDescent="0.2">
      <c r="A357" s="14" t="s">
        <v>331</v>
      </c>
      <c r="B357" s="14" t="s">
        <v>494</v>
      </c>
      <c r="C357" s="14" t="s">
        <v>543</v>
      </c>
      <c r="D357" s="35">
        <v>34.53</v>
      </c>
      <c r="E357" s="35">
        <v>34.53</v>
      </c>
      <c r="F357" s="35"/>
      <c r="G357" s="23" t="s">
        <v>67</v>
      </c>
      <c r="H357" s="23">
        <v>2010</v>
      </c>
      <c r="I357" s="424">
        <f>VLOOKUP(H357,[1]Inflation!$G$16:$H$26,2,FALSE)</f>
        <v>1.0461491063094051</v>
      </c>
      <c r="J357" s="446">
        <v>36.123528640863761</v>
      </c>
      <c r="K357" s="35"/>
      <c r="L357" s="448">
        <v>25</v>
      </c>
      <c r="M357" s="35">
        <v>25</v>
      </c>
      <c r="N357" s="450">
        <v>26.153727657735125</v>
      </c>
      <c r="O357" s="35">
        <v>54.25</v>
      </c>
      <c r="P357" s="35">
        <v>54.25</v>
      </c>
      <c r="Q357" s="450">
        <v>56.753589017285222</v>
      </c>
      <c r="R357" s="34" t="s">
        <v>113</v>
      </c>
      <c r="S357" s="37" t="s">
        <v>202</v>
      </c>
      <c r="T357" s="23" t="s">
        <v>66</v>
      </c>
      <c r="U357" s="34"/>
      <c r="V357" s="36" t="s">
        <v>2846</v>
      </c>
      <c r="W357" s="27" t="s">
        <v>69</v>
      </c>
      <c r="X357" s="36"/>
    </row>
    <row r="358" spans="1:24" x14ac:dyDescent="0.2">
      <c r="A358" s="14" t="s">
        <v>331</v>
      </c>
      <c r="B358" s="14" t="s">
        <v>494</v>
      </c>
      <c r="C358" s="14" t="s">
        <v>546</v>
      </c>
      <c r="D358" s="24">
        <v>17.04</v>
      </c>
      <c r="E358" s="24">
        <v>17.04</v>
      </c>
      <c r="F358" s="24"/>
      <c r="G358" s="23" t="s">
        <v>67</v>
      </c>
      <c r="H358" s="23">
        <v>2010</v>
      </c>
      <c r="I358" s="424">
        <f>VLOOKUP(H358,[1]Inflation!$G$16:$H$26,2,FALSE)</f>
        <v>1.0461491063094051</v>
      </c>
      <c r="J358" s="446">
        <v>17.826380771512262</v>
      </c>
      <c r="K358" s="24"/>
      <c r="L358" s="446">
        <v>8</v>
      </c>
      <c r="M358" s="24">
        <v>8</v>
      </c>
      <c r="N358" s="450">
        <v>8.3691928504752404</v>
      </c>
      <c r="O358" s="24">
        <v>32</v>
      </c>
      <c r="P358" s="24">
        <v>32</v>
      </c>
      <c r="Q358" s="450">
        <v>33.476771401900962</v>
      </c>
      <c r="R358" s="34" t="s">
        <v>113</v>
      </c>
      <c r="S358" s="37" t="s">
        <v>254</v>
      </c>
      <c r="T358" s="23" t="s">
        <v>66</v>
      </c>
      <c r="U358" s="417"/>
      <c r="V358" s="26" t="s">
        <v>2763</v>
      </c>
      <c r="W358" s="27" t="s">
        <v>69</v>
      </c>
      <c r="X358" s="26"/>
    </row>
    <row r="359" spans="1:24" x14ac:dyDescent="0.2">
      <c r="A359" s="14" t="s">
        <v>331</v>
      </c>
      <c r="B359" s="14" t="s">
        <v>494</v>
      </c>
      <c r="C359" s="14" t="s">
        <v>547</v>
      </c>
      <c r="D359" s="24">
        <v>9.36</v>
      </c>
      <c r="E359" s="24">
        <v>9.36</v>
      </c>
      <c r="F359" s="24"/>
      <c r="G359" s="23" t="s">
        <v>67</v>
      </c>
      <c r="H359" s="23">
        <v>2010</v>
      </c>
      <c r="I359" s="424">
        <f>VLOOKUP(H359,[1]Inflation!$G$16:$H$26,2,FALSE)</f>
        <v>1.0461491063094051</v>
      </c>
      <c r="J359" s="446">
        <v>9.7919556350560306</v>
      </c>
      <c r="K359" s="24"/>
      <c r="L359" s="446">
        <v>3</v>
      </c>
      <c r="M359" s="24">
        <v>3</v>
      </c>
      <c r="N359" s="450">
        <v>3.1384473189282152</v>
      </c>
      <c r="O359" s="24">
        <v>20</v>
      </c>
      <c r="P359" s="24">
        <v>20</v>
      </c>
      <c r="Q359" s="450">
        <v>20.922982126188103</v>
      </c>
      <c r="R359" s="34" t="s">
        <v>113</v>
      </c>
      <c r="S359" s="37" t="s">
        <v>254</v>
      </c>
      <c r="T359" s="23" t="s">
        <v>66</v>
      </c>
      <c r="U359" s="417"/>
      <c r="V359" s="26" t="s">
        <v>2847</v>
      </c>
      <c r="W359" s="27" t="s">
        <v>69</v>
      </c>
      <c r="X359" s="26"/>
    </row>
    <row r="360" spans="1:24" x14ac:dyDescent="0.2">
      <c r="A360" s="14" t="s">
        <v>331</v>
      </c>
      <c r="B360" s="14" t="s">
        <v>494</v>
      </c>
      <c r="C360" s="14" t="s">
        <v>549</v>
      </c>
      <c r="D360" s="24">
        <v>16.690000000000001</v>
      </c>
      <c r="E360" s="24">
        <v>16.690000000000001</v>
      </c>
      <c r="F360" s="24"/>
      <c r="G360" s="23" t="s">
        <v>67</v>
      </c>
      <c r="H360" s="23">
        <v>2010</v>
      </c>
      <c r="I360" s="424">
        <f>VLOOKUP(H360,[1]Inflation!$G$16:$H$26,2,FALSE)</f>
        <v>1.0461491063094051</v>
      </c>
      <c r="J360" s="446">
        <v>17.460228584303973</v>
      </c>
      <c r="K360" s="24"/>
      <c r="L360" s="446">
        <v>13.25</v>
      </c>
      <c r="M360" s="24">
        <v>13.25</v>
      </c>
      <c r="N360" s="450">
        <v>13.861475658599616</v>
      </c>
      <c r="O360" s="24">
        <v>20</v>
      </c>
      <c r="P360" s="24">
        <v>20</v>
      </c>
      <c r="Q360" s="450">
        <v>20.922982126188103</v>
      </c>
      <c r="R360" s="34" t="s">
        <v>113</v>
      </c>
      <c r="S360" s="37" t="s">
        <v>254</v>
      </c>
      <c r="T360" s="23" t="s">
        <v>66</v>
      </c>
      <c r="U360" s="417"/>
      <c r="V360" s="26" t="s">
        <v>2792</v>
      </c>
      <c r="W360" s="27" t="s">
        <v>69</v>
      </c>
      <c r="X360" s="26"/>
    </row>
    <row r="361" spans="1:24" x14ac:dyDescent="0.2">
      <c r="A361" s="14" t="s">
        <v>331</v>
      </c>
      <c r="B361" s="14" t="s">
        <v>494</v>
      </c>
      <c r="C361" s="14" t="s">
        <v>550</v>
      </c>
      <c r="D361" s="24">
        <v>36.46</v>
      </c>
      <c r="E361" s="24">
        <v>36.46</v>
      </c>
      <c r="F361" s="24"/>
      <c r="G361" s="23" t="s">
        <v>67</v>
      </c>
      <c r="H361" s="23">
        <v>2010</v>
      </c>
      <c r="I361" s="424">
        <f>VLOOKUP(H361,[1]Inflation!$G$16:$H$26,2,FALSE)</f>
        <v>1.0461491063094051</v>
      </c>
      <c r="J361" s="446">
        <v>38.142596416040909</v>
      </c>
      <c r="K361" s="24"/>
      <c r="L361" s="446">
        <v>13</v>
      </c>
      <c r="M361" s="24">
        <v>13</v>
      </c>
      <c r="N361" s="450">
        <v>13.599938382022266</v>
      </c>
      <c r="O361" s="24">
        <v>64.89</v>
      </c>
      <c r="P361" s="24">
        <v>64.89</v>
      </c>
      <c r="Q361" s="450">
        <v>67.884615508417298</v>
      </c>
      <c r="R361" s="34" t="s">
        <v>113</v>
      </c>
      <c r="S361" s="37" t="s">
        <v>254</v>
      </c>
      <c r="T361" s="23" t="s">
        <v>66</v>
      </c>
      <c r="U361" s="417"/>
      <c r="V361" s="26" t="s">
        <v>2801</v>
      </c>
      <c r="W361" s="27" t="s">
        <v>69</v>
      </c>
      <c r="X361" s="26"/>
    </row>
    <row r="362" spans="1:24" x14ac:dyDescent="0.2">
      <c r="A362" s="14" t="s">
        <v>331</v>
      </c>
      <c r="B362" s="14" t="s">
        <v>494</v>
      </c>
      <c r="C362" s="14" t="s">
        <v>551</v>
      </c>
      <c r="D362" s="24">
        <v>7.07</v>
      </c>
      <c r="E362" s="24">
        <v>7.07</v>
      </c>
      <c r="F362" s="24"/>
      <c r="G362" s="23" t="s">
        <v>67</v>
      </c>
      <c r="H362" s="23">
        <v>2010</v>
      </c>
      <c r="I362" s="424">
        <f>VLOOKUP(H362,[1]Inflation!$G$16:$H$26,2,FALSE)</f>
        <v>1.0461491063094051</v>
      </c>
      <c r="J362" s="446">
        <v>7.3962741816074944</v>
      </c>
      <c r="K362" s="24"/>
      <c r="L362" s="446">
        <v>5.04</v>
      </c>
      <c r="M362" s="24">
        <v>5.04</v>
      </c>
      <c r="N362" s="450">
        <v>5.2725914957994018</v>
      </c>
      <c r="O362" s="24">
        <v>9.23</v>
      </c>
      <c r="P362" s="24">
        <v>9.23</v>
      </c>
      <c r="Q362" s="450">
        <v>9.6559562512358088</v>
      </c>
      <c r="R362" s="34" t="s">
        <v>113</v>
      </c>
      <c r="S362" s="37" t="s">
        <v>254</v>
      </c>
      <c r="T362" s="23" t="s">
        <v>66</v>
      </c>
      <c r="U362" s="417"/>
      <c r="V362" s="26" t="s">
        <v>2745</v>
      </c>
      <c r="W362" s="27" t="s">
        <v>69</v>
      </c>
      <c r="X362" s="26"/>
    </row>
    <row r="363" spans="1:24" x14ac:dyDescent="0.2">
      <c r="A363" s="14" t="s">
        <v>331</v>
      </c>
      <c r="B363" s="14" t="s">
        <v>494</v>
      </c>
      <c r="C363" s="14" t="s">
        <v>552</v>
      </c>
      <c r="D363" s="24">
        <v>31.95</v>
      </c>
      <c r="E363" s="24">
        <v>31.95</v>
      </c>
      <c r="F363" s="24"/>
      <c r="G363" s="23" t="s">
        <v>67</v>
      </c>
      <c r="H363" s="23">
        <v>2010</v>
      </c>
      <c r="I363" s="424">
        <f>VLOOKUP(H363,[1]Inflation!$G$16:$H$26,2,FALSE)</f>
        <v>1.0461491063094051</v>
      </c>
      <c r="J363" s="446">
        <v>33.42446394658549</v>
      </c>
      <c r="K363" s="24"/>
      <c r="L363" s="446">
        <v>17</v>
      </c>
      <c r="M363" s="24">
        <v>17</v>
      </c>
      <c r="N363" s="450">
        <v>17.784534807259885</v>
      </c>
      <c r="O363" s="24">
        <v>65</v>
      </c>
      <c r="P363" s="24">
        <v>65</v>
      </c>
      <c r="Q363" s="450">
        <v>67.999691910111324</v>
      </c>
      <c r="R363" s="23" t="s">
        <v>113</v>
      </c>
      <c r="S363" s="37" t="s">
        <v>79</v>
      </c>
      <c r="T363" s="23" t="s">
        <v>66</v>
      </c>
      <c r="U363" s="417"/>
      <c r="V363" s="26" t="s">
        <v>2848</v>
      </c>
      <c r="W363" s="27" t="s">
        <v>69</v>
      </c>
      <c r="X363" s="26"/>
    </row>
    <row r="364" spans="1:24" x14ac:dyDescent="0.2">
      <c r="A364" s="14" t="s">
        <v>331</v>
      </c>
      <c r="B364" s="14" t="s">
        <v>494</v>
      </c>
      <c r="C364" s="14" t="s">
        <v>554</v>
      </c>
      <c r="D364" s="24">
        <v>12.7</v>
      </c>
      <c r="E364" s="24">
        <v>12.7</v>
      </c>
      <c r="F364" s="24"/>
      <c r="G364" s="23" t="s">
        <v>67</v>
      </c>
      <c r="H364" s="23">
        <v>2010</v>
      </c>
      <c r="I364" s="424">
        <f>VLOOKUP(H364,[1]Inflation!$G$16:$H$26,2,FALSE)</f>
        <v>1.0461491063094051</v>
      </c>
      <c r="J364" s="446">
        <v>13.286093650129443</v>
      </c>
      <c r="K364" s="24"/>
      <c r="L364" s="446">
        <v>4.5</v>
      </c>
      <c r="M364" s="24">
        <v>4.5</v>
      </c>
      <c r="N364" s="450">
        <v>4.707670978392323</v>
      </c>
      <c r="O364" s="24">
        <v>95</v>
      </c>
      <c r="P364" s="24">
        <v>95</v>
      </c>
      <c r="Q364" s="450">
        <v>99.384165099393485</v>
      </c>
      <c r="R364" s="23" t="s">
        <v>113</v>
      </c>
      <c r="S364" s="37" t="s">
        <v>79</v>
      </c>
      <c r="T364" s="23" t="s">
        <v>66</v>
      </c>
      <c r="U364" s="417"/>
      <c r="V364" s="26" t="s">
        <v>2849</v>
      </c>
      <c r="W364" s="27" t="s">
        <v>69</v>
      </c>
      <c r="X364" s="26"/>
    </row>
    <row r="365" spans="1:24" x14ac:dyDescent="0.2">
      <c r="A365" s="14" t="s">
        <v>331</v>
      </c>
      <c r="B365" s="14" t="s">
        <v>494</v>
      </c>
      <c r="C365" s="14" t="s">
        <v>556</v>
      </c>
      <c r="D365" s="24">
        <v>42.67</v>
      </c>
      <c r="E365" s="24">
        <v>42.67</v>
      </c>
      <c r="F365" s="24"/>
      <c r="G365" s="23" t="s">
        <v>67</v>
      </c>
      <c r="H365" s="23">
        <v>2010</v>
      </c>
      <c r="I365" s="424">
        <f>VLOOKUP(H365,[1]Inflation!$G$16:$H$26,2,FALSE)</f>
        <v>1.0461491063094051</v>
      </c>
      <c r="J365" s="446">
        <v>44.639182366222315</v>
      </c>
      <c r="K365" s="24"/>
      <c r="L365" s="446">
        <v>31</v>
      </c>
      <c r="M365" s="24">
        <v>31</v>
      </c>
      <c r="N365" s="450">
        <v>32.430622295591554</v>
      </c>
      <c r="O365" s="24">
        <v>57</v>
      </c>
      <c r="P365" s="24">
        <v>57</v>
      </c>
      <c r="Q365" s="450">
        <v>59.630499059636087</v>
      </c>
      <c r="R365" s="23" t="s">
        <v>336</v>
      </c>
      <c r="S365" s="37" t="s">
        <v>36</v>
      </c>
      <c r="T365" s="23" t="s">
        <v>66</v>
      </c>
      <c r="U365" s="417"/>
      <c r="V365" s="26" t="s">
        <v>2749</v>
      </c>
      <c r="W365" s="27" t="s">
        <v>69</v>
      </c>
      <c r="X365" s="26"/>
    </row>
    <row r="366" spans="1:24" x14ac:dyDescent="0.2">
      <c r="A366" s="14" t="s">
        <v>331</v>
      </c>
      <c r="B366" s="14" t="s">
        <v>494</v>
      </c>
      <c r="C366" s="14" t="s">
        <v>557</v>
      </c>
      <c r="D366" s="24">
        <v>38.479999999999997</v>
      </c>
      <c r="E366" s="24">
        <v>38.479999999999997</v>
      </c>
      <c r="F366" s="24"/>
      <c r="G366" s="23" t="s">
        <v>67</v>
      </c>
      <c r="H366" s="23">
        <v>2010</v>
      </c>
      <c r="I366" s="424">
        <f>VLOOKUP(H366,[1]Inflation!$G$16:$H$26,2,FALSE)</f>
        <v>1.0461491063094051</v>
      </c>
      <c r="J366" s="446">
        <v>40.255817610785904</v>
      </c>
      <c r="K366" s="24"/>
      <c r="L366" s="446">
        <v>1</v>
      </c>
      <c r="M366" s="24">
        <v>1</v>
      </c>
      <c r="N366" s="450">
        <v>1.0461491063094051</v>
      </c>
      <c r="O366" s="24">
        <v>68</v>
      </c>
      <c r="P366" s="24">
        <v>68</v>
      </c>
      <c r="Q366" s="450">
        <v>71.138139229039538</v>
      </c>
      <c r="R366" s="23" t="s">
        <v>336</v>
      </c>
      <c r="S366" s="37" t="s">
        <v>36</v>
      </c>
      <c r="T366" s="23" t="s">
        <v>66</v>
      </c>
      <c r="U366" s="417"/>
      <c r="V366" s="26" t="s">
        <v>2850</v>
      </c>
      <c r="W366" s="27" t="s">
        <v>69</v>
      </c>
      <c r="X366" s="26"/>
    </row>
    <row r="367" spans="1:24" x14ac:dyDescent="0.2">
      <c r="A367" s="14" t="s">
        <v>331</v>
      </c>
      <c r="B367" s="14" t="s">
        <v>494</v>
      </c>
      <c r="C367" s="14" t="s">
        <v>559</v>
      </c>
      <c r="D367" s="24">
        <v>45.44</v>
      </c>
      <c r="E367" s="24">
        <v>45.44</v>
      </c>
      <c r="F367" s="24"/>
      <c r="G367" s="23" t="s">
        <v>67</v>
      </c>
      <c r="H367" s="23">
        <v>2010</v>
      </c>
      <c r="I367" s="424">
        <f>VLOOKUP(H367,[1]Inflation!$G$16:$H$26,2,FALSE)</f>
        <v>1.0461491063094051</v>
      </c>
      <c r="J367" s="446">
        <v>47.537015390699366</v>
      </c>
      <c r="K367" s="24"/>
      <c r="L367" s="446">
        <v>5</v>
      </c>
      <c r="M367" s="24">
        <v>5</v>
      </c>
      <c r="N367" s="450">
        <v>5.2307455315470257</v>
      </c>
      <c r="O367" s="24">
        <v>63</v>
      </c>
      <c r="P367" s="24">
        <v>63</v>
      </c>
      <c r="Q367" s="450">
        <v>65.907393697492523</v>
      </c>
      <c r="R367" s="23" t="s">
        <v>336</v>
      </c>
      <c r="S367" s="37" t="s">
        <v>36</v>
      </c>
      <c r="T367" s="23" t="s">
        <v>66</v>
      </c>
      <c r="U367" s="417"/>
      <c r="V367" s="26" t="s">
        <v>2851</v>
      </c>
      <c r="W367" s="27" t="s">
        <v>69</v>
      </c>
      <c r="X367" s="26"/>
    </row>
    <row r="368" spans="1:24" x14ac:dyDescent="0.2">
      <c r="A368" s="14" t="s">
        <v>331</v>
      </c>
      <c r="B368" s="14" t="s">
        <v>494</v>
      </c>
      <c r="C368" s="14" t="s">
        <v>561</v>
      </c>
      <c r="D368" s="24">
        <v>34.18</v>
      </c>
      <c r="E368" s="24">
        <v>34.18</v>
      </c>
      <c r="F368" s="24"/>
      <c r="G368" s="23" t="s">
        <v>67</v>
      </c>
      <c r="H368" s="23">
        <v>2010</v>
      </c>
      <c r="I368" s="424">
        <f>VLOOKUP(H368,[1]Inflation!$G$16:$H$26,2,FALSE)</f>
        <v>1.0461491063094051</v>
      </c>
      <c r="J368" s="446">
        <v>35.757376453655468</v>
      </c>
      <c r="K368" s="24"/>
      <c r="L368" s="446">
        <v>15</v>
      </c>
      <c r="M368" s="24">
        <v>15</v>
      </c>
      <c r="N368" s="450">
        <v>15.692236594641075</v>
      </c>
      <c r="O368" s="24">
        <v>66</v>
      </c>
      <c r="P368" s="24">
        <v>66</v>
      </c>
      <c r="Q368" s="450">
        <v>69.045841016420738</v>
      </c>
      <c r="R368" s="23" t="s">
        <v>113</v>
      </c>
      <c r="S368" s="37" t="s">
        <v>36</v>
      </c>
      <c r="T368" s="23" t="s">
        <v>66</v>
      </c>
      <c r="U368" s="417"/>
      <c r="V368" s="26" t="s">
        <v>2852</v>
      </c>
      <c r="W368" s="27" t="s">
        <v>69</v>
      </c>
      <c r="X368" s="26"/>
    </row>
    <row r="369" spans="1:24" x14ac:dyDescent="0.2">
      <c r="A369" s="14" t="s">
        <v>331</v>
      </c>
      <c r="B369" s="14" t="s">
        <v>494</v>
      </c>
      <c r="C369" s="14" t="s">
        <v>566</v>
      </c>
      <c r="D369" s="24">
        <v>21.57</v>
      </c>
      <c r="E369" s="24">
        <v>21.57</v>
      </c>
      <c r="F369" s="24"/>
      <c r="G369" s="23" t="s">
        <v>67</v>
      </c>
      <c r="H369" s="23">
        <v>2010</v>
      </c>
      <c r="I369" s="424">
        <f>VLOOKUP(H369,[1]Inflation!$G$16:$H$26,2,FALSE)</f>
        <v>1.0461491063094051</v>
      </c>
      <c r="J369" s="446">
        <v>22.565436223093869</v>
      </c>
      <c r="K369" s="24"/>
      <c r="L369" s="446">
        <v>15.7</v>
      </c>
      <c r="M369" s="24">
        <v>15.7</v>
      </c>
      <c r="N369" s="450">
        <v>16.424540969057659</v>
      </c>
      <c r="O369" s="24">
        <v>35</v>
      </c>
      <c r="P369" s="24">
        <v>35</v>
      </c>
      <c r="Q369" s="450">
        <v>36.615218720829176</v>
      </c>
      <c r="R369" s="23" t="s">
        <v>113</v>
      </c>
      <c r="S369" s="37" t="s">
        <v>153</v>
      </c>
      <c r="T369" s="23" t="s">
        <v>66</v>
      </c>
      <c r="U369" s="417"/>
      <c r="V369" s="26" t="s">
        <v>2755</v>
      </c>
      <c r="W369" s="27" t="s">
        <v>69</v>
      </c>
      <c r="X369" s="26"/>
    </row>
    <row r="370" spans="1:24" x14ac:dyDescent="0.2">
      <c r="A370" s="14" t="s">
        <v>331</v>
      </c>
      <c r="B370" s="14" t="s">
        <v>494</v>
      </c>
      <c r="C370" s="14" t="s">
        <v>567</v>
      </c>
      <c r="D370" s="24">
        <v>34.49</v>
      </c>
      <c r="E370" s="24">
        <v>34.49</v>
      </c>
      <c r="F370" s="24"/>
      <c r="G370" s="23" t="s">
        <v>67</v>
      </c>
      <c r="H370" s="23">
        <v>2010</v>
      </c>
      <c r="I370" s="424">
        <f>VLOOKUP(H370,[1]Inflation!$G$16:$H$26,2,FALSE)</f>
        <v>1.0461491063094051</v>
      </c>
      <c r="J370" s="446">
        <v>36.081682676611379</v>
      </c>
      <c r="K370" s="24"/>
      <c r="L370" s="446">
        <v>11.15</v>
      </c>
      <c r="M370" s="24">
        <v>11.15</v>
      </c>
      <c r="N370" s="450">
        <v>11.664562535349866</v>
      </c>
      <c r="O370" s="24">
        <v>52</v>
      </c>
      <c r="P370" s="24">
        <v>52</v>
      </c>
      <c r="Q370" s="450">
        <v>54.399753528089065</v>
      </c>
      <c r="R370" s="23" t="s">
        <v>113</v>
      </c>
      <c r="S370" s="37" t="s">
        <v>153</v>
      </c>
      <c r="T370" s="23" t="s">
        <v>66</v>
      </c>
      <c r="U370" s="417"/>
      <c r="V370" s="26" t="s">
        <v>2750</v>
      </c>
      <c r="W370" s="27" t="s">
        <v>69</v>
      </c>
      <c r="X370" s="26"/>
    </row>
    <row r="371" spans="1:24" x14ac:dyDescent="0.2">
      <c r="A371" s="14" t="s">
        <v>331</v>
      </c>
      <c r="B371" s="14" t="s">
        <v>494</v>
      </c>
      <c r="C371" s="14" t="s">
        <v>568</v>
      </c>
      <c r="D371" s="24">
        <v>42.03</v>
      </c>
      <c r="E371" s="24">
        <v>42.03</v>
      </c>
      <c r="F371" s="24"/>
      <c r="G371" s="23" t="s">
        <v>67</v>
      </c>
      <c r="H371" s="23">
        <v>2010</v>
      </c>
      <c r="I371" s="424">
        <f>VLOOKUP(H371,[1]Inflation!$G$16:$H$26,2,FALSE)</f>
        <v>1.0461491063094051</v>
      </c>
      <c r="J371" s="446">
        <v>43.969646938184297</v>
      </c>
      <c r="K371" s="24"/>
      <c r="L371" s="446">
        <v>25</v>
      </c>
      <c r="M371" s="24">
        <v>25</v>
      </c>
      <c r="N371" s="450">
        <v>26.153727657735125</v>
      </c>
      <c r="O371" s="24">
        <v>95</v>
      </c>
      <c r="P371" s="24">
        <v>95</v>
      </c>
      <c r="Q371" s="450">
        <v>99.384165099393485</v>
      </c>
      <c r="R371" s="23" t="s">
        <v>113</v>
      </c>
      <c r="S371" s="37" t="s">
        <v>153</v>
      </c>
      <c r="T371" s="23" t="s">
        <v>66</v>
      </c>
      <c r="U371" s="417"/>
      <c r="V371" s="26" t="s">
        <v>2791</v>
      </c>
      <c r="W371" s="27" t="s">
        <v>69</v>
      </c>
      <c r="X371" s="26"/>
    </row>
    <row r="372" spans="1:24" x14ac:dyDescent="0.2">
      <c r="A372" s="14" t="s">
        <v>331</v>
      </c>
      <c r="B372" s="14" t="s">
        <v>494</v>
      </c>
      <c r="C372" s="14" t="s">
        <v>569</v>
      </c>
      <c r="D372" s="24">
        <v>32.51</v>
      </c>
      <c r="E372" s="24">
        <v>32.51</v>
      </c>
      <c r="F372" s="24"/>
      <c r="G372" s="23" t="s">
        <v>67</v>
      </c>
      <c r="H372" s="23">
        <v>2010</v>
      </c>
      <c r="I372" s="424">
        <f>VLOOKUP(H372,[1]Inflation!$G$16:$H$26,2,FALSE)</f>
        <v>1.0461491063094051</v>
      </c>
      <c r="J372" s="446">
        <v>34.010307446118759</v>
      </c>
      <c r="K372" s="24"/>
      <c r="L372" s="446">
        <v>17.45</v>
      </c>
      <c r="M372" s="24">
        <v>17.45</v>
      </c>
      <c r="N372" s="450">
        <v>18.255301905099117</v>
      </c>
      <c r="O372" s="24">
        <v>63</v>
      </c>
      <c r="P372" s="24">
        <v>63</v>
      </c>
      <c r="Q372" s="450">
        <v>65.907393697492523</v>
      </c>
      <c r="R372" s="23" t="s">
        <v>113</v>
      </c>
      <c r="S372" s="37" t="s">
        <v>153</v>
      </c>
      <c r="T372" s="23" t="s">
        <v>66</v>
      </c>
      <c r="U372" s="417"/>
      <c r="V372" s="26" t="s">
        <v>2792</v>
      </c>
      <c r="W372" s="27" t="s">
        <v>69</v>
      </c>
      <c r="X372" s="26"/>
    </row>
    <row r="373" spans="1:24" x14ac:dyDescent="0.2">
      <c r="A373" s="14" t="s">
        <v>331</v>
      </c>
      <c r="B373" s="14" t="s">
        <v>494</v>
      </c>
      <c r="C373" s="14" t="s">
        <v>570</v>
      </c>
      <c r="D373" s="24">
        <v>23.65</v>
      </c>
      <c r="E373" s="24">
        <v>23.65</v>
      </c>
      <c r="F373" s="24"/>
      <c r="G373" s="23" t="s">
        <v>67</v>
      </c>
      <c r="H373" s="23">
        <v>2010</v>
      </c>
      <c r="I373" s="424">
        <f>VLOOKUP(H373,[1]Inflation!$G$16:$H$26,2,FALSE)</f>
        <v>1.0461491063094051</v>
      </c>
      <c r="J373" s="446">
        <v>24.741426364217428</v>
      </c>
      <c r="K373" s="24"/>
      <c r="L373" s="446">
        <v>10.75</v>
      </c>
      <c r="M373" s="24">
        <v>10.75</v>
      </c>
      <c r="N373" s="450">
        <v>11.246102892826105</v>
      </c>
      <c r="O373" s="24">
        <v>40</v>
      </c>
      <c r="P373" s="24">
        <v>40</v>
      </c>
      <c r="Q373" s="450">
        <v>41.845964252376206</v>
      </c>
      <c r="R373" s="23" t="s">
        <v>113</v>
      </c>
      <c r="S373" s="37" t="s">
        <v>196</v>
      </c>
      <c r="T373" s="23" t="s">
        <v>66</v>
      </c>
      <c r="U373" s="417"/>
      <c r="V373" s="26" t="s">
        <v>2791</v>
      </c>
      <c r="W373" s="27" t="s">
        <v>69</v>
      </c>
      <c r="X373" s="26"/>
    </row>
    <row r="374" spans="1:24" x14ac:dyDescent="0.2">
      <c r="A374" s="14" t="s">
        <v>331</v>
      </c>
      <c r="B374" s="14" t="s">
        <v>494</v>
      </c>
      <c r="C374" s="14" t="s">
        <v>571</v>
      </c>
      <c r="D374" s="24">
        <v>20.18</v>
      </c>
      <c r="E374" s="24">
        <v>20.18</v>
      </c>
      <c r="F374" s="24"/>
      <c r="G374" s="23" t="s">
        <v>67</v>
      </c>
      <c r="H374" s="23">
        <v>2010</v>
      </c>
      <c r="I374" s="424">
        <f>VLOOKUP(H374,[1]Inflation!$G$16:$H$26,2,FALSE)</f>
        <v>1.0461491063094051</v>
      </c>
      <c r="J374" s="446">
        <v>21.111288965323794</v>
      </c>
      <c r="K374" s="24"/>
      <c r="L374" s="446">
        <v>10</v>
      </c>
      <c r="M374" s="24">
        <v>10</v>
      </c>
      <c r="N374" s="450">
        <v>10.461491063094051</v>
      </c>
      <c r="O374" s="24">
        <v>65</v>
      </c>
      <c r="P374" s="24">
        <v>65</v>
      </c>
      <c r="Q374" s="450">
        <v>67.999691910111324</v>
      </c>
      <c r="R374" s="23" t="s">
        <v>113</v>
      </c>
      <c r="S374" s="37" t="s">
        <v>196</v>
      </c>
      <c r="T374" s="23" t="s">
        <v>66</v>
      </c>
      <c r="U374" s="417"/>
      <c r="V374" s="26" t="s">
        <v>2853</v>
      </c>
      <c r="W374" s="27" t="s">
        <v>69</v>
      </c>
      <c r="X374" s="26"/>
    </row>
    <row r="375" spans="1:24" x14ac:dyDescent="0.2">
      <c r="A375" s="14" t="s">
        <v>331</v>
      </c>
      <c r="B375" s="14" t="s">
        <v>494</v>
      </c>
      <c r="C375" s="14" t="s">
        <v>573</v>
      </c>
      <c r="D375" s="24">
        <v>7.25</v>
      </c>
      <c r="E375" s="24">
        <v>7.25</v>
      </c>
      <c r="F375" s="24"/>
      <c r="G375" s="23" t="s">
        <v>67</v>
      </c>
      <c r="H375" s="23">
        <v>2010</v>
      </c>
      <c r="I375" s="424">
        <f>VLOOKUP(H375,[1]Inflation!$G$16:$H$26,2,FALSE)</f>
        <v>1.0461491063094051</v>
      </c>
      <c r="J375" s="446">
        <v>7.5845810207431867</v>
      </c>
      <c r="K375" s="24"/>
      <c r="L375" s="446">
        <v>7.25</v>
      </c>
      <c r="M375" s="24">
        <v>7.25</v>
      </c>
      <c r="N375" s="450">
        <v>7.5845810207431867</v>
      </c>
      <c r="O375" s="24">
        <v>7.25</v>
      </c>
      <c r="P375" s="24">
        <v>7.25</v>
      </c>
      <c r="Q375" s="450">
        <v>7.5845810207431867</v>
      </c>
      <c r="R375" s="23" t="s">
        <v>336</v>
      </c>
      <c r="S375" s="37" t="s">
        <v>83</v>
      </c>
      <c r="T375" s="23" t="s">
        <v>66</v>
      </c>
      <c r="U375" s="417"/>
      <c r="V375" s="26" t="s">
        <v>2788</v>
      </c>
      <c r="W375" s="38" t="s">
        <v>69</v>
      </c>
      <c r="X375" s="26"/>
    </row>
    <row r="376" spans="1:24" x14ac:dyDescent="0.2">
      <c r="A376" s="14" t="s">
        <v>331</v>
      </c>
      <c r="B376" s="14" t="s">
        <v>494</v>
      </c>
      <c r="C376" s="14" t="s">
        <v>574</v>
      </c>
      <c r="D376" s="24">
        <v>15.12</v>
      </c>
      <c r="E376" s="24">
        <v>15.12</v>
      </c>
      <c r="F376" s="24"/>
      <c r="G376" s="23" t="s">
        <v>67</v>
      </c>
      <c r="H376" s="23">
        <v>2010</v>
      </c>
      <c r="I376" s="424">
        <f>VLOOKUP(H376,[1]Inflation!$G$16:$H$26,2,FALSE)</f>
        <v>1.0461491063094051</v>
      </c>
      <c r="J376" s="446">
        <v>15.817774487398204</v>
      </c>
      <c r="K376" s="24"/>
      <c r="L376" s="446">
        <v>2</v>
      </c>
      <c r="M376" s="24">
        <v>2</v>
      </c>
      <c r="N376" s="450">
        <v>2.0922982126188101</v>
      </c>
      <c r="O376" s="24">
        <v>50</v>
      </c>
      <c r="P376" s="24">
        <v>50</v>
      </c>
      <c r="Q376" s="450">
        <v>52.30745531547025</v>
      </c>
      <c r="R376" s="23" t="s">
        <v>336</v>
      </c>
      <c r="S376" s="37" t="s">
        <v>83</v>
      </c>
      <c r="T376" s="23" t="s">
        <v>66</v>
      </c>
      <c r="U376" s="417"/>
      <c r="V376" s="26" t="s">
        <v>2851</v>
      </c>
      <c r="W376" s="38" t="s">
        <v>69</v>
      </c>
      <c r="X376" s="26"/>
    </row>
    <row r="377" spans="1:24" x14ac:dyDescent="0.2">
      <c r="A377" s="14" t="s">
        <v>331</v>
      </c>
      <c r="B377" s="14" t="s">
        <v>494</v>
      </c>
      <c r="C377" s="14" t="s">
        <v>575</v>
      </c>
      <c r="D377" s="24">
        <v>21.23</v>
      </c>
      <c r="E377" s="24">
        <v>21.23</v>
      </c>
      <c r="F377" s="24"/>
      <c r="G377" s="23" t="s">
        <v>67</v>
      </c>
      <c r="H377" s="23">
        <v>2010</v>
      </c>
      <c r="I377" s="424">
        <f>VLOOKUP(H377,[1]Inflation!$G$16:$H$26,2,FALSE)</f>
        <v>1.0461491063094051</v>
      </c>
      <c r="J377" s="446">
        <v>22.209745526948669</v>
      </c>
      <c r="K377" s="24"/>
      <c r="L377" s="446">
        <v>2.25</v>
      </c>
      <c r="M377" s="24">
        <v>2.25</v>
      </c>
      <c r="N377" s="450">
        <v>2.3538354891961615</v>
      </c>
      <c r="O377" s="24">
        <v>54.5</v>
      </c>
      <c r="P377" s="24">
        <v>54.5</v>
      </c>
      <c r="Q377" s="450">
        <v>57.015126293862572</v>
      </c>
      <c r="R377" s="23" t="s">
        <v>336</v>
      </c>
      <c r="S377" s="37" t="s">
        <v>83</v>
      </c>
      <c r="T377" s="23" t="s">
        <v>66</v>
      </c>
      <c r="U377" s="417"/>
      <c r="V377" s="26" t="s">
        <v>2749</v>
      </c>
      <c r="W377" s="38" t="s">
        <v>69</v>
      </c>
      <c r="X377" s="26"/>
    </row>
    <row r="378" spans="1:24" x14ac:dyDescent="0.2">
      <c r="A378" s="14" t="s">
        <v>331</v>
      </c>
      <c r="B378" s="14" t="s">
        <v>494</v>
      </c>
      <c r="C378" s="14" t="s">
        <v>576</v>
      </c>
      <c r="D378" s="24">
        <v>17.12</v>
      </c>
      <c r="E378" s="24">
        <v>17.12</v>
      </c>
      <c r="F378" s="24"/>
      <c r="G378" s="23" t="s">
        <v>67</v>
      </c>
      <c r="H378" s="23">
        <v>2010</v>
      </c>
      <c r="I378" s="424">
        <f>VLOOKUP(H378,[1]Inflation!$G$16:$H$26,2,FALSE)</f>
        <v>1.0461491063094051</v>
      </c>
      <c r="J378" s="446">
        <v>17.910072700017015</v>
      </c>
      <c r="K378" s="24"/>
      <c r="L378" s="446">
        <v>3.8</v>
      </c>
      <c r="M378" s="24">
        <v>3.8</v>
      </c>
      <c r="N378" s="450">
        <v>3.9753666039757389</v>
      </c>
      <c r="O378" s="24">
        <v>50</v>
      </c>
      <c r="P378" s="24">
        <v>50</v>
      </c>
      <c r="Q378" s="450">
        <v>52.30745531547025</v>
      </c>
      <c r="R378" s="23" t="s">
        <v>336</v>
      </c>
      <c r="S378" s="37" t="s">
        <v>83</v>
      </c>
      <c r="T378" s="23" t="s">
        <v>66</v>
      </c>
      <c r="U378" s="417"/>
      <c r="V378" s="26" t="s">
        <v>2831</v>
      </c>
      <c r="W378" s="38" t="s">
        <v>69</v>
      </c>
      <c r="X378" s="26"/>
    </row>
    <row r="379" spans="1:24" x14ac:dyDescent="0.2">
      <c r="A379" s="14" t="s">
        <v>331</v>
      </c>
      <c r="B379" s="14" t="s">
        <v>494</v>
      </c>
      <c r="C379" s="14" t="s">
        <v>577</v>
      </c>
      <c r="D379" s="24">
        <v>13.03</v>
      </c>
      <c r="E379" s="24">
        <v>13.03</v>
      </c>
      <c r="F379" s="24"/>
      <c r="G379" s="23" t="s">
        <v>67</v>
      </c>
      <c r="H379" s="23">
        <v>2010</v>
      </c>
      <c r="I379" s="424">
        <f>VLOOKUP(H379,[1]Inflation!$G$16:$H$26,2,FALSE)</f>
        <v>1.0461491063094051</v>
      </c>
      <c r="J379" s="446">
        <v>13.631322855211547</v>
      </c>
      <c r="K379" s="24"/>
      <c r="L379" s="446">
        <v>2.1</v>
      </c>
      <c r="M379" s="24">
        <v>2.1</v>
      </c>
      <c r="N379" s="450">
        <v>2.1969131232497507</v>
      </c>
      <c r="O379" s="24">
        <v>27</v>
      </c>
      <c r="P379" s="24">
        <v>27</v>
      </c>
      <c r="Q379" s="450">
        <v>28.246025870353936</v>
      </c>
      <c r="R379" s="23" t="s">
        <v>336</v>
      </c>
      <c r="S379" s="37" t="s">
        <v>83</v>
      </c>
      <c r="T379" s="23" t="s">
        <v>66</v>
      </c>
      <c r="U379" s="417"/>
      <c r="V379" s="26" t="s">
        <v>2763</v>
      </c>
      <c r="W379" s="38" t="s">
        <v>69</v>
      </c>
      <c r="X379" s="26"/>
    </row>
    <row r="380" spans="1:24" x14ac:dyDescent="0.2">
      <c r="A380" s="14" t="s">
        <v>331</v>
      </c>
      <c r="B380" s="14" t="s">
        <v>494</v>
      </c>
      <c r="C380" s="14" t="s">
        <v>578</v>
      </c>
      <c r="D380" s="24">
        <v>6.25</v>
      </c>
      <c r="E380" s="24">
        <v>6.25</v>
      </c>
      <c r="F380" s="24"/>
      <c r="G380" s="23" t="s">
        <v>67</v>
      </c>
      <c r="H380" s="23">
        <v>2010</v>
      </c>
      <c r="I380" s="424">
        <f>VLOOKUP(H380,[1]Inflation!$G$16:$H$26,2,FALSE)</f>
        <v>1.0461491063094051</v>
      </c>
      <c r="J380" s="446">
        <v>6.5384319144337812</v>
      </c>
      <c r="K380" s="24"/>
      <c r="L380" s="446">
        <v>6.25</v>
      </c>
      <c r="M380" s="24">
        <v>6.25</v>
      </c>
      <c r="N380" s="450">
        <v>6.5384319144337812</v>
      </c>
      <c r="O380" s="24">
        <v>6.25</v>
      </c>
      <c r="P380" s="24">
        <v>6.25</v>
      </c>
      <c r="Q380" s="450">
        <v>6.5384319144337812</v>
      </c>
      <c r="R380" s="23" t="s">
        <v>336</v>
      </c>
      <c r="S380" s="37" t="s">
        <v>83</v>
      </c>
      <c r="T380" s="23" t="s">
        <v>66</v>
      </c>
      <c r="U380" s="417"/>
      <c r="V380" s="26" t="s">
        <v>2788</v>
      </c>
      <c r="W380" s="38" t="s">
        <v>69</v>
      </c>
      <c r="X380" s="26"/>
    </row>
    <row r="381" spans="1:24" x14ac:dyDescent="0.2">
      <c r="A381" s="14" t="s">
        <v>331</v>
      </c>
      <c r="B381" s="14" t="s">
        <v>494</v>
      </c>
      <c r="C381" s="14" t="s">
        <v>579</v>
      </c>
      <c r="D381" s="24">
        <v>22.58</v>
      </c>
      <c r="E381" s="24">
        <v>22.58</v>
      </c>
      <c r="F381" s="24"/>
      <c r="G381" s="23" t="s">
        <v>67</v>
      </c>
      <c r="H381" s="23">
        <v>2010</v>
      </c>
      <c r="I381" s="424">
        <f>VLOOKUP(H381,[1]Inflation!$G$16:$H$26,2,FALSE)</f>
        <v>1.0461491063094051</v>
      </c>
      <c r="J381" s="446">
        <v>23.622046820466366</v>
      </c>
      <c r="K381" s="24"/>
      <c r="L381" s="446">
        <v>3.25</v>
      </c>
      <c r="M381" s="24">
        <v>3.25</v>
      </c>
      <c r="N381" s="450">
        <v>3.3999845955055665</v>
      </c>
      <c r="O381" s="24">
        <v>100</v>
      </c>
      <c r="P381" s="24">
        <v>100</v>
      </c>
      <c r="Q381" s="450">
        <v>104.6149106309405</v>
      </c>
      <c r="R381" s="23" t="s">
        <v>336</v>
      </c>
      <c r="S381" s="37" t="s">
        <v>83</v>
      </c>
      <c r="T381" s="23" t="s">
        <v>66</v>
      </c>
      <c r="U381" s="417"/>
      <c r="V381" s="26" t="s">
        <v>2813</v>
      </c>
      <c r="W381" s="38" t="s">
        <v>69</v>
      </c>
      <c r="X381" s="26"/>
    </row>
    <row r="382" spans="1:24" x14ac:dyDescent="0.2">
      <c r="A382" s="14" t="s">
        <v>331</v>
      </c>
      <c r="B382" s="14" t="s">
        <v>494</v>
      </c>
      <c r="C382" s="14" t="s">
        <v>581</v>
      </c>
      <c r="D382" s="24">
        <v>3</v>
      </c>
      <c r="E382" s="24">
        <v>3</v>
      </c>
      <c r="F382" s="24"/>
      <c r="G382" s="23" t="s">
        <v>67</v>
      </c>
      <c r="H382" s="23">
        <v>2010</v>
      </c>
      <c r="I382" s="424">
        <f>VLOOKUP(H382,[1]Inflation!$G$16:$H$26,2,FALSE)</f>
        <v>1.0461491063094051</v>
      </c>
      <c r="J382" s="446">
        <v>3.1384473189282152</v>
      </c>
      <c r="K382" s="24"/>
      <c r="L382" s="446">
        <v>3</v>
      </c>
      <c r="M382" s="24">
        <v>3</v>
      </c>
      <c r="N382" s="450">
        <v>3.1384473189282152</v>
      </c>
      <c r="O382" s="24">
        <v>3</v>
      </c>
      <c r="P382" s="24">
        <v>3</v>
      </c>
      <c r="Q382" s="450">
        <v>3.1384473189282152</v>
      </c>
      <c r="R382" s="23" t="s">
        <v>336</v>
      </c>
      <c r="S382" s="37" t="s">
        <v>83</v>
      </c>
      <c r="T382" s="23" t="s">
        <v>66</v>
      </c>
      <c r="U382" s="417"/>
      <c r="V382" s="26" t="s">
        <v>2788</v>
      </c>
      <c r="W382" s="38" t="s">
        <v>69</v>
      </c>
      <c r="X382" s="26"/>
    </row>
    <row r="383" spans="1:24" x14ac:dyDescent="0.2">
      <c r="A383" s="14" t="s">
        <v>331</v>
      </c>
      <c r="B383" s="14" t="s">
        <v>494</v>
      </c>
      <c r="C383" s="14" t="s">
        <v>582</v>
      </c>
      <c r="D383" s="24">
        <v>30.51</v>
      </c>
      <c r="E383" s="24">
        <v>30.51</v>
      </c>
      <c r="F383" s="24"/>
      <c r="G383" s="23" t="s">
        <v>67</v>
      </c>
      <c r="H383" s="23">
        <v>2010</v>
      </c>
      <c r="I383" s="424">
        <f>VLOOKUP(H383,[1]Inflation!$G$16:$H$26,2,FALSE)</f>
        <v>1.0461491063094051</v>
      </c>
      <c r="J383" s="446">
        <v>31.918009233499951</v>
      </c>
      <c r="K383" s="24"/>
      <c r="L383" s="446">
        <v>8.85</v>
      </c>
      <c r="M383" s="24">
        <v>8.85</v>
      </c>
      <c r="N383" s="450">
        <v>9.2584195908382352</v>
      </c>
      <c r="O383" s="24">
        <v>95</v>
      </c>
      <c r="P383" s="24">
        <v>95</v>
      </c>
      <c r="Q383" s="450">
        <v>99.384165099393485</v>
      </c>
      <c r="R383" s="23" t="s">
        <v>336</v>
      </c>
      <c r="S383" s="37" t="s">
        <v>83</v>
      </c>
      <c r="T383" s="23" t="s">
        <v>66</v>
      </c>
      <c r="U383" s="417"/>
      <c r="V383" s="26" t="s">
        <v>2854</v>
      </c>
      <c r="W383" s="38" t="s">
        <v>69</v>
      </c>
      <c r="X383" s="26"/>
    </row>
    <row r="384" spans="1:24" x14ac:dyDescent="0.2">
      <c r="A384" s="14" t="s">
        <v>331</v>
      </c>
      <c r="B384" s="14" t="s">
        <v>494</v>
      </c>
      <c r="C384" s="14" t="s">
        <v>584</v>
      </c>
      <c r="D384" s="24">
        <v>15.57</v>
      </c>
      <c r="E384" s="24">
        <v>15.57</v>
      </c>
      <c r="F384" s="24"/>
      <c r="G384" s="23" t="s">
        <v>67</v>
      </c>
      <c r="H384" s="23">
        <v>2010</v>
      </c>
      <c r="I384" s="424">
        <f>VLOOKUP(H384,[1]Inflation!$G$16:$H$26,2,FALSE)</f>
        <v>1.0461491063094051</v>
      </c>
      <c r="J384" s="446">
        <v>16.288541585237436</v>
      </c>
      <c r="K384" s="24"/>
      <c r="L384" s="446">
        <v>9.75</v>
      </c>
      <c r="M384" s="24">
        <v>9.75</v>
      </c>
      <c r="N384" s="450">
        <v>10.1999537865167</v>
      </c>
      <c r="O384" s="24">
        <v>25</v>
      </c>
      <c r="P384" s="24">
        <v>25</v>
      </c>
      <c r="Q384" s="450">
        <v>26.153727657735125</v>
      </c>
      <c r="R384" s="23" t="s">
        <v>336</v>
      </c>
      <c r="S384" s="37" t="s">
        <v>83</v>
      </c>
      <c r="T384" s="23" t="s">
        <v>66</v>
      </c>
      <c r="U384" s="417"/>
      <c r="V384" s="26" t="s">
        <v>2782</v>
      </c>
      <c r="W384" s="38" t="s">
        <v>69</v>
      </c>
      <c r="X384" s="26"/>
    </row>
    <row r="385" spans="1:24" x14ac:dyDescent="0.2">
      <c r="A385" s="14" t="s">
        <v>331</v>
      </c>
      <c r="B385" s="14" t="s">
        <v>494</v>
      </c>
      <c r="C385" s="14" t="s">
        <v>590</v>
      </c>
      <c r="D385" s="24">
        <v>20</v>
      </c>
      <c r="E385" s="24">
        <v>20</v>
      </c>
      <c r="F385" s="24"/>
      <c r="G385" s="23" t="s">
        <v>67</v>
      </c>
      <c r="H385" s="23">
        <v>2010</v>
      </c>
      <c r="I385" s="424">
        <f>VLOOKUP(H385,[1]Inflation!$G$16:$H$26,2,FALSE)</f>
        <v>1.0461491063094051</v>
      </c>
      <c r="J385" s="446">
        <v>20.922982126188103</v>
      </c>
      <c r="K385" s="24"/>
      <c r="L385" s="446">
        <v>10</v>
      </c>
      <c r="M385" s="24">
        <v>10</v>
      </c>
      <c r="N385" s="450">
        <v>10.461491063094051</v>
      </c>
      <c r="O385" s="24">
        <v>30</v>
      </c>
      <c r="P385" s="24">
        <v>30</v>
      </c>
      <c r="Q385" s="450">
        <v>31.384473189282151</v>
      </c>
      <c r="R385" s="23" t="s">
        <v>336</v>
      </c>
      <c r="S385" s="37" t="s">
        <v>83</v>
      </c>
      <c r="T385" s="23" t="s">
        <v>66</v>
      </c>
      <c r="U385" s="417"/>
      <c r="V385" s="26" t="s">
        <v>2748</v>
      </c>
      <c r="W385" s="38" t="s">
        <v>69</v>
      </c>
      <c r="X385" s="26"/>
    </row>
    <row r="386" spans="1:24" x14ac:dyDescent="0.2">
      <c r="A386" s="14" t="s">
        <v>331</v>
      </c>
      <c r="B386" s="14" t="s">
        <v>494</v>
      </c>
      <c r="C386" s="14" t="s">
        <v>591</v>
      </c>
      <c r="D386" s="24">
        <v>20</v>
      </c>
      <c r="E386" s="24">
        <v>20</v>
      </c>
      <c r="F386" s="24"/>
      <c r="G386" s="23" t="s">
        <v>67</v>
      </c>
      <c r="H386" s="23">
        <v>2010</v>
      </c>
      <c r="I386" s="424">
        <f>VLOOKUP(H386,[1]Inflation!$G$16:$H$26,2,FALSE)</f>
        <v>1.0461491063094051</v>
      </c>
      <c r="J386" s="446">
        <v>20.922982126188103</v>
      </c>
      <c r="K386" s="24"/>
      <c r="L386" s="446">
        <v>20</v>
      </c>
      <c r="M386" s="24">
        <v>20</v>
      </c>
      <c r="N386" s="450">
        <v>20.922982126188103</v>
      </c>
      <c r="O386" s="24">
        <v>20</v>
      </c>
      <c r="P386" s="24">
        <v>20</v>
      </c>
      <c r="Q386" s="450">
        <v>20.922982126188103</v>
      </c>
      <c r="R386" s="23" t="s">
        <v>336</v>
      </c>
      <c r="S386" s="37" t="s">
        <v>83</v>
      </c>
      <c r="T386" s="23" t="s">
        <v>66</v>
      </c>
      <c r="U386" s="417"/>
      <c r="V386" s="26" t="s">
        <v>2788</v>
      </c>
      <c r="W386" s="38" t="s">
        <v>69</v>
      </c>
      <c r="X386" s="26"/>
    </row>
    <row r="387" spans="1:24" x14ac:dyDescent="0.2">
      <c r="A387" s="14" t="s">
        <v>331</v>
      </c>
      <c r="B387" s="14" t="s">
        <v>494</v>
      </c>
      <c r="C387" s="14" t="s">
        <v>592</v>
      </c>
      <c r="D387" s="24">
        <v>39.75</v>
      </c>
      <c r="E387" s="24">
        <v>39.75</v>
      </c>
      <c r="F387" s="24"/>
      <c r="G387" s="23" t="s">
        <v>67</v>
      </c>
      <c r="H387" s="23">
        <v>2010</v>
      </c>
      <c r="I387" s="424">
        <f>VLOOKUP(H387,[1]Inflation!$G$16:$H$26,2,FALSE)</f>
        <v>1.0461491063094051</v>
      </c>
      <c r="J387" s="446">
        <v>41.584426975798849</v>
      </c>
      <c r="K387" s="24"/>
      <c r="L387" s="446">
        <v>30</v>
      </c>
      <c r="M387" s="24">
        <v>30</v>
      </c>
      <c r="N387" s="450">
        <v>31.384473189282151</v>
      </c>
      <c r="O387" s="24">
        <v>50</v>
      </c>
      <c r="P387" s="24">
        <v>50</v>
      </c>
      <c r="Q387" s="450">
        <v>52.30745531547025</v>
      </c>
      <c r="R387" s="23" t="s">
        <v>336</v>
      </c>
      <c r="S387" s="37" t="s">
        <v>83</v>
      </c>
      <c r="T387" s="23" t="s">
        <v>66</v>
      </c>
      <c r="U387" s="417"/>
      <c r="V387" s="26" t="s">
        <v>2763</v>
      </c>
      <c r="W387" s="38" t="s">
        <v>69</v>
      </c>
      <c r="X387" s="26"/>
    </row>
    <row r="388" spans="1:24" x14ac:dyDescent="0.2">
      <c r="A388" s="14" t="s">
        <v>331</v>
      </c>
      <c r="B388" s="14" t="s">
        <v>494</v>
      </c>
      <c r="C388" s="14" t="s">
        <v>594</v>
      </c>
      <c r="D388" s="24">
        <v>11.03</v>
      </c>
      <c r="E388" s="24">
        <v>11.03</v>
      </c>
      <c r="F388" s="24"/>
      <c r="G388" s="23" t="s">
        <v>67</v>
      </c>
      <c r="H388" s="23">
        <v>2010</v>
      </c>
      <c r="I388" s="424">
        <f>VLOOKUP(H388,[1]Inflation!$G$16:$H$26,2,FALSE)</f>
        <v>1.0461491063094051</v>
      </c>
      <c r="J388" s="446">
        <v>11.539024642592738</v>
      </c>
      <c r="K388" s="24"/>
      <c r="L388" s="446">
        <v>1.5</v>
      </c>
      <c r="M388" s="24">
        <v>1.5</v>
      </c>
      <c r="N388" s="450">
        <v>1.5692236594641076</v>
      </c>
      <c r="O388" s="24">
        <v>30</v>
      </c>
      <c r="P388" s="24">
        <v>30</v>
      </c>
      <c r="Q388" s="450">
        <v>31.384473189282151</v>
      </c>
      <c r="R388" s="23" t="s">
        <v>113</v>
      </c>
      <c r="S388" s="37" t="s">
        <v>269</v>
      </c>
      <c r="T388" s="23" t="s">
        <v>66</v>
      </c>
      <c r="U388" s="417"/>
      <c r="V388" s="26" t="s">
        <v>2856</v>
      </c>
      <c r="W388" s="38" t="s">
        <v>69</v>
      </c>
      <c r="X388" s="26"/>
    </row>
    <row r="389" spans="1:24" x14ac:dyDescent="0.2">
      <c r="A389" s="14" t="s">
        <v>331</v>
      </c>
      <c r="B389" s="14" t="s">
        <v>494</v>
      </c>
      <c r="C389" s="14" t="s">
        <v>598</v>
      </c>
      <c r="D389" s="24">
        <v>12.49</v>
      </c>
      <c r="E389" s="24">
        <v>12.49</v>
      </c>
      <c r="F389" s="24"/>
      <c r="G389" s="23" t="s">
        <v>67</v>
      </c>
      <c r="H389" s="23">
        <v>2010</v>
      </c>
      <c r="I389" s="424">
        <f>VLOOKUP(H389,[1]Inflation!$G$16:$H$26,2,FALSE)</f>
        <v>1.0461491063094051</v>
      </c>
      <c r="J389" s="446">
        <v>13.066402337804469</v>
      </c>
      <c r="K389" s="24"/>
      <c r="L389" s="446">
        <v>1.05</v>
      </c>
      <c r="M389" s="24">
        <v>1.05</v>
      </c>
      <c r="N389" s="450">
        <v>1.0984565616248754</v>
      </c>
      <c r="O389" s="24">
        <v>100</v>
      </c>
      <c r="P389" s="24">
        <v>100</v>
      </c>
      <c r="Q389" s="450">
        <v>104.6149106309405</v>
      </c>
      <c r="R389" s="23" t="s">
        <v>113</v>
      </c>
      <c r="S389" s="37" t="s">
        <v>269</v>
      </c>
      <c r="T389" s="23" t="s">
        <v>66</v>
      </c>
      <c r="U389" s="417"/>
      <c r="V389" s="26" t="s">
        <v>2857</v>
      </c>
      <c r="W389" s="38" t="s">
        <v>69</v>
      </c>
      <c r="X389" s="26"/>
    </row>
    <row r="390" spans="1:24" x14ac:dyDescent="0.2">
      <c r="A390" s="14" t="s">
        <v>331</v>
      </c>
      <c r="B390" s="14" t="s">
        <v>494</v>
      </c>
      <c r="C390" s="14" t="s">
        <v>601</v>
      </c>
      <c r="D390" s="24">
        <v>14.76</v>
      </c>
      <c r="E390" s="24">
        <v>14.76</v>
      </c>
      <c r="F390" s="24"/>
      <c r="G390" s="23" t="s">
        <v>67</v>
      </c>
      <c r="H390" s="23">
        <v>2010</v>
      </c>
      <c r="I390" s="424">
        <f>VLOOKUP(H390,[1]Inflation!$G$16:$H$26,2,FALSE)</f>
        <v>1.0461491063094051</v>
      </c>
      <c r="J390" s="446">
        <v>15.441160809126819</v>
      </c>
      <c r="K390" s="24"/>
      <c r="L390" s="446">
        <v>4</v>
      </c>
      <c r="M390" s="24">
        <v>4</v>
      </c>
      <c r="N390" s="450">
        <v>4.1845964252376202</v>
      </c>
      <c r="O390" s="24">
        <v>50</v>
      </c>
      <c r="P390" s="24">
        <v>50</v>
      </c>
      <c r="Q390" s="450">
        <v>52.30745531547025</v>
      </c>
      <c r="R390" s="23" t="s">
        <v>113</v>
      </c>
      <c r="S390" s="37" t="s">
        <v>269</v>
      </c>
      <c r="T390" s="23" t="s">
        <v>66</v>
      </c>
      <c r="U390" s="417"/>
      <c r="V390" s="26" t="s">
        <v>2858</v>
      </c>
      <c r="W390" s="38" t="s">
        <v>69</v>
      </c>
      <c r="X390" s="26"/>
    </row>
    <row r="391" spans="1:24" x14ac:dyDescent="0.2">
      <c r="A391" s="14" t="s">
        <v>331</v>
      </c>
      <c r="B391" s="14" t="s">
        <v>494</v>
      </c>
      <c r="C391" s="14" t="s">
        <v>603</v>
      </c>
      <c r="D391" s="24">
        <v>29.11</v>
      </c>
      <c r="E391" s="24">
        <v>29.11</v>
      </c>
      <c r="F391" s="24"/>
      <c r="G391" s="23" t="s">
        <v>67</v>
      </c>
      <c r="H391" s="23">
        <v>2010</v>
      </c>
      <c r="I391" s="424">
        <f>VLOOKUP(H391,[1]Inflation!$G$16:$H$26,2,FALSE)</f>
        <v>1.0461491063094051</v>
      </c>
      <c r="J391" s="446">
        <v>30.45340048466678</v>
      </c>
      <c r="K391" s="24"/>
      <c r="L391" s="446">
        <v>10</v>
      </c>
      <c r="M391" s="24">
        <v>10</v>
      </c>
      <c r="N391" s="450">
        <v>10.461491063094051</v>
      </c>
      <c r="O391" s="24">
        <v>55</v>
      </c>
      <c r="P391" s="24">
        <v>55</v>
      </c>
      <c r="Q391" s="450">
        <v>57.538200847017279</v>
      </c>
      <c r="R391" s="23" t="s">
        <v>113</v>
      </c>
      <c r="S391" s="37" t="s">
        <v>269</v>
      </c>
      <c r="T391" s="23" t="s">
        <v>66</v>
      </c>
      <c r="U391" s="417"/>
      <c r="V391" s="26" t="s">
        <v>2831</v>
      </c>
      <c r="W391" s="38" t="s">
        <v>69</v>
      </c>
      <c r="X391" s="26"/>
    </row>
    <row r="392" spans="1:24" x14ac:dyDescent="0.2">
      <c r="A392" s="14" t="s">
        <v>331</v>
      </c>
      <c r="B392" s="14" t="s">
        <v>494</v>
      </c>
      <c r="C392" s="14" t="s">
        <v>604</v>
      </c>
      <c r="D392" s="35">
        <v>13.87</v>
      </c>
      <c r="E392" s="35">
        <v>13.87</v>
      </c>
      <c r="F392" s="35"/>
      <c r="G392" s="23" t="s">
        <v>67</v>
      </c>
      <c r="H392" s="23">
        <v>2010</v>
      </c>
      <c r="I392" s="424">
        <f>VLOOKUP(H392,[1]Inflation!$G$16:$H$26,2,FALSE)</f>
        <v>1.0461491063094051</v>
      </c>
      <c r="J392" s="446">
        <v>14.510088104511448</v>
      </c>
      <c r="K392" s="35"/>
      <c r="L392" s="448">
        <v>7.25</v>
      </c>
      <c r="M392" s="35">
        <v>7.25</v>
      </c>
      <c r="N392" s="450">
        <v>7.5845810207431867</v>
      </c>
      <c r="O392" s="35">
        <v>76</v>
      </c>
      <c r="P392" s="35">
        <v>76</v>
      </c>
      <c r="Q392" s="450">
        <v>79.507332079514782</v>
      </c>
      <c r="R392" s="34" t="s">
        <v>336</v>
      </c>
      <c r="S392" s="37" t="s">
        <v>84</v>
      </c>
      <c r="T392" s="23" t="s">
        <v>66</v>
      </c>
      <c r="U392" s="34"/>
      <c r="V392" s="36" t="s">
        <v>2859</v>
      </c>
      <c r="W392" s="38" t="s">
        <v>69</v>
      </c>
      <c r="X392" s="36"/>
    </row>
    <row r="393" spans="1:24" x14ac:dyDescent="0.2">
      <c r="A393" s="14" t="s">
        <v>331</v>
      </c>
      <c r="B393" s="14" t="s">
        <v>494</v>
      </c>
      <c r="C393" s="14" t="s">
        <v>607</v>
      </c>
      <c r="D393" s="35">
        <v>12.88</v>
      </c>
      <c r="E393" s="35">
        <v>12.88</v>
      </c>
      <c r="F393" s="35"/>
      <c r="G393" s="23" t="s">
        <v>67</v>
      </c>
      <c r="H393" s="23">
        <v>2010</v>
      </c>
      <c r="I393" s="424">
        <f>VLOOKUP(H393,[1]Inflation!$G$16:$H$26,2,FALSE)</f>
        <v>1.0461491063094051</v>
      </c>
      <c r="J393" s="446">
        <v>13.474400489265138</v>
      </c>
      <c r="K393" s="35"/>
      <c r="L393" s="448">
        <v>6.8</v>
      </c>
      <c r="M393" s="35">
        <v>6.8</v>
      </c>
      <c r="N393" s="450">
        <v>7.1138139229039545</v>
      </c>
      <c r="O393" s="35">
        <v>120</v>
      </c>
      <c r="P393" s="35">
        <v>120</v>
      </c>
      <c r="Q393" s="450">
        <v>125.5378927571286</v>
      </c>
      <c r="R393" s="34" t="s">
        <v>336</v>
      </c>
      <c r="S393" s="37" t="s">
        <v>84</v>
      </c>
      <c r="T393" s="23" t="s">
        <v>66</v>
      </c>
      <c r="U393" s="34"/>
      <c r="V393" s="36" t="s">
        <v>2860</v>
      </c>
      <c r="W393" s="38" t="s">
        <v>69</v>
      </c>
      <c r="X393" s="36"/>
    </row>
    <row r="394" spans="1:24" x14ac:dyDescent="0.2">
      <c r="A394" s="14" t="s">
        <v>331</v>
      </c>
      <c r="B394" s="14" t="s">
        <v>494</v>
      </c>
      <c r="C394" s="14" t="s">
        <v>610</v>
      </c>
      <c r="D394" s="35">
        <v>13.19</v>
      </c>
      <c r="E394" s="35">
        <v>13.19</v>
      </c>
      <c r="F394" s="35"/>
      <c r="G394" s="23" t="s">
        <v>67</v>
      </c>
      <c r="H394" s="23">
        <v>2010</v>
      </c>
      <c r="I394" s="424">
        <f>VLOOKUP(H394,[1]Inflation!$G$16:$H$26,2,FALSE)</f>
        <v>1.0461491063094051</v>
      </c>
      <c r="J394" s="446">
        <v>13.798706712221053</v>
      </c>
      <c r="K394" s="35"/>
      <c r="L394" s="448">
        <v>10</v>
      </c>
      <c r="M394" s="35">
        <v>10</v>
      </c>
      <c r="N394" s="450">
        <v>10.461491063094051</v>
      </c>
      <c r="O394" s="35">
        <v>19</v>
      </c>
      <c r="P394" s="35">
        <v>19</v>
      </c>
      <c r="Q394" s="450">
        <v>19.876833019878696</v>
      </c>
      <c r="R394" s="34" t="s">
        <v>336</v>
      </c>
      <c r="S394" s="37" t="s">
        <v>84</v>
      </c>
      <c r="T394" s="23" t="s">
        <v>66</v>
      </c>
      <c r="U394" s="34"/>
      <c r="V394" s="36" t="s">
        <v>2861</v>
      </c>
      <c r="W394" s="38" t="s">
        <v>69</v>
      </c>
      <c r="X394" s="36"/>
    </row>
    <row r="395" spans="1:24" x14ac:dyDescent="0.2">
      <c r="A395" s="14" t="s">
        <v>331</v>
      </c>
      <c r="B395" s="14" t="s">
        <v>494</v>
      </c>
      <c r="C395" s="14" t="s">
        <v>616</v>
      </c>
      <c r="D395" s="35">
        <v>12.38</v>
      </c>
      <c r="E395" s="35">
        <v>12.38</v>
      </c>
      <c r="F395" s="35"/>
      <c r="G395" s="23" t="s">
        <v>67</v>
      </c>
      <c r="H395" s="23">
        <v>2010</v>
      </c>
      <c r="I395" s="424">
        <f>VLOOKUP(H395,[1]Inflation!$G$16:$H$26,2,FALSE)</f>
        <v>1.0461491063094051</v>
      </c>
      <c r="J395" s="446">
        <v>12.951325936110436</v>
      </c>
      <c r="K395" s="35"/>
      <c r="L395" s="448">
        <v>6.75</v>
      </c>
      <c r="M395" s="35">
        <v>6.75</v>
      </c>
      <c r="N395" s="450">
        <v>7.061506467588484</v>
      </c>
      <c r="O395" s="35">
        <v>52</v>
      </c>
      <c r="P395" s="35">
        <v>52</v>
      </c>
      <c r="Q395" s="450">
        <v>54.399753528089065</v>
      </c>
      <c r="R395" s="34" t="s">
        <v>336</v>
      </c>
      <c r="S395" s="37" t="s">
        <v>84</v>
      </c>
      <c r="T395" s="23" t="s">
        <v>66</v>
      </c>
      <c r="U395" s="34"/>
      <c r="V395" s="36" t="s">
        <v>2862</v>
      </c>
      <c r="W395" s="38" t="s">
        <v>69</v>
      </c>
      <c r="X395" s="36"/>
    </row>
    <row r="396" spans="1:24" x14ac:dyDescent="0.2">
      <c r="A396" s="14" t="s">
        <v>331</v>
      </c>
      <c r="B396" s="14" t="s">
        <v>494</v>
      </c>
      <c r="C396" s="14" t="s">
        <v>619</v>
      </c>
      <c r="D396" s="35">
        <v>18.559999999999999</v>
      </c>
      <c r="E396" s="35">
        <v>18.559999999999999</v>
      </c>
      <c r="F396" s="35"/>
      <c r="G396" s="23" t="s">
        <v>67</v>
      </c>
      <c r="H396" s="23">
        <v>2010</v>
      </c>
      <c r="I396" s="424">
        <f>VLOOKUP(H396,[1]Inflation!$G$16:$H$26,2,FALSE)</f>
        <v>1.0461491063094051</v>
      </c>
      <c r="J396" s="446">
        <v>19.416527413102557</v>
      </c>
      <c r="K396" s="35"/>
      <c r="L396" s="448">
        <v>10.5</v>
      </c>
      <c r="M396" s="35">
        <v>10.5</v>
      </c>
      <c r="N396" s="450">
        <v>10.984565616248753</v>
      </c>
      <c r="O396" s="35">
        <v>29</v>
      </c>
      <c r="P396" s="35">
        <v>29</v>
      </c>
      <c r="Q396" s="450">
        <v>30.338324082972747</v>
      </c>
      <c r="R396" s="34" t="s">
        <v>336</v>
      </c>
      <c r="S396" s="37" t="s">
        <v>84</v>
      </c>
      <c r="T396" s="23" t="s">
        <v>66</v>
      </c>
      <c r="U396" s="34"/>
      <c r="V396" s="36" t="s">
        <v>2863</v>
      </c>
      <c r="W396" s="38" t="s">
        <v>69</v>
      </c>
      <c r="X396" s="36"/>
    </row>
    <row r="397" spans="1:24" x14ac:dyDescent="0.2">
      <c r="A397" s="14" t="s">
        <v>331</v>
      </c>
      <c r="B397" s="14" t="s">
        <v>494</v>
      </c>
      <c r="C397" s="14" t="s">
        <v>621</v>
      </c>
      <c r="D397" s="35">
        <v>11.36</v>
      </c>
      <c r="E397" s="35">
        <v>11.36</v>
      </c>
      <c r="F397" s="35"/>
      <c r="G397" s="23" t="s">
        <v>67</v>
      </c>
      <c r="H397" s="23">
        <v>2010</v>
      </c>
      <c r="I397" s="424">
        <f>VLOOKUP(H397,[1]Inflation!$G$16:$H$26,2,FALSE)</f>
        <v>1.0461491063094051</v>
      </c>
      <c r="J397" s="446">
        <v>11.884253847674842</v>
      </c>
      <c r="K397" s="35"/>
      <c r="L397" s="448">
        <v>1</v>
      </c>
      <c r="M397" s="35">
        <v>1</v>
      </c>
      <c r="N397" s="450">
        <v>1.0461491063094051</v>
      </c>
      <c r="O397" s="35">
        <v>24</v>
      </c>
      <c r="P397" s="35">
        <v>24</v>
      </c>
      <c r="Q397" s="450">
        <v>25.107578551425721</v>
      </c>
      <c r="R397" s="34" t="s">
        <v>336</v>
      </c>
      <c r="S397" s="37" t="s">
        <v>84</v>
      </c>
      <c r="T397" s="23" t="s">
        <v>66</v>
      </c>
      <c r="U397" s="34"/>
      <c r="V397" s="36" t="s">
        <v>2864</v>
      </c>
      <c r="W397" s="38" t="s">
        <v>69</v>
      </c>
      <c r="X397" s="36"/>
    </row>
    <row r="398" spans="1:24" x14ac:dyDescent="0.2">
      <c r="A398" s="14" t="s">
        <v>331</v>
      </c>
      <c r="B398" s="14" t="s">
        <v>494</v>
      </c>
      <c r="C398" s="14" t="s">
        <v>624</v>
      </c>
      <c r="D398" s="35">
        <v>6.51</v>
      </c>
      <c r="E398" s="35">
        <v>6.51</v>
      </c>
      <c r="F398" s="35"/>
      <c r="G398" s="23" t="s">
        <v>67</v>
      </c>
      <c r="H398" s="23">
        <v>2010</v>
      </c>
      <c r="I398" s="424">
        <f>VLOOKUP(H398,[1]Inflation!$G$16:$H$26,2,FALSE)</f>
        <v>1.0461491063094051</v>
      </c>
      <c r="J398" s="446">
        <v>6.8104306820742266</v>
      </c>
      <c r="K398" s="35"/>
      <c r="L398" s="448">
        <v>6</v>
      </c>
      <c r="M398" s="35">
        <v>6</v>
      </c>
      <c r="N398" s="450">
        <v>6.2768946378564303</v>
      </c>
      <c r="O398" s="35">
        <v>8</v>
      </c>
      <c r="P398" s="35">
        <v>8</v>
      </c>
      <c r="Q398" s="450">
        <v>8.3691928504752404</v>
      </c>
      <c r="R398" s="34" t="s">
        <v>336</v>
      </c>
      <c r="S398" s="37" t="s">
        <v>84</v>
      </c>
      <c r="T398" s="23" t="s">
        <v>66</v>
      </c>
      <c r="U398" s="34"/>
      <c r="V398" s="36" t="s">
        <v>2865</v>
      </c>
      <c r="W398" s="38" t="s">
        <v>69</v>
      </c>
      <c r="X398" s="36"/>
    </row>
    <row r="399" spans="1:24" x14ac:dyDescent="0.2">
      <c r="A399" s="14" t="s">
        <v>331</v>
      </c>
      <c r="B399" s="14" t="s">
        <v>494</v>
      </c>
      <c r="C399" s="14" t="s">
        <v>629</v>
      </c>
      <c r="D399" s="24">
        <v>12</v>
      </c>
      <c r="E399" s="24">
        <v>12</v>
      </c>
      <c r="F399" s="24"/>
      <c r="G399" s="23" t="s">
        <v>67</v>
      </c>
      <c r="H399" s="23">
        <v>2010</v>
      </c>
      <c r="I399" s="424">
        <f>VLOOKUP(H399,[1]Inflation!$G$16:$H$26,2,FALSE)</f>
        <v>1.0461491063094051</v>
      </c>
      <c r="J399" s="446">
        <v>12.553789275712861</v>
      </c>
      <c r="K399" s="24"/>
      <c r="L399" s="446">
        <v>10</v>
      </c>
      <c r="M399" s="24">
        <v>10</v>
      </c>
      <c r="N399" s="450">
        <v>10.461491063094051</v>
      </c>
      <c r="O399" s="24">
        <v>14</v>
      </c>
      <c r="P399" s="24">
        <v>14</v>
      </c>
      <c r="Q399" s="450">
        <v>14.64608748833167</v>
      </c>
      <c r="R399" s="23" t="s">
        <v>113</v>
      </c>
      <c r="S399" s="37" t="s">
        <v>233</v>
      </c>
      <c r="T399" s="23" t="s">
        <v>66</v>
      </c>
      <c r="U399" s="417"/>
      <c r="V399" s="26" t="s">
        <v>2748</v>
      </c>
      <c r="W399" s="38" t="s">
        <v>69</v>
      </c>
      <c r="X399" s="26"/>
    </row>
    <row r="400" spans="1:24" x14ac:dyDescent="0.2">
      <c r="A400" s="14" t="s">
        <v>331</v>
      </c>
      <c r="B400" s="14" t="s">
        <v>494</v>
      </c>
      <c r="C400" s="14" t="s">
        <v>630</v>
      </c>
      <c r="D400" s="24">
        <v>22.82</v>
      </c>
      <c r="E400" s="24">
        <v>22.82</v>
      </c>
      <c r="F400" s="24"/>
      <c r="G400" s="23" t="s">
        <v>67</v>
      </c>
      <c r="H400" s="23">
        <v>2010</v>
      </c>
      <c r="I400" s="424">
        <f>VLOOKUP(H400,[1]Inflation!$G$16:$H$26,2,FALSE)</f>
        <v>1.0461491063094051</v>
      </c>
      <c r="J400" s="446">
        <v>23.873122605980623</v>
      </c>
      <c r="K400" s="24"/>
      <c r="L400" s="446">
        <v>4</v>
      </c>
      <c r="M400" s="24">
        <v>4</v>
      </c>
      <c r="N400" s="450">
        <v>4.1845964252376202</v>
      </c>
      <c r="O400" s="24">
        <v>100</v>
      </c>
      <c r="P400" s="24">
        <v>100</v>
      </c>
      <c r="Q400" s="450">
        <v>104.6149106309405</v>
      </c>
      <c r="R400" s="23" t="s">
        <v>113</v>
      </c>
      <c r="S400" s="37" t="s">
        <v>233</v>
      </c>
      <c r="T400" s="23" t="s">
        <v>66</v>
      </c>
      <c r="U400" s="417"/>
      <c r="V400" s="26" t="s">
        <v>2786</v>
      </c>
      <c r="W400" s="38" t="s">
        <v>69</v>
      </c>
      <c r="X400" s="26"/>
    </row>
    <row r="401" spans="1:24" x14ac:dyDescent="0.2">
      <c r="A401" s="14" t="s">
        <v>331</v>
      </c>
      <c r="B401" s="14" t="s">
        <v>494</v>
      </c>
      <c r="C401" s="14" t="s">
        <v>631</v>
      </c>
      <c r="D401" s="24">
        <v>38.21</v>
      </c>
      <c r="E401" s="24">
        <v>38.21</v>
      </c>
      <c r="F401" s="24"/>
      <c r="G401" s="23" t="s">
        <v>67</v>
      </c>
      <c r="H401" s="23">
        <v>2010</v>
      </c>
      <c r="I401" s="424">
        <f>VLOOKUP(H401,[1]Inflation!$G$16:$H$26,2,FALSE)</f>
        <v>1.0461491063094051</v>
      </c>
      <c r="J401" s="446">
        <v>39.973357352082367</v>
      </c>
      <c r="K401" s="24"/>
      <c r="L401" s="446">
        <v>14</v>
      </c>
      <c r="M401" s="24">
        <v>14</v>
      </c>
      <c r="N401" s="450">
        <v>14.64608748833167</v>
      </c>
      <c r="O401" s="24">
        <v>127</v>
      </c>
      <c r="P401" s="24">
        <v>127</v>
      </c>
      <c r="Q401" s="450">
        <v>132.86093650129445</v>
      </c>
      <c r="R401" s="23" t="s">
        <v>113</v>
      </c>
      <c r="S401" s="37" t="s">
        <v>233</v>
      </c>
      <c r="T401" s="23" t="s">
        <v>66</v>
      </c>
      <c r="U401" s="417"/>
      <c r="V401" s="26" t="s">
        <v>2866</v>
      </c>
      <c r="W401" s="38" t="s">
        <v>69</v>
      </c>
      <c r="X401" s="26"/>
    </row>
    <row r="402" spans="1:24" x14ac:dyDescent="0.2">
      <c r="A402" s="14" t="s">
        <v>331</v>
      </c>
      <c r="B402" s="14" t="s">
        <v>494</v>
      </c>
      <c r="C402" s="14" t="s">
        <v>633</v>
      </c>
      <c r="D402" s="24">
        <v>45.54</v>
      </c>
      <c r="E402" s="24">
        <v>45.54</v>
      </c>
      <c r="F402" s="24"/>
      <c r="G402" s="23" t="s">
        <v>67</v>
      </c>
      <c r="H402" s="23">
        <v>2010</v>
      </c>
      <c r="I402" s="424">
        <f>VLOOKUP(H402,[1]Inflation!$G$16:$H$26,2,FALSE)</f>
        <v>1.0461491063094051</v>
      </c>
      <c r="J402" s="446">
        <v>47.641630301330302</v>
      </c>
      <c r="K402" s="24"/>
      <c r="L402" s="446">
        <v>20</v>
      </c>
      <c r="M402" s="24">
        <v>20</v>
      </c>
      <c r="N402" s="450">
        <v>20.922982126188103</v>
      </c>
      <c r="O402" s="24">
        <v>120</v>
      </c>
      <c r="P402" s="24">
        <v>120</v>
      </c>
      <c r="Q402" s="450">
        <v>125.5378927571286</v>
      </c>
      <c r="R402" s="23" t="s">
        <v>113</v>
      </c>
      <c r="S402" s="37" t="s">
        <v>233</v>
      </c>
      <c r="T402" s="23" t="s">
        <v>66</v>
      </c>
      <c r="U402" s="417"/>
      <c r="V402" s="26" t="s">
        <v>2845</v>
      </c>
      <c r="W402" s="38" t="s">
        <v>69</v>
      </c>
      <c r="X402" s="26"/>
    </row>
    <row r="403" spans="1:24" x14ac:dyDescent="0.2">
      <c r="A403" s="14" t="s">
        <v>331</v>
      </c>
      <c r="B403" s="14" t="s">
        <v>494</v>
      </c>
      <c r="C403" s="14" t="s">
        <v>634</v>
      </c>
      <c r="D403" s="24">
        <v>42.9</v>
      </c>
      <c r="E403" s="24">
        <v>42.9</v>
      </c>
      <c r="F403" s="24"/>
      <c r="G403" s="23" t="s">
        <v>67</v>
      </c>
      <c r="H403" s="23">
        <v>2010</v>
      </c>
      <c r="I403" s="424">
        <f>VLOOKUP(H403,[1]Inflation!$G$16:$H$26,2,FALSE)</f>
        <v>1.0461491063094051</v>
      </c>
      <c r="J403" s="446">
        <v>44.879796660673478</v>
      </c>
      <c r="K403" s="24"/>
      <c r="L403" s="446">
        <v>21</v>
      </c>
      <c r="M403" s="24">
        <v>21</v>
      </c>
      <c r="N403" s="450">
        <v>21.969131232497507</v>
      </c>
      <c r="O403" s="24">
        <v>125</v>
      </c>
      <c r="P403" s="24">
        <v>125</v>
      </c>
      <c r="Q403" s="450">
        <v>130.76863828867562</v>
      </c>
      <c r="R403" s="23" t="s">
        <v>113</v>
      </c>
      <c r="S403" s="37" t="s">
        <v>233</v>
      </c>
      <c r="T403" s="23" t="s">
        <v>66</v>
      </c>
      <c r="U403" s="417"/>
      <c r="V403" s="26" t="s">
        <v>2867</v>
      </c>
      <c r="W403" s="38" t="s">
        <v>69</v>
      </c>
      <c r="X403" s="26"/>
    </row>
    <row r="404" spans="1:24" x14ac:dyDescent="0.2">
      <c r="A404" s="14" t="s">
        <v>331</v>
      </c>
      <c r="B404" s="14" t="s">
        <v>494</v>
      </c>
      <c r="C404" s="14" t="s">
        <v>637</v>
      </c>
      <c r="D404" s="24">
        <v>23.16</v>
      </c>
      <c r="E404" s="24">
        <v>23.16</v>
      </c>
      <c r="F404" s="24"/>
      <c r="G404" s="23" t="s">
        <v>67</v>
      </c>
      <c r="H404" s="23">
        <v>2010</v>
      </c>
      <c r="I404" s="424">
        <f>VLOOKUP(H404,[1]Inflation!$G$16:$H$26,2,FALSE)</f>
        <v>1.0461491063094051</v>
      </c>
      <c r="J404" s="446">
        <v>24.228813302125822</v>
      </c>
      <c r="K404" s="24"/>
      <c r="L404" s="446">
        <v>14.71</v>
      </c>
      <c r="M404" s="24">
        <v>14.71</v>
      </c>
      <c r="N404" s="450">
        <v>15.388853353811349</v>
      </c>
      <c r="O404" s="24">
        <v>40</v>
      </c>
      <c r="P404" s="24">
        <v>40</v>
      </c>
      <c r="Q404" s="450">
        <v>41.845964252376206</v>
      </c>
      <c r="R404" s="23" t="s">
        <v>113</v>
      </c>
      <c r="S404" s="37" t="s">
        <v>88</v>
      </c>
      <c r="T404" s="23" t="s">
        <v>66</v>
      </c>
      <c r="U404" s="417"/>
      <c r="V404" s="26" t="s">
        <v>2796</v>
      </c>
      <c r="W404" s="38" t="s">
        <v>69</v>
      </c>
      <c r="X404" s="26"/>
    </row>
    <row r="405" spans="1:24" x14ac:dyDescent="0.2">
      <c r="A405" s="14" t="s">
        <v>331</v>
      </c>
      <c r="B405" s="14" t="s">
        <v>494</v>
      </c>
      <c r="C405" s="14" t="s">
        <v>640</v>
      </c>
      <c r="D405" s="35">
        <v>41.5</v>
      </c>
      <c r="E405" s="35">
        <v>41.5</v>
      </c>
      <c r="F405" s="35"/>
      <c r="G405" s="23" t="s">
        <v>67</v>
      </c>
      <c r="H405" s="23">
        <v>2010</v>
      </c>
      <c r="I405" s="424">
        <f>VLOOKUP(H405,[1]Inflation!$G$16:$H$26,2,FALSE)</f>
        <v>1.0461491063094051</v>
      </c>
      <c r="J405" s="446">
        <v>43.415187911840313</v>
      </c>
      <c r="K405" s="35"/>
      <c r="L405" s="448">
        <v>25</v>
      </c>
      <c r="M405" s="35">
        <v>25</v>
      </c>
      <c r="N405" s="450">
        <v>26.153727657735125</v>
      </c>
      <c r="O405" s="35">
        <v>60</v>
      </c>
      <c r="P405" s="35">
        <v>60</v>
      </c>
      <c r="Q405" s="450">
        <v>62.768946378564301</v>
      </c>
      <c r="R405" s="23" t="s">
        <v>113</v>
      </c>
      <c r="S405" s="14" t="s">
        <v>284</v>
      </c>
      <c r="T405" s="23" t="s">
        <v>66</v>
      </c>
      <c r="U405" s="34"/>
      <c r="V405" s="36" t="s">
        <v>2868</v>
      </c>
      <c r="W405" s="38" t="s">
        <v>69</v>
      </c>
      <c r="X405" s="36"/>
    </row>
    <row r="406" spans="1:24" x14ac:dyDescent="0.2">
      <c r="A406" s="14" t="s">
        <v>331</v>
      </c>
      <c r="B406" s="14" t="s">
        <v>494</v>
      </c>
      <c r="C406" s="14" t="s">
        <v>645</v>
      </c>
      <c r="D406" s="24">
        <v>15.16</v>
      </c>
      <c r="E406" s="24">
        <v>15.16</v>
      </c>
      <c r="F406" s="24"/>
      <c r="G406" s="23">
        <v>2010</v>
      </c>
      <c r="H406" s="23">
        <v>2010</v>
      </c>
      <c r="I406" s="424">
        <f>VLOOKUP(H406,[1]Inflation!$G$16:$H$26,2,FALSE)</f>
        <v>1.0461491063094051</v>
      </c>
      <c r="J406" s="446">
        <v>15.859620451650581</v>
      </c>
      <c r="K406" s="24"/>
      <c r="L406" s="446">
        <v>7.26</v>
      </c>
      <c r="M406" s="24">
        <v>7.26</v>
      </c>
      <c r="N406" s="450">
        <v>7.5950425118062803</v>
      </c>
      <c r="O406" s="24">
        <v>80</v>
      </c>
      <c r="P406" s="24">
        <v>80</v>
      </c>
      <c r="Q406" s="450">
        <v>83.691928504752411</v>
      </c>
      <c r="R406" s="23" t="s">
        <v>113</v>
      </c>
      <c r="S406" s="14" t="s">
        <v>2714</v>
      </c>
      <c r="T406" s="23" t="s">
        <v>66</v>
      </c>
      <c r="U406" s="417"/>
      <c r="V406" s="26" t="s">
        <v>2869</v>
      </c>
      <c r="W406" s="27" t="s">
        <v>69</v>
      </c>
      <c r="X406" s="26"/>
    </row>
    <row r="407" spans="1:24" x14ac:dyDescent="0.2">
      <c r="A407" s="14" t="s">
        <v>331</v>
      </c>
      <c r="B407" s="14" t="s">
        <v>494</v>
      </c>
      <c r="C407" s="14" t="s">
        <v>647</v>
      </c>
      <c r="D407" s="24">
        <v>20.05</v>
      </c>
      <c r="E407" s="24">
        <v>20.05</v>
      </c>
      <c r="F407" s="24"/>
      <c r="G407" s="23">
        <v>2010</v>
      </c>
      <c r="H407" s="23">
        <v>2010</v>
      </c>
      <c r="I407" s="424">
        <f>VLOOKUP(H407,[1]Inflation!$G$16:$H$26,2,FALSE)</f>
        <v>1.0461491063094051</v>
      </c>
      <c r="J407" s="446">
        <v>20.975289581503571</v>
      </c>
      <c r="K407" s="24"/>
      <c r="L407" s="446">
        <v>10.16</v>
      </c>
      <c r="M407" s="24">
        <v>10.16</v>
      </c>
      <c r="N407" s="450">
        <v>10.628874920103556</v>
      </c>
      <c r="O407" s="24">
        <v>36.729999999999997</v>
      </c>
      <c r="P407" s="24">
        <v>36.729999999999997</v>
      </c>
      <c r="Q407" s="450">
        <v>38.425056674744447</v>
      </c>
      <c r="R407" s="23" t="s">
        <v>113</v>
      </c>
      <c r="S407" s="14" t="s">
        <v>2714</v>
      </c>
      <c r="T407" s="23" t="s">
        <v>66</v>
      </c>
      <c r="U407" s="417"/>
      <c r="V407" s="26" t="s">
        <v>2870</v>
      </c>
      <c r="W407" s="27" t="s">
        <v>69</v>
      </c>
      <c r="X407" s="26"/>
    </row>
    <row r="408" spans="1:24" x14ac:dyDescent="0.2">
      <c r="A408" s="14" t="s">
        <v>331</v>
      </c>
      <c r="B408" s="14" t="s">
        <v>494</v>
      </c>
      <c r="C408" s="14" t="s">
        <v>649</v>
      </c>
      <c r="D408" s="24">
        <v>17.670000000000002</v>
      </c>
      <c r="E408" s="24">
        <v>17.670000000000002</v>
      </c>
      <c r="F408" s="24"/>
      <c r="G408" s="23">
        <v>2010</v>
      </c>
      <c r="H408" s="23">
        <v>2010</v>
      </c>
      <c r="I408" s="424">
        <f>VLOOKUP(H408,[1]Inflation!$G$16:$H$26,2,FALSE)</f>
        <v>1.0461491063094051</v>
      </c>
      <c r="J408" s="446">
        <v>18.48545470848719</v>
      </c>
      <c r="K408" s="24"/>
      <c r="L408" s="446">
        <v>7.48</v>
      </c>
      <c r="M408" s="24">
        <v>7.48</v>
      </c>
      <c r="N408" s="450">
        <v>7.8251953151943505</v>
      </c>
      <c r="O408" s="24">
        <v>30</v>
      </c>
      <c r="P408" s="24">
        <v>30</v>
      </c>
      <c r="Q408" s="450">
        <v>31.384473189282151</v>
      </c>
      <c r="R408" s="23" t="s">
        <v>113</v>
      </c>
      <c r="S408" s="14" t="s">
        <v>2714</v>
      </c>
      <c r="T408" s="23" t="s">
        <v>66</v>
      </c>
      <c r="U408" s="417"/>
      <c r="V408" s="26" t="s">
        <v>2847</v>
      </c>
      <c r="W408" s="27" t="s">
        <v>69</v>
      </c>
      <c r="X408" s="26"/>
    </row>
    <row r="409" spans="1:24" x14ac:dyDescent="0.2">
      <c r="A409" s="14" t="s">
        <v>331</v>
      </c>
      <c r="B409" s="14" t="s">
        <v>494</v>
      </c>
      <c r="C409" s="14" t="s">
        <v>650</v>
      </c>
      <c r="D409" s="24">
        <v>19.13</v>
      </c>
      <c r="E409" s="24">
        <v>19.13</v>
      </c>
      <c r="F409" s="24"/>
      <c r="G409" s="23">
        <v>2010</v>
      </c>
      <c r="H409" s="23">
        <v>2010</v>
      </c>
      <c r="I409" s="424">
        <f>VLOOKUP(H409,[1]Inflation!$G$16:$H$26,2,FALSE)</f>
        <v>1.0461491063094051</v>
      </c>
      <c r="J409" s="446">
        <v>20.012832403698919</v>
      </c>
      <c r="K409" s="24"/>
      <c r="L409" s="446">
        <v>7.48</v>
      </c>
      <c r="M409" s="24">
        <v>7.48</v>
      </c>
      <c r="N409" s="450">
        <v>7.8251953151943505</v>
      </c>
      <c r="O409" s="24">
        <v>28</v>
      </c>
      <c r="P409" s="24">
        <v>28</v>
      </c>
      <c r="Q409" s="450">
        <v>29.29217497666334</v>
      </c>
      <c r="R409" s="23" t="s">
        <v>113</v>
      </c>
      <c r="S409" s="14" t="s">
        <v>2714</v>
      </c>
      <c r="T409" s="23" t="s">
        <v>66</v>
      </c>
      <c r="U409" s="417"/>
      <c r="V409" s="26" t="s">
        <v>2818</v>
      </c>
      <c r="W409" s="27" t="s">
        <v>69</v>
      </c>
      <c r="X409" s="26"/>
    </row>
    <row r="410" spans="1:24" x14ac:dyDescent="0.2">
      <c r="A410" s="14" t="s">
        <v>331</v>
      </c>
      <c r="B410" s="14" t="s">
        <v>494</v>
      </c>
      <c r="C410" s="14" t="s">
        <v>651</v>
      </c>
      <c r="D410" s="24">
        <v>16.04</v>
      </c>
      <c r="E410" s="24">
        <v>16.04</v>
      </c>
      <c r="F410" s="24"/>
      <c r="G410" s="23">
        <v>2010</v>
      </c>
      <c r="H410" s="23">
        <v>2010</v>
      </c>
      <c r="I410" s="424">
        <f>VLOOKUP(H410,[1]Inflation!$G$16:$H$26,2,FALSE)</f>
        <v>1.0461491063094051</v>
      </c>
      <c r="J410" s="446">
        <v>16.780231665202855</v>
      </c>
      <c r="K410" s="24"/>
      <c r="L410" s="446">
        <v>4.8899999999999997</v>
      </c>
      <c r="M410" s="24">
        <v>4.8899999999999997</v>
      </c>
      <c r="N410" s="450">
        <v>5.1156691298529902</v>
      </c>
      <c r="O410" s="24">
        <v>29.17</v>
      </c>
      <c r="P410" s="24">
        <v>29.17</v>
      </c>
      <c r="Q410" s="450">
        <v>30.516169431045348</v>
      </c>
      <c r="R410" s="23" t="s">
        <v>113</v>
      </c>
      <c r="S410" s="14" t="s">
        <v>2714</v>
      </c>
      <c r="T410" s="23" t="s">
        <v>66</v>
      </c>
      <c r="U410" s="417"/>
      <c r="V410" s="26" t="s">
        <v>2786</v>
      </c>
      <c r="W410" s="27" t="s">
        <v>69</v>
      </c>
      <c r="X410" s="26"/>
    </row>
    <row r="411" spans="1:24" x14ac:dyDescent="0.2">
      <c r="A411" s="14" t="s">
        <v>331</v>
      </c>
      <c r="B411" s="14" t="s">
        <v>494</v>
      </c>
      <c r="C411" s="14" t="s">
        <v>652</v>
      </c>
      <c r="D411" s="24">
        <v>21.78</v>
      </c>
      <c r="E411" s="24">
        <v>21.78</v>
      </c>
      <c r="F411" s="24"/>
      <c r="G411" s="23">
        <v>2010</v>
      </c>
      <c r="H411" s="23">
        <v>2010</v>
      </c>
      <c r="I411" s="424">
        <f>VLOOKUP(H411,[1]Inflation!$G$16:$H$26,2,FALSE)</f>
        <v>1.0461491063094051</v>
      </c>
      <c r="J411" s="446">
        <v>22.785127535418845</v>
      </c>
      <c r="K411" s="24"/>
      <c r="L411" s="446">
        <v>5</v>
      </c>
      <c r="M411" s="24">
        <v>5</v>
      </c>
      <c r="N411" s="450">
        <v>5.2307455315470257</v>
      </c>
      <c r="O411" s="24">
        <v>53.6</v>
      </c>
      <c r="P411" s="24">
        <v>53.6</v>
      </c>
      <c r="Q411" s="450">
        <v>56.073592098184115</v>
      </c>
      <c r="R411" s="23" t="s">
        <v>113</v>
      </c>
      <c r="S411" s="14" t="s">
        <v>2714</v>
      </c>
      <c r="T411" s="23" t="s">
        <v>66</v>
      </c>
      <c r="U411" s="417"/>
      <c r="V411" s="26" t="s">
        <v>2871</v>
      </c>
      <c r="W411" s="27" t="s">
        <v>69</v>
      </c>
      <c r="X411" s="26"/>
    </row>
    <row r="412" spans="1:24" x14ac:dyDescent="0.2">
      <c r="A412" s="14" t="s">
        <v>331</v>
      </c>
      <c r="B412" s="14" t="s">
        <v>494</v>
      </c>
      <c r="C412" s="14" t="s">
        <v>652</v>
      </c>
      <c r="D412" s="24">
        <v>18.68</v>
      </c>
      <c r="E412" s="24">
        <v>18.68</v>
      </c>
      <c r="F412" s="24"/>
      <c r="G412" s="23">
        <v>2011</v>
      </c>
      <c r="H412" s="23">
        <v>2011</v>
      </c>
      <c r="I412" s="424">
        <f>VLOOKUP(H412,[1]Inflation!$G$16:$H$26,2,FALSE)</f>
        <v>1.0292667257822254</v>
      </c>
      <c r="J412" s="446">
        <v>19.226702437611969</v>
      </c>
      <c r="K412" s="24"/>
      <c r="L412" s="446">
        <v>5</v>
      </c>
      <c r="M412" s="24">
        <v>5</v>
      </c>
      <c r="N412" s="450">
        <v>5.146333628911127</v>
      </c>
      <c r="O412" s="24">
        <v>40.200000000000003</v>
      </c>
      <c r="P412" s="24">
        <v>40.200000000000003</v>
      </c>
      <c r="Q412" s="450">
        <v>41.376522376445465</v>
      </c>
      <c r="R412" s="23" t="s">
        <v>113</v>
      </c>
      <c r="S412" s="14" t="s">
        <v>2714</v>
      </c>
      <c r="T412" s="23" t="s">
        <v>66</v>
      </c>
      <c r="U412" s="417"/>
      <c r="V412" s="26" t="s">
        <v>2849</v>
      </c>
      <c r="W412" s="27" t="s">
        <v>69</v>
      </c>
      <c r="X412" s="26"/>
    </row>
    <row r="413" spans="1:24" x14ac:dyDescent="0.2">
      <c r="A413" s="14" t="s">
        <v>331</v>
      </c>
      <c r="B413" s="37" t="s">
        <v>654</v>
      </c>
      <c r="C413" s="14" t="s">
        <v>655</v>
      </c>
      <c r="D413" s="24">
        <v>17.55</v>
      </c>
      <c r="E413" s="24">
        <v>17.55</v>
      </c>
      <c r="F413" s="24"/>
      <c r="G413" s="23" t="s">
        <v>67</v>
      </c>
      <c r="H413" s="23">
        <v>2010</v>
      </c>
      <c r="I413" s="424">
        <f>VLOOKUP(H413,[1]Inflation!$G$16:$H$26,2,FALSE)</f>
        <v>1.0461491063094051</v>
      </c>
      <c r="J413" s="446">
        <v>18.35991681573006</v>
      </c>
      <c r="K413" s="24"/>
      <c r="L413" s="446">
        <v>8.14</v>
      </c>
      <c r="M413" s="24">
        <v>8.14</v>
      </c>
      <c r="N413" s="450">
        <v>8.5156537253585576</v>
      </c>
      <c r="O413" s="24">
        <v>53.45</v>
      </c>
      <c r="P413" s="24">
        <v>53.45</v>
      </c>
      <c r="Q413" s="450">
        <v>55.9166697322377</v>
      </c>
      <c r="R413" s="23" t="s">
        <v>113</v>
      </c>
      <c r="S413" s="14" t="s">
        <v>65</v>
      </c>
      <c r="T413" s="23" t="s">
        <v>66</v>
      </c>
      <c r="U413" s="417"/>
      <c r="V413" s="26" t="s">
        <v>2872</v>
      </c>
      <c r="W413" s="27" t="s">
        <v>69</v>
      </c>
      <c r="X413" s="26"/>
    </row>
    <row r="414" spans="1:24" x14ac:dyDescent="0.2">
      <c r="A414" s="14" t="s">
        <v>331</v>
      </c>
      <c r="B414" s="37" t="s">
        <v>654</v>
      </c>
      <c r="C414" s="37" t="s">
        <v>662</v>
      </c>
      <c r="D414" s="32">
        <v>14.53</v>
      </c>
      <c r="E414" s="32">
        <v>14.53</v>
      </c>
      <c r="F414" s="32"/>
      <c r="G414" s="23" t="s">
        <v>67</v>
      </c>
      <c r="H414" s="23">
        <v>2010</v>
      </c>
      <c r="I414" s="424">
        <f>VLOOKUP(H414,[1]Inflation!$G$16:$H$26,2,FALSE)</f>
        <v>1.0461491063094051</v>
      </c>
      <c r="J414" s="446">
        <v>15.200546514675654</v>
      </c>
      <c r="K414" s="32"/>
      <c r="L414" s="447">
        <v>9.8000000000000007</v>
      </c>
      <c r="M414" s="32">
        <v>9.8000000000000007</v>
      </c>
      <c r="N414" s="450">
        <v>10.252261241832171</v>
      </c>
      <c r="O414" s="32">
        <v>28</v>
      </c>
      <c r="P414" s="32">
        <v>28</v>
      </c>
      <c r="Q414" s="450">
        <v>29.29217497666334</v>
      </c>
      <c r="R414" s="23" t="s">
        <v>113</v>
      </c>
      <c r="S414" s="37" t="s">
        <v>71</v>
      </c>
      <c r="T414" s="23" t="s">
        <v>66</v>
      </c>
      <c r="U414" s="31"/>
      <c r="V414" s="33" t="s">
        <v>2873</v>
      </c>
      <c r="W414" s="27" t="s">
        <v>69</v>
      </c>
      <c r="X414" s="33"/>
    </row>
    <row r="415" spans="1:24" x14ac:dyDescent="0.2">
      <c r="A415" s="14" t="s">
        <v>331</v>
      </c>
      <c r="B415" s="37" t="s">
        <v>654</v>
      </c>
      <c r="C415" s="37" t="s">
        <v>665</v>
      </c>
      <c r="D415" s="32">
        <v>14.41</v>
      </c>
      <c r="E415" s="32">
        <v>14.41</v>
      </c>
      <c r="F415" s="32"/>
      <c r="G415" s="23" t="s">
        <v>67</v>
      </c>
      <c r="H415" s="23">
        <v>2010</v>
      </c>
      <c r="I415" s="424">
        <f>VLOOKUP(H415,[1]Inflation!$G$16:$H$26,2,FALSE)</f>
        <v>1.0461491063094051</v>
      </c>
      <c r="J415" s="446">
        <v>15.075008621918528</v>
      </c>
      <c r="K415" s="32"/>
      <c r="L415" s="447">
        <v>8.3000000000000007</v>
      </c>
      <c r="M415" s="32">
        <v>8.3000000000000007</v>
      </c>
      <c r="N415" s="450">
        <v>8.6830375823680619</v>
      </c>
      <c r="O415" s="32">
        <v>52.5</v>
      </c>
      <c r="P415" s="32">
        <v>52.5</v>
      </c>
      <c r="Q415" s="450">
        <v>54.922828081243765</v>
      </c>
      <c r="R415" s="23" t="s">
        <v>113</v>
      </c>
      <c r="S415" s="37" t="s">
        <v>71</v>
      </c>
      <c r="T415" s="23" t="s">
        <v>66</v>
      </c>
      <c r="U415" s="31"/>
      <c r="V415" s="33" t="s">
        <v>2874</v>
      </c>
      <c r="W415" s="27" t="s">
        <v>69</v>
      </c>
      <c r="X415" s="33"/>
    </row>
    <row r="416" spans="1:24" x14ac:dyDescent="0.2">
      <c r="A416" s="14" t="s">
        <v>331</v>
      </c>
      <c r="B416" s="37" t="s">
        <v>654</v>
      </c>
      <c r="C416" s="37" t="s">
        <v>668</v>
      </c>
      <c r="D416" s="32">
        <v>11.29</v>
      </c>
      <c r="E416" s="32">
        <v>11.29</v>
      </c>
      <c r="F416" s="32"/>
      <c r="G416" s="23" t="s">
        <v>67</v>
      </c>
      <c r="H416" s="23">
        <v>2010</v>
      </c>
      <c r="I416" s="424">
        <f>VLOOKUP(H416,[1]Inflation!$G$16:$H$26,2,FALSE)</f>
        <v>1.0461491063094051</v>
      </c>
      <c r="J416" s="446">
        <v>11.811023410233183</v>
      </c>
      <c r="K416" s="32"/>
      <c r="L416" s="447">
        <v>5.43</v>
      </c>
      <c r="M416" s="32">
        <v>5.43</v>
      </c>
      <c r="N416" s="450">
        <v>5.680589647260069</v>
      </c>
      <c r="O416" s="32">
        <v>50</v>
      </c>
      <c r="P416" s="32">
        <v>50</v>
      </c>
      <c r="Q416" s="450">
        <v>52.30745531547025</v>
      </c>
      <c r="R416" s="23" t="s">
        <v>113</v>
      </c>
      <c r="S416" s="37" t="s">
        <v>71</v>
      </c>
      <c r="T416" s="23" t="s">
        <v>66</v>
      </c>
      <c r="U416" s="31"/>
      <c r="V416" s="33" t="s">
        <v>2875</v>
      </c>
      <c r="W416" s="27" t="s">
        <v>69</v>
      </c>
      <c r="X416" s="33"/>
    </row>
    <row r="417" spans="1:24" x14ac:dyDescent="0.2">
      <c r="A417" s="14" t="s">
        <v>331</v>
      </c>
      <c r="B417" s="37" t="s">
        <v>654</v>
      </c>
      <c r="C417" s="37" t="s">
        <v>671</v>
      </c>
      <c r="D417" s="32">
        <v>19</v>
      </c>
      <c r="E417" s="32">
        <v>19</v>
      </c>
      <c r="F417" s="32"/>
      <c r="G417" s="23" t="s">
        <v>67</v>
      </c>
      <c r="H417" s="23">
        <v>2010</v>
      </c>
      <c r="I417" s="424">
        <f>VLOOKUP(H417,[1]Inflation!$G$16:$H$26,2,FALSE)</f>
        <v>1.0461491063094051</v>
      </c>
      <c r="J417" s="446">
        <v>19.876833019878696</v>
      </c>
      <c r="K417" s="32"/>
      <c r="L417" s="447">
        <v>10.75</v>
      </c>
      <c r="M417" s="32">
        <v>10.75</v>
      </c>
      <c r="N417" s="450">
        <v>11.246102892826105</v>
      </c>
      <c r="O417" s="32">
        <v>24</v>
      </c>
      <c r="P417" s="32">
        <v>24</v>
      </c>
      <c r="Q417" s="450">
        <v>25.107578551425721</v>
      </c>
      <c r="R417" s="23" t="s">
        <v>113</v>
      </c>
      <c r="S417" s="37" t="s">
        <v>71</v>
      </c>
      <c r="T417" s="23" t="s">
        <v>66</v>
      </c>
      <c r="U417" s="31"/>
      <c r="V417" s="33" t="s">
        <v>2876</v>
      </c>
      <c r="W417" s="27" t="s">
        <v>69</v>
      </c>
      <c r="X417" s="33"/>
    </row>
    <row r="418" spans="1:24" x14ac:dyDescent="0.2">
      <c r="A418" s="14" t="s">
        <v>331</v>
      </c>
      <c r="B418" s="37" t="s">
        <v>654</v>
      </c>
      <c r="C418" s="37" t="s">
        <v>674</v>
      </c>
      <c r="D418" s="32">
        <v>12.04</v>
      </c>
      <c r="E418" s="32">
        <v>12.04</v>
      </c>
      <c r="F418" s="32"/>
      <c r="G418" s="23" t="s">
        <v>67</v>
      </c>
      <c r="H418" s="23">
        <v>2010</v>
      </c>
      <c r="I418" s="424">
        <f>VLOOKUP(H418,[1]Inflation!$G$16:$H$26,2,FALSE)</f>
        <v>1.0461491063094051</v>
      </c>
      <c r="J418" s="446">
        <v>12.595635239965237</v>
      </c>
      <c r="K418" s="32"/>
      <c r="L418" s="447">
        <v>8.77</v>
      </c>
      <c r="M418" s="32">
        <v>8.77</v>
      </c>
      <c r="N418" s="450">
        <v>9.1747276623334812</v>
      </c>
      <c r="O418" s="32">
        <v>46</v>
      </c>
      <c r="P418" s="32">
        <v>46</v>
      </c>
      <c r="Q418" s="450">
        <v>48.122858890232635</v>
      </c>
      <c r="R418" s="23" t="s">
        <v>113</v>
      </c>
      <c r="S418" s="37" t="s">
        <v>71</v>
      </c>
      <c r="T418" s="23" t="s">
        <v>66</v>
      </c>
      <c r="U418" s="31"/>
      <c r="V418" s="33" t="s">
        <v>2877</v>
      </c>
      <c r="W418" s="27" t="s">
        <v>69</v>
      </c>
      <c r="X418" s="33"/>
    </row>
    <row r="419" spans="1:24" x14ac:dyDescent="0.2">
      <c r="A419" s="14" t="s">
        <v>331</v>
      </c>
      <c r="B419" s="37" t="s">
        <v>654</v>
      </c>
      <c r="C419" s="37" t="s">
        <v>677</v>
      </c>
      <c r="D419" s="32">
        <v>21.5</v>
      </c>
      <c r="E419" s="32">
        <v>21.5</v>
      </c>
      <c r="F419" s="32"/>
      <c r="G419" s="23" t="s">
        <v>67</v>
      </c>
      <c r="H419" s="23">
        <v>2010</v>
      </c>
      <c r="I419" s="424">
        <f>VLOOKUP(H419,[1]Inflation!$G$16:$H$26,2,FALSE)</f>
        <v>1.0461491063094051</v>
      </c>
      <c r="J419" s="446">
        <v>22.49220578565221</v>
      </c>
      <c r="K419" s="32"/>
      <c r="L419" s="447">
        <v>19</v>
      </c>
      <c r="M419" s="32">
        <v>19</v>
      </c>
      <c r="N419" s="450">
        <v>19.876833019878696</v>
      </c>
      <c r="O419" s="32">
        <v>24</v>
      </c>
      <c r="P419" s="32">
        <v>24</v>
      </c>
      <c r="Q419" s="450">
        <v>25.107578551425721</v>
      </c>
      <c r="R419" s="23" t="s">
        <v>113</v>
      </c>
      <c r="S419" s="37" t="s">
        <v>71</v>
      </c>
      <c r="T419" s="23" t="s">
        <v>66</v>
      </c>
      <c r="U419" s="31"/>
      <c r="V419" s="33" t="s">
        <v>2878</v>
      </c>
      <c r="W419" s="27" t="s">
        <v>69</v>
      </c>
      <c r="X419" s="33"/>
    </row>
    <row r="420" spans="1:24" x14ac:dyDescent="0.2">
      <c r="A420" s="14" t="s">
        <v>331</v>
      </c>
      <c r="B420" s="37" t="s">
        <v>654</v>
      </c>
      <c r="C420" s="37" t="s">
        <v>680</v>
      </c>
      <c r="D420" s="32">
        <v>14.52</v>
      </c>
      <c r="E420" s="32">
        <v>14.52</v>
      </c>
      <c r="F420" s="32"/>
      <c r="G420" s="23" t="s">
        <v>67</v>
      </c>
      <c r="H420" s="23">
        <v>2010</v>
      </c>
      <c r="I420" s="424">
        <f>VLOOKUP(H420,[1]Inflation!$G$16:$H$26,2,FALSE)</f>
        <v>1.0461491063094051</v>
      </c>
      <c r="J420" s="446">
        <v>15.190085023612561</v>
      </c>
      <c r="K420" s="32"/>
      <c r="L420" s="447">
        <v>13</v>
      </c>
      <c r="M420" s="32">
        <v>13</v>
      </c>
      <c r="N420" s="450">
        <v>13.599938382022266</v>
      </c>
      <c r="O420" s="32">
        <v>16.059999999999999</v>
      </c>
      <c r="P420" s="32">
        <v>16.059999999999999</v>
      </c>
      <c r="Q420" s="450">
        <v>16.801154647329042</v>
      </c>
      <c r="R420" s="23" t="s">
        <v>113</v>
      </c>
      <c r="S420" s="37" t="s">
        <v>71</v>
      </c>
      <c r="T420" s="23" t="s">
        <v>66</v>
      </c>
      <c r="U420" s="31"/>
      <c r="V420" s="33" t="s">
        <v>2879</v>
      </c>
      <c r="W420" s="27" t="s">
        <v>69</v>
      </c>
      <c r="X420" s="33"/>
    </row>
    <row r="421" spans="1:24" x14ac:dyDescent="0.2">
      <c r="A421" s="14" t="s">
        <v>331</v>
      </c>
      <c r="B421" s="37" t="s">
        <v>654</v>
      </c>
      <c r="C421" s="37" t="s">
        <v>682</v>
      </c>
      <c r="D421" s="32">
        <v>13.33</v>
      </c>
      <c r="E421" s="32">
        <v>13.33</v>
      </c>
      <c r="F421" s="32"/>
      <c r="G421" s="23" t="s">
        <v>67</v>
      </c>
      <c r="H421" s="23">
        <v>2010</v>
      </c>
      <c r="I421" s="424">
        <f>VLOOKUP(H421,[1]Inflation!$G$16:$H$26,2,FALSE)</f>
        <v>1.0461491063094051</v>
      </c>
      <c r="J421" s="446">
        <v>13.94516758710437</v>
      </c>
      <c r="K421" s="32"/>
      <c r="L421" s="447">
        <v>12.25</v>
      </c>
      <c r="M421" s="32">
        <v>12.25</v>
      </c>
      <c r="N421" s="450">
        <v>12.815326552290212</v>
      </c>
      <c r="O421" s="32">
        <v>20.8</v>
      </c>
      <c r="P421" s="32">
        <v>20.8</v>
      </c>
      <c r="Q421" s="450">
        <v>21.759901411235624</v>
      </c>
      <c r="R421" s="23" t="s">
        <v>113</v>
      </c>
      <c r="S421" s="37" t="s">
        <v>71</v>
      </c>
      <c r="T421" s="23" t="s">
        <v>66</v>
      </c>
      <c r="U421" s="31"/>
      <c r="V421" s="33" t="s">
        <v>2880</v>
      </c>
      <c r="W421" s="27" t="s">
        <v>69</v>
      </c>
      <c r="X421" s="33"/>
    </row>
    <row r="422" spans="1:24" x14ac:dyDescent="0.2">
      <c r="A422" s="14" t="s">
        <v>331</v>
      </c>
      <c r="B422" s="14" t="s">
        <v>654</v>
      </c>
      <c r="C422" s="14" t="s">
        <v>688</v>
      </c>
      <c r="D422" s="35">
        <v>32.6</v>
      </c>
      <c r="E422" s="35">
        <v>32.6</v>
      </c>
      <c r="F422" s="35"/>
      <c r="G422" s="23" t="s">
        <v>67</v>
      </c>
      <c r="H422" s="23">
        <v>2010</v>
      </c>
      <c r="I422" s="424">
        <f>VLOOKUP(H422,[1]Inflation!$G$16:$H$26,2,FALSE)</f>
        <v>1.0461491063094051</v>
      </c>
      <c r="J422" s="446">
        <v>34.104460865686605</v>
      </c>
      <c r="K422" s="35"/>
      <c r="L422" s="448">
        <v>13.25</v>
      </c>
      <c r="M422" s="35">
        <v>13.25</v>
      </c>
      <c r="N422" s="450">
        <v>13.861475658599616</v>
      </c>
      <c r="O422" s="35">
        <v>46.9</v>
      </c>
      <c r="P422" s="35">
        <v>46.9</v>
      </c>
      <c r="Q422" s="450">
        <v>49.064393085911092</v>
      </c>
      <c r="R422" s="23" t="s">
        <v>113</v>
      </c>
      <c r="S422" s="37" t="s">
        <v>74</v>
      </c>
      <c r="T422" s="23" t="s">
        <v>66</v>
      </c>
      <c r="U422" s="34"/>
      <c r="V422" s="36" t="s">
        <v>2881</v>
      </c>
      <c r="W422" s="27" t="s">
        <v>69</v>
      </c>
      <c r="X422" s="36"/>
    </row>
    <row r="423" spans="1:24" x14ac:dyDescent="0.2">
      <c r="A423" s="14" t="s">
        <v>331</v>
      </c>
      <c r="B423" s="14" t="s">
        <v>654</v>
      </c>
      <c r="C423" s="14" t="s">
        <v>694</v>
      </c>
      <c r="D423" s="24">
        <v>14.76</v>
      </c>
      <c r="E423" s="24">
        <v>14.76</v>
      </c>
      <c r="F423" s="24"/>
      <c r="G423" s="23" t="s">
        <v>67</v>
      </c>
      <c r="H423" s="23">
        <v>2010</v>
      </c>
      <c r="I423" s="424">
        <f>VLOOKUP(H423,[1]Inflation!$G$16:$H$26,2,FALSE)</f>
        <v>1.0461491063094051</v>
      </c>
      <c r="J423" s="446">
        <v>15.441160809126819</v>
      </c>
      <c r="K423" s="24"/>
      <c r="L423" s="446">
        <v>8.5</v>
      </c>
      <c r="M423" s="24">
        <v>8.5</v>
      </c>
      <c r="N423" s="450">
        <v>8.8922674036299423</v>
      </c>
      <c r="O423" s="24">
        <v>28.93</v>
      </c>
      <c r="P423" s="24">
        <v>28.93</v>
      </c>
      <c r="Q423" s="450">
        <v>30.265093645531088</v>
      </c>
      <c r="R423" s="23" t="s">
        <v>113</v>
      </c>
      <c r="S423" s="37" t="s">
        <v>77</v>
      </c>
      <c r="T423" s="23" t="s">
        <v>66</v>
      </c>
      <c r="U423" s="417"/>
      <c r="V423" s="26" t="s">
        <v>2763</v>
      </c>
      <c r="W423" s="27" t="s">
        <v>69</v>
      </c>
      <c r="X423" s="26"/>
    </row>
    <row r="424" spans="1:24" x14ac:dyDescent="0.2">
      <c r="A424" s="14" t="s">
        <v>331</v>
      </c>
      <c r="B424" s="14" t="s">
        <v>654</v>
      </c>
      <c r="C424" s="14" t="s">
        <v>695</v>
      </c>
      <c r="D424" s="24">
        <v>14.18</v>
      </c>
      <c r="E424" s="24">
        <v>14.18</v>
      </c>
      <c r="F424" s="24"/>
      <c r="G424" s="23" t="s">
        <v>67</v>
      </c>
      <c r="H424" s="23">
        <v>2010</v>
      </c>
      <c r="I424" s="424">
        <f>VLOOKUP(H424,[1]Inflation!$G$16:$H$26,2,FALSE)</f>
        <v>1.0461491063094051</v>
      </c>
      <c r="J424" s="446">
        <v>14.834394327467363</v>
      </c>
      <c r="K424" s="24"/>
      <c r="L424" s="446">
        <v>2.71</v>
      </c>
      <c r="M424" s="24">
        <v>2.71</v>
      </c>
      <c r="N424" s="450">
        <v>2.8350640780984877</v>
      </c>
      <c r="O424" s="24">
        <v>45.54</v>
      </c>
      <c r="P424" s="24">
        <v>45.54</v>
      </c>
      <c r="Q424" s="450">
        <v>47.641630301330302</v>
      </c>
      <c r="R424" s="23" t="s">
        <v>113</v>
      </c>
      <c r="S424" s="37" t="s">
        <v>77</v>
      </c>
      <c r="T424" s="23" t="s">
        <v>66</v>
      </c>
      <c r="U424" s="417"/>
      <c r="V424" s="26" t="s">
        <v>2882</v>
      </c>
      <c r="W424" s="27" t="s">
        <v>69</v>
      </c>
      <c r="X424" s="26"/>
    </row>
    <row r="425" spans="1:24" x14ac:dyDescent="0.2">
      <c r="A425" s="14" t="s">
        <v>331</v>
      </c>
      <c r="B425" s="14" t="s">
        <v>654</v>
      </c>
      <c r="C425" s="14" t="s">
        <v>697</v>
      </c>
      <c r="D425" s="24">
        <v>21.96</v>
      </c>
      <c r="E425" s="24">
        <v>21.96</v>
      </c>
      <c r="F425" s="24"/>
      <c r="G425" s="23" t="s">
        <v>67</v>
      </c>
      <c r="H425" s="23">
        <v>2010</v>
      </c>
      <c r="I425" s="424">
        <f>VLOOKUP(H425,[1]Inflation!$G$16:$H$26,2,FALSE)</f>
        <v>1.0461491063094051</v>
      </c>
      <c r="J425" s="446">
        <v>22.973434374554536</v>
      </c>
      <c r="K425" s="24"/>
      <c r="L425" s="446">
        <v>1</v>
      </c>
      <c r="M425" s="24">
        <v>1</v>
      </c>
      <c r="N425" s="450">
        <v>1.0461491063094051</v>
      </c>
      <c r="O425" s="24">
        <v>94.6</v>
      </c>
      <c r="P425" s="24">
        <v>94.6</v>
      </c>
      <c r="Q425" s="450">
        <v>98.965705456869713</v>
      </c>
      <c r="R425" s="23" t="s">
        <v>113</v>
      </c>
      <c r="S425" s="37" t="s">
        <v>77</v>
      </c>
      <c r="T425" s="23" t="s">
        <v>66</v>
      </c>
      <c r="U425" s="417"/>
      <c r="V425" s="26" t="s">
        <v>2883</v>
      </c>
      <c r="W425" s="27" t="s">
        <v>69</v>
      </c>
      <c r="X425" s="26"/>
    </row>
    <row r="426" spans="1:24" x14ac:dyDescent="0.2">
      <c r="A426" s="14" t="s">
        <v>331</v>
      </c>
      <c r="B426" s="14" t="s">
        <v>654</v>
      </c>
      <c r="C426" s="14" t="s">
        <v>699</v>
      </c>
      <c r="D426" s="24">
        <v>12.49</v>
      </c>
      <c r="E426" s="24">
        <v>12.49</v>
      </c>
      <c r="F426" s="24"/>
      <c r="G426" s="23" t="s">
        <v>67</v>
      </c>
      <c r="H426" s="23">
        <v>2010</v>
      </c>
      <c r="I426" s="424">
        <f>VLOOKUP(H426,[1]Inflation!$G$16:$H$26,2,FALSE)</f>
        <v>1.0461491063094051</v>
      </c>
      <c r="J426" s="446">
        <v>13.066402337804469</v>
      </c>
      <c r="K426" s="24"/>
      <c r="L426" s="446">
        <v>8.25</v>
      </c>
      <c r="M426" s="24">
        <v>8.25</v>
      </c>
      <c r="N426" s="450">
        <v>8.6307301270525922</v>
      </c>
      <c r="O426" s="24">
        <v>31.58</v>
      </c>
      <c r="P426" s="24">
        <v>31.58</v>
      </c>
      <c r="Q426" s="450">
        <v>33.03738877725101</v>
      </c>
      <c r="R426" s="23" t="s">
        <v>113</v>
      </c>
      <c r="S426" s="37" t="s">
        <v>77</v>
      </c>
      <c r="T426" s="23" t="s">
        <v>66</v>
      </c>
      <c r="U426" s="417"/>
      <c r="V426" s="26" t="s">
        <v>2816</v>
      </c>
      <c r="W426" s="27" t="s">
        <v>69</v>
      </c>
      <c r="X426" s="26"/>
    </row>
    <row r="427" spans="1:24" x14ac:dyDescent="0.2">
      <c r="A427" s="14" t="s">
        <v>331</v>
      </c>
      <c r="B427" s="14" t="s">
        <v>654</v>
      </c>
      <c r="C427" s="14" t="s">
        <v>700</v>
      </c>
      <c r="D427" s="24">
        <v>25.17</v>
      </c>
      <c r="E427" s="24">
        <v>25.17</v>
      </c>
      <c r="F427" s="24"/>
      <c r="G427" s="23" t="s">
        <v>67</v>
      </c>
      <c r="H427" s="23">
        <v>2010</v>
      </c>
      <c r="I427" s="424">
        <f>VLOOKUP(H427,[1]Inflation!$G$16:$H$26,2,FALSE)</f>
        <v>1.0461491063094051</v>
      </c>
      <c r="J427" s="446">
        <v>26.331573005807726</v>
      </c>
      <c r="K427" s="24"/>
      <c r="L427" s="446">
        <v>10</v>
      </c>
      <c r="M427" s="24">
        <v>10</v>
      </c>
      <c r="N427" s="450">
        <v>10.461491063094051</v>
      </c>
      <c r="O427" s="24">
        <v>50</v>
      </c>
      <c r="P427" s="24">
        <v>50</v>
      </c>
      <c r="Q427" s="450">
        <v>52.30745531547025</v>
      </c>
      <c r="R427" s="23" t="s">
        <v>113</v>
      </c>
      <c r="S427" s="37" t="s">
        <v>77</v>
      </c>
      <c r="T427" s="23" t="s">
        <v>66</v>
      </c>
      <c r="U427" s="417"/>
      <c r="V427" s="26" t="s">
        <v>2801</v>
      </c>
      <c r="W427" s="27" t="s">
        <v>69</v>
      </c>
      <c r="X427" s="26"/>
    </row>
    <row r="428" spans="1:24" x14ac:dyDescent="0.2">
      <c r="A428" s="14" t="s">
        <v>331</v>
      </c>
      <c r="B428" s="14" t="s">
        <v>654</v>
      </c>
      <c r="C428" s="14" t="s">
        <v>703</v>
      </c>
      <c r="D428" s="24">
        <v>44.94</v>
      </c>
      <c r="E428" s="24">
        <v>13.701219512195122</v>
      </c>
      <c r="F428" s="24" t="s">
        <v>531</v>
      </c>
      <c r="G428" s="23" t="s">
        <v>67</v>
      </c>
      <c r="H428" s="23">
        <v>2010</v>
      </c>
      <c r="I428" s="424">
        <f>VLOOKUP(H428,[1]Inflation!$G$16:$H$26,2,FALSE)</f>
        <v>1.0461491063094051</v>
      </c>
      <c r="J428" s="446">
        <v>14.333518548031909</v>
      </c>
      <c r="K428" s="24"/>
      <c r="L428" s="446">
        <v>33.369999999999997</v>
      </c>
      <c r="M428" s="24">
        <v>10.173780487804878</v>
      </c>
      <c r="N428" s="450">
        <v>10.643291365105137</v>
      </c>
      <c r="O428" s="24">
        <v>53</v>
      </c>
      <c r="P428" s="24">
        <v>16.158536585365855</v>
      </c>
      <c r="Q428" s="450">
        <v>16.904238608048313</v>
      </c>
      <c r="R428" s="23" t="s">
        <v>532</v>
      </c>
      <c r="S428" s="37" t="s">
        <v>77</v>
      </c>
      <c r="T428" s="23" t="s">
        <v>66</v>
      </c>
      <c r="U428" s="417"/>
      <c r="V428" s="26" t="s">
        <v>2744</v>
      </c>
      <c r="W428" s="27" t="s">
        <v>69</v>
      </c>
      <c r="X428" s="26"/>
    </row>
    <row r="429" spans="1:24" x14ac:dyDescent="0.2">
      <c r="A429" s="14" t="s">
        <v>331</v>
      </c>
      <c r="B429" s="14" t="s">
        <v>654</v>
      </c>
      <c r="C429" s="14" t="s">
        <v>704</v>
      </c>
      <c r="D429" s="24">
        <v>12.66</v>
      </c>
      <c r="E429" s="24">
        <v>12.66</v>
      </c>
      <c r="F429" s="24"/>
      <c r="G429" s="23" t="s">
        <v>67</v>
      </c>
      <c r="H429" s="23">
        <v>2010</v>
      </c>
      <c r="I429" s="424">
        <f>VLOOKUP(H429,[1]Inflation!$G$16:$H$26,2,FALSE)</f>
        <v>1.0461491063094051</v>
      </c>
      <c r="J429" s="446">
        <v>13.244247685877069</v>
      </c>
      <c r="K429" s="24"/>
      <c r="L429" s="446">
        <v>9.5</v>
      </c>
      <c r="M429" s="24">
        <v>9.5</v>
      </c>
      <c r="N429" s="450">
        <v>9.9384165099393478</v>
      </c>
      <c r="O429" s="24">
        <v>18</v>
      </c>
      <c r="P429" s="24">
        <v>18</v>
      </c>
      <c r="Q429" s="450">
        <v>18.830683913569292</v>
      </c>
      <c r="R429" s="23" t="s">
        <v>113</v>
      </c>
      <c r="S429" s="37" t="s">
        <v>77</v>
      </c>
      <c r="T429" s="23" t="s">
        <v>66</v>
      </c>
      <c r="U429" s="417"/>
      <c r="V429" s="26" t="s">
        <v>2755</v>
      </c>
      <c r="W429" s="27" t="s">
        <v>69</v>
      </c>
      <c r="X429" s="26"/>
    </row>
    <row r="430" spans="1:24" s="401" customFormat="1" x14ac:dyDescent="0.2">
      <c r="A430" s="14" t="s">
        <v>331</v>
      </c>
      <c r="B430" s="14" t="s">
        <v>654</v>
      </c>
      <c r="C430" s="14" t="s">
        <v>705</v>
      </c>
      <c r="D430" s="24">
        <v>13.64</v>
      </c>
      <c r="E430" s="24">
        <v>13.64</v>
      </c>
      <c r="F430" s="24"/>
      <c r="G430" s="23" t="s">
        <v>67</v>
      </c>
      <c r="H430" s="23">
        <v>2010</v>
      </c>
      <c r="I430" s="424">
        <f>VLOOKUP(H430,[1]Inflation!$G$16:$H$26,2,FALSE)</f>
        <v>1.0461491063094051</v>
      </c>
      <c r="J430" s="446">
        <v>14.269473810060285</v>
      </c>
      <c r="K430" s="24"/>
      <c r="L430" s="446">
        <v>7.95</v>
      </c>
      <c r="M430" s="24">
        <v>7.95</v>
      </c>
      <c r="N430" s="450">
        <v>8.3168853951597708</v>
      </c>
      <c r="O430" s="24">
        <v>30</v>
      </c>
      <c r="P430" s="24">
        <v>30</v>
      </c>
      <c r="Q430" s="450">
        <v>31.384473189282151</v>
      </c>
      <c r="R430" s="23" t="s">
        <v>113</v>
      </c>
      <c r="S430" s="37" t="s">
        <v>77</v>
      </c>
      <c r="T430" s="23" t="s">
        <v>66</v>
      </c>
      <c r="U430" s="417"/>
      <c r="V430" s="26" t="s">
        <v>2884</v>
      </c>
      <c r="W430" s="27" t="s">
        <v>69</v>
      </c>
      <c r="X430" s="26"/>
    </row>
    <row r="431" spans="1:24" s="401" customFormat="1" x14ac:dyDescent="0.2">
      <c r="A431" s="14" t="s">
        <v>331</v>
      </c>
      <c r="B431" s="14" t="s">
        <v>654</v>
      </c>
      <c r="C431" s="14" t="s">
        <v>707</v>
      </c>
      <c r="D431" s="24">
        <v>47.01</v>
      </c>
      <c r="E431" s="24">
        <v>14.332317073170731</v>
      </c>
      <c r="F431" s="24" t="s">
        <v>531</v>
      </c>
      <c r="G431" s="23" t="s">
        <v>67</v>
      </c>
      <c r="H431" s="23">
        <v>2010</v>
      </c>
      <c r="I431" s="424">
        <f>VLOOKUP(H431,[1]Inflation!$G$16:$H$26,2,FALSE)</f>
        <v>1.0461491063094051</v>
      </c>
      <c r="J431" s="446">
        <v>14.993740697440588</v>
      </c>
      <c r="K431" s="24"/>
      <c r="L431" s="446">
        <v>33.299999999999997</v>
      </c>
      <c r="M431" s="24">
        <v>10.152439024390244</v>
      </c>
      <c r="N431" s="450">
        <v>10.620965012226582</v>
      </c>
      <c r="O431" s="24">
        <v>62.41</v>
      </c>
      <c r="P431" s="24">
        <v>19.027439024390244</v>
      </c>
      <c r="Q431" s="450">
        <v>19.905538330722553</v>
      </c>
      <c r="R431" s="23" t="s">
        <v>532</v>
      </c>
      <c r="S431" s="37" t="s">
        <v>77</v>
      </c>
      <c r="T431" s="23" t="s">
        <v>66</v>
      </c>
      <c r="U431" s="417"/>
      <c r="V431" s="26" t="s">
        <v>2744</v>
      </c>
      <c r="W431" s="27" t="s">
        <v>69</v>
      </c>
      <c r="X431" s="26"/>
    </row>
    <row r="432" spans="1:24" s="401" customFormat="1" x14ac:dyDescent="0.2">
      <c r="A432" s="14" t="s">
        <v>331</v>
      </c>
      <c r="B432" s="14" t="s">
        <v>654</v>
      </c>
      <c r="C432" s="14" t="s">
        <v>710</v>
      </c>
      <c r="D432" s="35">
        <v>25.54</v>
      </c>
      <c r="E432" s="35">
        <v>25.54</v>
      </c>
      <c r="F432" s="35"/>
      <c r="G432" s="23" t="s">
        <v>67</v>
      </c>
      <c r="H432" s="23">
        <v>2010</v>
      </c>
      <c r="I432" s="424">
        <f>VLOOKUP(H432,[1]Inflation!$G$16:$H$26,2,FALSE)</f>
        <v>1.0461491063094051</v>
      </c>
      <c r="J432" s="446">
        <v>26.718648175142203</v>
      </c>
      <c r="K432" s="35"/>
      <c r="L432" s="448">
        <v>14.9</v>
      </c>
      <c r="M432" s="35">
        <v>14.9</v>
      </c>
      <c r="N432" s="450">
        <v>15.587621684010136</v>
      </c>
      <c r="O432" s="35">
        <v>55.45</v>
      </c>
      <c r="P432" s="35">
        <v>55.45</v>
      </c>
      <c r="Q432" s="450">
        <v>58.008967944856515</v>
      </c>
      <c r="R432" s="34" t="s">
        <v>113</v>
      </c>
      <c r="S432" s="37" t="s">
        <v>202</v>
      </c>
      <c r="T432" s="23" t="s">
        <v>66</v>
      </c>
      <c r="U432" s="34"/>
      <c r="V432" s="36" t="s">
        <v>2885</v>
      </c>
      <c r="W432" s="27" t="s">
        <v>69</v>
      </c>
      <c r="X432" s="36"/>
    </row>
    <row r="433" spans="1:24" s="401" customFormat="1" x14ac:dyDescent="0.2">
      <c r="A433" s="14" t="s">
        <v>331</v>
      </c>
      <c r="B433" s="14" t="s">
        <v>654</v>
      </c>
      <c r="C433" s="14" t="s">
        <v>713</v>
      </c>
      <c r="D433" s="35">
        <v>24.86</v>
      </c>
      <c r="E433" s="35">
        <v>24.86</v>
      </c>
      <c r="F433" s="35"/>
      <c r="G433" s="23" t="s">
        <v>67</v>
      </c>
      <c r="H433" s="23">
        <v>2010</v>
      </c>
      <c r="I433" s="424">
        <f>VLOOKUP(H433,[1]Inflation!$G$16:$H$26,2,FALSE)</f>
        <v>1.0461491063094051</v>
      </c>
      <c r="J433" s="446">
        <v>26.007266782851808</v>
      </c>
      <c r="K433" s="35"/>
      <c r="L433" s="448">
        <v>5</v>
      </c>
      <c r="M433" s="35">
        <v>5</v>
      </c>
      <c r="N433" s="450">
        <v>5.2307455315470257</v>
      </c>
      <c r="O433" s="35">
        <v>80</v>
      </c>
      <c r="P433" s="35">
        <v>80</v>
      </c>
      <c r="Q433" s="450">
        <v>83.691928504752411</v>
      </c>
      <c r="R433" s="34" t="s">
        <v>113</v>
      </c>
      <c r="S433" s="37" t="s">
        <v>202</v>
      </c>
      <c r="T433" s="23" t="s">
        <v>66</v>
      </c>
      <c r="U433" s="34"/>
      <c r="V433" s="36" t="s">
        <v>2886</v>
      </c>
      <c r="W433" s="27" t="s">
        <v>69</v>
      </c>
      <c r="X433" s="36"/>
    </row>
    <row r="434" spans="1:24" s="401" customFormat="1" x14ac:dyDescent="0.2">
      <c r="A434" s="14" t="s">
        <v>331</v>
      </c>
      <c r="B434" s="14" t="s">
        <v>654</v>
      </c>
      <c r="C434" s="14" t="s">
        <v>716</v>
      </c>
      <c r="D434" s="35">
        <v>21.33</v>
      </c>
      <c r="E434" s="35">
        <v>21.33</v>
      </c>
      <c r="F434" s="35"/>
      <c r="G434" s="23" t="s">
        <v>67</v>
      </c>
      <c r="H434" s="23">
        <v>2010</v>
      </c>
      <c r="I434" s="424">
        <f>VLOOKUP(H434,[1]Inflation!$G$16:$H$26,2,FALSE)</f>
        <v>1.0461491063094051</v>
      </c>
      <c r="J434" s="446">
        <v>22.314360437579609</v>
      </c>
      <c r="K434" s="35"/>
      <c r="L434" s="448">
        <v>5.2</v>
      </c>
      <c r="M434" s="35">
        <v>5.2</v>
      </c>
      <c r="N434" s="450">
        <v>5.4399753528089061</v>
      </c>
      <c r="O434" s="35">
        <v>100</v>
      </c>
      <c r="P434" s="35">
        <v>100</v>
      </c>
      <c r="Q434" s="450">
        <v>104.6149106309405</v>
      </c>
      <c r="R434" s="34" t="s">
        <v>113</v>
      </c>
      <c r="S434" s="37" t="s">
        <v>202</v>
      </c>
      <c r="T434" s="23" t="s">
        <v>66</v>
      </c>
      <c r="U434" s="34"/>
      <c r="V434" s="36" t="s">
        <v>2887</v>
      </c>
      <c r="W434" s="27" t="s">
        <v>69</v>
      </c>
      <c r="X434" s="36"/>
    </row>
    <row r="435" spans="1:24" s="401" customFormat="1" x14ac:dyDescent="0.2">
      <c r="A435" s="14" t="s">
        <v>331</v>
      </c>
      <c r="B435" s="14" t="s">
        <v>654</v>
      </c>
      <c r="C435" s="14" t="s">
        <v>719</v>
      </c>
      <c r="D435" s="35">
        <v>19.100000000000001</v>
      </c>
      <c r="E435" s="35">
        <v>19.100000000000001</v>
      </c>
      <c r="F435" s="35"/>
      <c r="G435" s="23" t="s">
        <v>67</v>
      </c>
      <c r="H435" s="23">
        <v>2010</v>
      </c>
      <c r="I435" s="424">
        <f>VLOOKUP(H435,[1]Inflation!$G$16:$H$26,2,FALSE)</f>
        <v>1.0461491063094051</v>
      </c>
      <c r="J435" s="446">
        <v>19.981447930509638</v>
      </c>
      <c r="K435" s="35"/>
      <c r="L435" s="448">
        <v>8</v>
      </c>
      <c r="M435" s="35">
        <v>8</v>
      </c>
      <c r="N435" s="450">
        <v>8.3691928504752404</v>
      </c>
      <c r="O435" s="35">
        <v>55</v>
      </c>
      <c r="P435" s="35">
        <v>55</v>
      </c>
      <c r="Q435" s="450">
        <v>57.538200847017279</v>
      </c>
      <c r="R435" s="34" t="s">
        <v>113</v>
      </c>
      <c r="S435" s="37" t="s">
        <v>202</v>
      </c>
      <c r="T435" s="23" t="s">
        <v>66</v>
      </c>
      <c r="U435" s="34"/>
      <c r="V435" s="36" t="s">
        <v>2888</v>
      </c>
      <c r="W435" s="27" t="s">
        <v>69</v>
      </c>
      <c r="X435" s="36"/>
    </row>
    <row r="436" spans="1:24" s="401" customFormat="1" x14ac:dyDescent="0.2">
      <c r="A436" s="14" t="s">
        <v>331</v>
      </c>
      <c r="B436" s="14" t="s">
        <v>654</v>
      </c>
      <c r="C436" s="14" t="s">
        <v>722</v>
      </c>
      <c r="D436" s="35">
        <v>33.64</v>
      </c>
      <c r="E436" s="35">
        <v>33.64</v>
      </c>
      <c r="F436" s="35"/>
      <c r="G436" s="23" t="s">
        <v>67</v>
      </c>
      <c r="H436" s="23">
        <v>2010</v>
      </c>
      <c r="I436" s="424">
        <f>VLOOKUP(H436,[1]Inflation!$G$16:$H$26,2,FALSE)</f>
        <v>1.0461491063094051</v>
      </c>
      <c r="J436" s="446">
        <v>35.192455936248386</v>
      </c>
      <c r="K436" s="35"/>
      <c r="L436" s="448">
        <v>25</v>
      </c>
      <c r="M436" s="35">
        <v>25</v>
      </c>
      <c r="N436" s="450">
        <v>26.153727657735125</v>
      </c>
      <c r="O436" s="35">
        <v>45</v>
      </c>
      <c r="P436" s="35">
        <v>45</v>
      </c>
      <c r="Q436" s="450">
        <v>47.076709783923228</v>
      </c>
      <c r="R436" s="34" t="s">
        <v>113</v>
      </c>
      <c r="S436" s="37" t="s">
        <v>202</v>
      </c>
      <c r="T436" s="23" t="s">
        <v>66</v>
      </c>
      <c r="U436" s="34"/>
      <c r="V436" s="36" t="s">
        <v>2889</v>
      </c>
      <c r="W436" s="27" t="s">
        <v>69</v>
      </c>
      <c r="X436" s="36"/>
    </row>
    <row r="437" spans="1:24" s="401" customFormat="1" x14ac:dyDescent="0.2">
      <c r="A437" s="14" t="s">
        <v>331</v>
      </c>
      <c r="B437" s="14" t="s">
        <v>654</v>
      </c>
      <c r="C437" s="14" t="s">
        <v>725</v>
      </c>
      <c r="D437" s="35">
        <v>27.72</v>
      </c>
      <c r="E437" s="35">
        <v>27.72</v>
      </c>
      <c r="F437" s="35"/>
      <c r="G437" s="23" t="s">
        <v>67</v>
      </c>
      <c r="H437" s="23">
        <v>2010</v>
      </c>
      <c r="I437" s="424">
        <f>VLOOKUP(H437,[1]Inflation!$G$16:$H$26,2,FALSE)</f>
        <v>1.0461491063094051</v>
      </c>
      <c r="J437" s="446">
        <v>28.999253226896705</v>
      </c>
      <c r="K437" s="35"/>
      <c r="L437" s="448">
        <v>21</v>
      </c>
      <c r="M437" s="35">
        <v>21</v>
      </c>
      <c r="N437" s="450">
        <v>21.969131232497507</v>
      </c>
      <c r="O437" s="35">
        <v>35.85</v>
      </c>
      <c r="P437" s="35">
        <v>35.85</v>
      </c>
      <c r="Q437" s="450">
        <v>37.504445461192169</v>
      </c>
      <c r="R437" s="34" t="s">
        <v>113</v>
      </c>
      <c r="S437" s="37" t="s">
        <v>202</v>
      </c>
      <c r="T437" s="23" t="s">
        <v>66</v>
      </c>
      <c r="U437" s="34"/>
      <c r="V437" s="36" t="s">
        <v>2890</v>
      </c>
      <c r="W437" s="27" t="s">
        <v>69</v>
      </c>
      <c r="X437" s="36"/>
    </row>
    <row r="438" spans="1:24" s="401" customFormat="1" x14ac:dyDescent="0.2">
      <c r="A438" s="14" t="s">
        <v>331</v>
      </c>
      <c r="B438" s="14" t="s">
        <v>654</v>
      </c>
      <c r="C438" s="14" t="s">
        <v>727</v>
      </c>
      <c r="D438" s="35">
        <v>29.16</v>
      </c>
      <c r="E438" s="35">
        <v>29.16</v>
      </c>
      <c r="F438" s="35"/>
      <c r="G438" s="23" t="s">
        <v>67</v>
      </c>
      <c r="H438" s="23">
        <v>2010</v>
      </c>
      <c r="I438" s="424">
        <f>VLOOKUP(H438,[1]Inflation!$G$16:$H$26,2,FALSE)</f>
        <v>1.0461491063094051</v>
      </c>
      <c r="J438" s="446">
        <v>30.505707939982251</v>
      </c>
      <c r="K438" s="35"/>
      <c r="L438" s="448">
        <v>25.46</v>
      </c>
      <c r="M438" s="35">
        <v>25.46</v>
      </c>
      <c r="N438" s="450">
        <v>26.634956246637454</v>
      </c>
      <c r="O438" s="35">
        <v>37.5</v>
      </c>
      <c r="P438" s="35">
        <v>37.5</v>
      </c>
      <c r="Q438" s="450">
        <v>39.230591486602691</v>
      </c>
      <c r="R438" s="34" t="s">
        <v>113</v>
      </c>
      <c r="S438" s="37" t="s">
        <v>202</v>
      </c>
      <c r="T438" s="23" t="s">
        <v>66</v>
      </c>
      <c r="U438" s="34"/>
      <c r="V438" s="36" t="s">
        <v>2891</v>
      </c>
      <c r="W438" s="27" t="s">
        <v>69</v>
      </c>
      <c r="X438" s="36"/>
    </row>
    <row r="439" spans="1:24" s="401" customFormat="1" x14ac:dyDescent="0.2">
      <c r="A439" s="14" t="s">
        <v>331</v>
      </c>
      <c r="B439" s="14" t="s">
        <v>654</v>
      </c>
      <c r="C439" s="14" t="s">
        <v>729</v>
      </c>
      <c r="D439" s="35">
        <v>38.33</v>
      </c>
      <c r="E439" s="35">
        <v>38.33</v>
      </c>
      <c r="F439" s="35"/>
      <c r="G439" s="23" t="s">
        <v>67</v>
      </c>
      <c r="H439" s="23">
        <v>2010</v>
      </c>
      <c r="I439" s="424">
        <f>VLOOKUP(H439,[1]Inflation!$G$16:$H$26,2,FALSE)</f>
        <v>1.0461491063094051</v>
      </c>
      <c r="J439" s="446">
        <v>40.098895244839497</v>
      </c>
      <c r="K439" s="35"/>
      <c r="L439" s="448">
        <v>37.5</v>
      </c>
      <c r="M439" s="35">
        <v>37.5</v>
      </c>
      <c r="N439" s="450">
        <v>39.230591486602691</v>
      </c>
      <c r="O439" s="35">
        <v>40</v>
      </c>
      <c r="P439" s="35">
        <v>40</v>
      </c>
      <c r="Q439" s="450">
        <v>41.845964252376206</v>
      </c>
      <c r="R439" s="34" t="s">
        <v>113</v>
      </c>
      <c r="S439" s="37" t="s">
        <v>202</v>
      </c>
      <c r="T439" s="23" t="s">
        <v>66</v>
      </c>
      <c r="U439" s="34"/>
      <c r="V439" s="36" t="s">
        <v>2892</v>
      </c>
      <c r="W439" s="27" t="s">
        <v>69</v>
      </c>
      <c r="X439" s="36"/>
    </row>
    <row r="440" spans="1:24" s="401" customFormat="1" x14ac:dyDescent="0.2">
      <c r="A440" s="14" t="s">
        <v>331</v>
      </c>
      <c r="B440" s="14" t="s">
        <v>654</v>
      </c>
      <c r="C440" s="14" t="s">
        <v>731</v>
      </c>
      <c r="D440" s="35">
        <v>32.33</v>
      </c>
      <c r="E440" s="35">
        <v>32.33</v>
      </c>
      <c r="F440" s="35"/>
      <c r="G440" s="23" t="s">
        <v>67</v>
      </c>
      <c r="H440" s="23">
        <v>2010</v>
      </c>
      <c r="I440" s="424">
        <f>VLOOKUP(H440,[1]Inflation!$G$16:$H$26,2,FALSE)</f>
        <v>1.0461491063094051</v>
      </c>
      <c r="J440" s="446">
        <v>33.82200060698306</v>
      </c>
      <c r="K440" s="35"/>
      <c r="L440" s="448">
        <v>24</v>
      </c>
      <c r="M440" s="35">
        <v>24</v>
      </c>
      <c r="N440" s="450">
        <v>25.107578551425721</v>
      </c>
      <c r="O440" s="35">
        <v>37.130000000000003</v>
      </c>
      <c r="P440" s="35">
        <v>37.130000000000003</v>
      </c>
      <c r="Q440" s="450">
        <v>38.843516317268211</v>
      </c>
      <c r="R440" s="34" t="s">
        <v>113</v>
      </c>
      <c r="S440" s="37" t="s">
        <v>202</v>
      </c>
      <c r="T440" s="23" t="s">
        <v>66</v>
      </c>
      <c r="U440" s="34"/>
      <c r="V440" s="36" t="s">
        <v>2893</v>
      </c>
      <c r="W440" s="27" t="s">
        <v>69</v>
      </c>
      <c r="X440" s="36"/>
    </row>
    <row r="441" spans="1:24" s="401" customFormat="1" x14ac:dyDescent="0.2">
      <c r="A441" s="14" t="s">
        <v>331</v>
      </c>
      <c r="B441" s="14" t="s">
        <v>654</v>
      </c>
      <c r="C441" s="14" t="s">
        <v>733</v>
      </c>
      <c r="D441" s="35">
        <v>34.56</v>
      </c>
      <c r="E441" s="35">
        <v>34.56</v>
      </c>
      <c r="F441" s="35"/>
      <c r="G441" s="23" t="s">
        <v>67</v>
      </c>
      <c r="H441" s="23">
        <v>2010</v>
      </c>
      <c r="I441" s="424">
        <f>VLOOKUP(H441,[1]Inflation!$G$16:$H$26,2,FALSE)</f>
        <v>1.0461491063094051</v>
      </c>
      <c r="J441" s="446">
        <v>36.154913114053038</v>
      </c>
      <c r="K441" s="35"/>
      <c r="L441" s="448">
        <v>12</v>
      </c>
      <c r="M441" s="35">
        <v>12</v>
      </c>
      <c r="N441" s="450">
        <v>12.553789275712861</v>
      </c>
      <c r="O441" s="35">
        <v>50</v>
      </c>
      <c r="P441" s="35">
        <v>50</v>
      </c>
      <c r="Q441" s="450">
        <v>52.30745531547025</v>
      </c>
      <c r="R441" s="34" t="s">
        <v>113</v>
      </c>
      <c r="S441" s="37" t="s">
        <v>202</v>
      </c>
      <c r="T441" s="23" t="s">
        <v>66</v>
      </c>
      <c r="U441" s="34"/>
      <c r="V441" s="36" t="s">
        <v>2894</v>
      </c>
      <c r="W441" s="27" t="s">
        <v>69</v>
      </c>
      <c r="X441" s="36"/>
    </row>
    <row r="442" spans="1:24" s="401" customFormat="1" x14ac:dyDescent="0.2">
      <c r="A442" s="14" t="s">
        <v>331</v>
      </c>
      <c r="B442" s="14" t="s">
        <v>654</v>
      </c>
      <c r="C442" s="14" t="s">
        <v>736</v>
      </c>
      <c r="D442" s="24">
        <v>41.27</v>
      </c>
      <c r="E442" s="24">
        <v>41.27</v>
      </c>
      <c r="F442" s="24"/>
      <c r="G442" s="23" t="s">
        <v>67</v>
      </c>
      <c r="H442" s="23">
        <v>2010</v>
      </c>
      <c r="I442" s="424">
        <f>VLOOKUP(H442,[1]Inflation!$G$16:$H$26,2,FALSE)</f>
        <v>1.0461491063094051</v>
      </c>
      <c r="J442" s="446">
        <v>43.17457361738915</v>
      </c>
      <c r="K442" s="24"/>
      <c r="L442" s="446">
        <v>22.5</v>
      </c>
      <c r="M442" s="24">
        <v>22.5</v>
      </c>
      <c r="N442" s="450">
        <v>23.538354891961614</v>
      </c>
      <c r="O442" s="24">
        <v>65</v>
      </c>
      <c r="P442" s="24">
        <v>65</v>
      </c>
      <c r="Q442" s="450">
        <v>67.999691910111324</v>
      </c>
      <c r="R442" s="34" t="s">
        <v>113</v>
      </c>
      <c r="S442" s="37" t="s">
        <v>254</v>
      </c>
      <c r="T442" s="23" t="s">
        <v>66</v>
      </c>
      <c r="U442" s="417"/>
      <c r="V442" s="26" t="s">
        <v>2782</v>
      </c>
      <c r="W442" s="27" t="s">
        <v>69</v>
      </c>
      <c r="X442" s="26"/>
    </row>
    <row r="443" spans="1:24" s="401" customFormat="1" x14ac:dyDescent="0.2">
      <c r="A443" s="14" t="s">
        <v>331</v>
      </c>
      <c r="B443" s="14" t="s">
        <v>654</v>
      </c>
      <c r="C443" s="14" t="s">
        <v>737</v>
      </c>
      <c r="D443" s="24">
        <v>20.12</v>
      </c>
      <c r="E443" s="24">
        <v>20.12</v>
      </c>
      <c r="F443" s="24"/>
      <c r="G443" s="23" t="s">
        <v>67</v>
      </c>
      <c r="H443" s="23">
        <v>2010</v>
      </c>
      <c r="I443" s="424">
        <f>VLOOKUP(H443,[1]Inflation!$G$16:$H$26,2,FALSE)</f>
        <v>1.0461491063094051</v>
      </c>
      <c r="J443" s="446">
        <v>21.048520018945229</v>
      </c>
      <c r="K443" s="24"/>
      <c r="L443" s="446">
        <v>16.5</v>
      </c>
      <c r="M443" s="24">
        <v>16.5</v>
      </c>
      <c r="N443" s="450">
        <v>17.261460254105184</v>
      </c>
      <c r="O443" s="24">
        <v>24.7</v>
      </c>
      <c r="P443" s="24">
        <v>24.7</v>
      </c>
      <c r="Q443" s="450">
        <v>25.839882925842304</v>
      </c>
      <c r="R443" s="34" t="s">
        <v>113</v>
      </c>
      <c r="S443" s="37" t="s">
        <v>254</v>
      </c>
      <c r="T443" s="23" t="s">
        <v>66</v>
      </c>
      <c r="U443" s="417"/>
      <c r="V443" s="26" t="s">
        <v>2801</v>
      </c>
      <c r="W443" s="27" t="s">
        <v>69</v>
      </c>
      <c r="X443" s="26"/>
    </row>
    <row r="444" spans="1:24" s="401" customFormat="1" x14ac:dyDescent="0.2">
      <c r="A444" s="14" t="s">
        <v>331</v>
      </c>
      <c r="B444" s="14" t="s">
        <v>654</v>
      </c>
      <c r="C444" s="14" t="s">
        <v>744</v>
      </c>
      <c r="D444" s="24">
        <v>14.45</v>
      </c>
      <c r="E444" s="24">
        <v>14.45</v>
      </c>
      <c r="F444" s="24"/>
      <c r="G444" s="23" t="s">
        <v>67</v>
      </c>
      <c r="H444" s="23">
        <v>2010</v>
      </c>
      <c r="I444" s="424">
        <f>VLOOKUP(H444,[1]Inflation!$G$16:$H$26,2,FALSE)</f>
        <v>1.0461491063094051</v>
      </c>
      <c r="J444" s="446">
        <v>15.116854586170902</v>
      </c>
      <c r="K444" s="24"/>
      <c r="L444" s="446">
        <v>10.59</v>
      </c>
      <c r="M444" s="24">
        <v>10.59</v>
      </c>
      <c r="N444" s="450">
        <v>11.078719035816599</v>
      </c>
      <c r="O444" s="24">
        <v>24.9</v>
      </c>
      <c r="P444" s="24">
        <v>24.9</v>
      </c>
      <c r="Q444" s="450">
        <v>26.049112747104186</v>
      </c>
      <c r="R444" s="23" t="s">
        <v>113</v>
      </c>
      <c r="S444" s="37" t="s">
        <v>44</v>
      </c>
      <c r="T444" s="23" t="s">
        <v>66</v>
      </c>
      <c r="U444" s="417"/>
      <c r="V444" s="26" t="s">
        <v>2763</v>
      </c>
      <c r="W444" s="27" t="s">
        <v>69</v>
      </c>
      <c r="X444" s="26"/>
    </row>
    <row r="445" spans="1:24" x14ac:dyDescent="0.2">
      <c r="A445" s="14" t="s">
        <v>331</v>
      </c>
      <c r="B445" s="14" t="s">
        <v>654</v>
      </c>
      <c r="C445" s="14" t="s">
        <v>745</v>
      </c>
      <c r="D445" s="24">
        <v>18.71</v>
      </c>
      <c r="E445" s="24">
        <v>18.71</v>
      </c>
      <c r="F445" s="24"/>
      <c r="G445" s="23" t="s">
        <v>67</v>
      </c>
      <c r="H445" s="23">
        <v>2010</v>
      </c>
      <c r="I445" s="424">
        <f>VLOOKUP(H445,[1]Inflation!$G$16:$H$26,2,FALSE)</f>
        <v>1.0461491063094051</v>
      </c>
      <c r="J445" s="446">
        <v>19.573449779048968</v>
      </c>
      <c r="K445" s="24"/>
      <c r="L445" s="446">
        <v>11.7</v>
      </c>
      <c r="M445" s="24">
        <v>11.7</v>
      </c>
      <c r="N445" s="450">
        <v>12.239944543820039</v>
      </c>
      <c r="O445" s="24">
        <v>25</v>
      </c>
      <c r="P445" s="24">
        <v>25</v>
      </c>
      <c r="Q445" s="450">
        <v>26.153727657735125</v>
      </c>
      <c r="R445" s="23" t="s">
        <v>113</v>
      </c>
      <c r="S445" s="37" t="s">
        <v>44</v>
      </c>
      <c r="T445" s="23" t="s">
        <v>66</v>
      </c>
      <c r="U445" s="417"/>
      <c r="V445" s="26" t="s">
        <v>2745</v>
      </c>
      <c r="W445" s="27" t="s">
        <v>69</v>
      </c>
      <c r="X445" s="26"/>
    </row>
    <row r="446" spans="1:24" x14ac:dyDescent="0.2">
      <c r="A446" s="14" t="s">
        <v>331</v>
      </c>
      <c r="B446" s="14" t="s">
        <v>654</v>
      </c>
      <c r="C446" s="14" t="s">
        <v>746</v>
      </c>
      <c r="D446" s="24">
        <v>25.11</v>
      </c>
      <c r="E446" s="24">
        <v>25.11</v>
      </c>
      <c r="F446" s="24"/>
      <c r="G446" s="23" t="s">
        <v>67</v>
      </c>
      <c r="H446" s="23">
        <v>2010</v>
      </c>
      <c r="I446" s="424">
        <f>VLOOKUP(H446,[1]Inflation!$G$16:$H$26,2,FALSE)</f>
        <v>1.0461491063094051</v>
      </c>
      <c r="J446" s="446">
        <v>26.268804059429161</v>
      </c>
      <c r="K446" s="24"/>
      <c r="L446" s="446">
        <v>4.8</v>
      </c>
      <c r="M446" s="24">
        <v>4.8</v>
      </c>
      <c r="N446" s="450">
        <v>5.0215157102851444</v>
      </c>
      <c r="O446" s="24">
        <v>110</v>
      </c>
      <c r="P446" s="24">
        <v>110</v>
      </c>
      <c r="Q446" s="450">
        <v>115.07640169403456</v>
      </c>
      <c r="R446" s="23" t="s">
        <v>113</v>
      </c>
      <c r="S446" s="37" t="s">
        <v>44</v>
      </c>
      <c r="T446" s="23" t="s">
        <v>66</v>
      </c>
      <c r="U446" s="417"/>
      <c r="V446" s="26" t="s">
        <v>2896</v>
      </c>
      <c r="W446" s="27" t="s">
        <v>69</v>
      </c>
      <c r="X446" s="26"/>
    </row>
    <row r="447" spans="1:24" s="401" customFormat="1" x14ac:dyDescent="0.2">
      <c r="A447" s="14" t="s">
        <v>331</v>
      </c>
      <c r="B447" s="14" t="s">
        <v>654</v>
      </c>
      <c r="C447" s="14" t="s">
        <v>748</v>
      </c>
      <c r="D447" s="24">
        <v>28.33</v>
      </c>
      <c r="E447" s="24">
        <v>28.33</v>
      </c>
      <c r="F447" s="24"/>
      <c r="G447" s="23" t="s">
        <v>67</v>
      </c>
      <c r="H447" s="23">
        <v>2010</v>
      </c>
      <c r="I447" s="424">
        <f>VLOOKUP(H447,[1]Inflation!$G$16:$H$26,2,FALSE)</f>
        <v>1.0461491063094051</v>
      </c>
      <c r="J447" s="446">
        <v>29.637404181745442</v>
      </c>
      <c r="K447" s="24"/>
      <c r="L447" s="446">
        <v>28</v>
      </c>
      <c r="M447" s="24">
        <v>28</v>
      </c>
      <c r="N447" s="450">
        <v>29.29217497666334</v>
      </c>
      <c r="O447" s="24">
        <v>28.66</v>
      </c>
      <c r="P447" s="24">
        <v>28.66</v>
      </c>
      <c r="Q447" s="450">
        <v>29.982633386827548</v>
      </c>
      <c r="R447" s="23" t="s">
        <v>113</v>
      </c>
      <c r="S447" s="37" t="s">
        <v>44</v>
      </c>
      <c r="T447" s="23" t="s">
        <v>66</v>
      </c>
      <c r="U447" s="417"/>
      <c r="V447" s="26" t="s">
        <v>2748</v>
      </c>
      <c r="W447" s="27" t="s">
        <v>69</v>
      </c>
      <c r="X447" s="26"/>
    </row>
    <row r="448" spans="1:24" s="401" customFormat="1" x14ac:dyDescent="0.2">
      <c r="A448" s="14" t="s">
        <v>331</v>
      </c>
      <c r="B448" s="14" t="s">
        <v>654</v>
      </c>
      <c r="C448" s="14" t="s">
        <v>749</v>
      </c>
      <c r="D448" s="24">
        <v>24.71</v>
      </c>
      <c r="E448" s="24">
        <v>24.71</v>
      </c>
      <c r="F448" s="24"/>
      <c r="G448" s="23" t="s">
        <v>67</v>
      </c>
      <c r="H448" s="23">
        <v>2010</v>
      </c>
      <c r="I448" s="424">
        <f>VLOOKUP(H448,[1]Inflation!$G$16:$H$26,2,FALSE)</f>
        <v>1.0461491063094051</v>
      </c>
      <c r="J448" s="446">
        <v>25.850344416905401</v>
      </c>
      <c r="K448" s="24"/>
      <c r="L448" s="446">
        <v>11.97</v>
      </c>
      <c r="M448" s="24">
        <v>11.97</v>
      </c>
      <c r="N448" s="450">
        <v>12.52240480252358</v>
      </c>
      <c r="O448" s="24">
        <v>45.11</v>
      </c>
      <c r="P448" s="24">
        <v>45.11</v>
      </c>
      <c r="Q448" s="450">
        <v>47.191786185617261</v>
      </c>
      <c r="R448" s="23" t="s">
        <v>113</v>
      </c>
      <c r="S448" s="37" t="s">
        <v>44</v>
      </c>
      <c r="T448" s="23" t="s">
        <v>66</v>
      </c>
      <c r="U448" s="417"/>
      <c r="V448" s="26" t="s">
        <v>2897</v>
      </c>
      <c r="W448" s="27" t="s">
        <v>69</v>
      </c>
      <c r="X448" s="26"/>
    </row>
    <row r="449" spans="1:24" s="401" customFormat="1" x14ac:dyDescent="0.2">
      <c r="A449" s="14" t="s">
        <v>331</v>
      </c>
      <c r="B449" s="14" t="s">
        <v>654</v>
      </c>
      <c r="C449" s="14" t="s">
        <v>750</v>
      </c>
      <c r="D449" s="24">
        <v>19.84</v>
      </c>
      <c r="E449" s="24">
        <v>19.84</v>
      </c>
      <c r="F449" s="24"/>
      <c r="G449" s="23" t="s">
        <v>67</v>
      </c>
      <c r="H449" s="23">
        <v>2010</v>
      </c>
      <c r="I449" s="424">
        <f>VLOOKUP(H449,[1]Inflation!$G$16:$H$26,2,FALSE)</f>
        <v>1.0461491063094051</v>
      </c>
      <c r="J449" s="446">
        <v>20.755598269178595</v>
      </c>
      <c r="K449" s="24"/>
      <c r="L449" s="446">
        <v>9</v>
      </c>
      <c r="M449" s="24">
        <v>9</v>
      </c>
      <c r="N449" s="450">
        <v>9.4153419567846459</v>
      </c>
      <c r="O449" s="24">
        <v>90</v>
      </c>
      <c r="P449" s="24">
        <v>90</v>
      </c>
      <c r="Q449" s="450">
        <v>94.153419567846456</v>
      </c>
      <c r="R449" s="23" t="s">
        <v>113</v>
      </c>
      <c r="S449" s="37" t="s">
        <v>44</v>
      </c>
      <c r="T449" s="23" t="s">
        <v>66</v>
      </c>
      <c r="U449" s="417"/>
      <c r="V449" s="26" t="s">
        <v>2898</v>
      </c>
      <c r="W449" s="27" t="s">
        <v>69</v>
      </c>
      <c r="X449" s="26"/>
    </row>
    <row r="450" spans="1:24" s="401" customFormat="1" x14ac:dyDescent="0.2">
      <c r="A450" s="14" t="s">
        <v>331</v>
      </c>
      <c r="B450" s="14" t="s">
        <v>654</v>
      </c>
      <c r="C450" s="14" t="s">
        <v>752</v>
      </c>
      <c r="D450" s="24">
        <v>23.97</v>
      </c>
      <c r="E450" s="24">
        <v>23.97</v>
      </c>
      <c r="F450" s="24"/>
      <c r="G450" s="23" t="s">
        <v>67</v>
      </c>
      <c r="H450" s="23">
        <v>2010</v>
      </c>
      <c r="I450" s="424">
        <f>VLOOKUP(H450,[1]Inflation!$G$16:$H$26,2,FALSE)</f>
        <v>1.0461491063094051</v>
      </c>
      <c r="J450" s="446">
        <v>25.076194078236437</v>
      </c>
      <c r="K450" s="24"/>
      <c r="L450" s="446">
        <v>9</v>
      </c>
      <c r="M450" s="24">
        <v>9</v>
      </c>
      <c r="N450" s="450">
        <v>9.4153419567846459</v>
      </c>
      <c r="O450" s="24">
        <v>65</v>
      </c>
      <c r="P450" s="24">
        <v>65</v>
      </c>
      <c r="Q450" s="450">
        <v>67.999691910111324</v>
      </c>
      <c r="R450" s="23" t="s">
        <v>113</v>
      </c>
      <c r="S450" s="37" t="s">
        <v>44</v>
      </c>
      <c r="T450" s="23" t="s">
        <v>66</v>
      </c>
      <c r="U450" s="417"/>
      <c r="V450" s="26" t="s">
        <v>2899</v>
      </c>
      <c r="W450" s="27" t="s">
        <v>69</v>
      </c>
      <c r="X450" s="26"/>
    </row>
    <row r="451" spans="1:24" s="401" customFormat="1" x14ac:dyDescent="0.2">
      <c r="A451" s="14" t="s">
        <v>331</v>
      </c>
      <c r="B451" s="14" t="s">
        <v>654</v>
      </c>
      <c r="C451" s="14" t="s">
        <v>754</v>
      </c>
      <c r="D451" s="24">
        <v>18.64</v>
      </c>
      <c r="E451" s="24">
        <v>18.64</v>
      </c>
      <c r="F451" s="24"/>
      <c r="G451" s="23" t="s">
        <v>67</v>
      </c>
      <c r="H451" s="23">
        <v>2010</v>
      </c>
      <c r="I451" s="424">
        <f>VLOOKUP(H451,[1]Inflation!$G$16:$H$26,2,FALSE)</f>
        <v>1.0461491063094051</v>
      </c>
      <c r="J451" s="446">
        <v>19.500219341607309</v>
      </c>
      <c r="K451" s="24"/>
      <c r="L451" s="446">
        <v>13.52</v>
      </c>
      <c r="M451" s="24">
        <v>13.52</v>
      </c>
      <c r="N451" s="450">
        <v>14.143935917303155</v>
      </c>
      <c r="O451" s="24">
        <v>31.45</v>
      </c>
      <c r="P451" s="24">
        <v>31.45</v>
      </c>
      <c r="Q451" s="450">
        <v>32.90138939343079</v>
      </c>
      <c r="R451" s="23" t="s">
        <v>113</v>
      </c>
      <c r="S451" s="37" t="s">
        <v>44</v>
      </c>
      <c r="T451" s="23" t="s">
        <v>66</v>
      </c>
      <c r="U451" s="417"/>
      <c r="V451" s="26" t="s">
        <v>2745</v>
      </c>
      <c r="W451" s="27" t="s">
        <v>69</v>
      </c>
      <c r="X451" s="26"/>
    </row>
    <row r="452" spans="1:24" s="401" customFormat="1" x14ac:dyDescent="0.2">
      <c r="A452" s="14" t="s">
        <v>331</v>
      </c>
      <c r="B452" s="14" t="s">
        <v>654</v>
      </c>
      <c r="C452" s="14" t="s">
        <v>755</v>
      </c>
      <c r="D452" s="24">
        <v>23.68</v>
      </c>
      <c r="E452" s="24">
        <v>23.68</v>
      </c>
      <c r="F452" s="24"/>
      <c r="G452" s="23" t="s">
        <v>67</v>
      </c>
      <c r="H452" s="23">
        <v>2010</v>
      </c>
      <c r="I452" s="424">
        <f>VLOOKUP(H452,[1]Inflation!$G$16:$H$26,2,FALSE)</f>
        <v>1.0461491063094051</v>
      </c>
      <c r="J452" s="446">
        <v>24.772810837406713</v>
      </c>
      <c r="K452" s="24"/>
      <c r="L452" s="446">
        <v>18.350000000000001</v>
      </c>
      <c r="M452" s="24">
        <v>18.350000000000001</v>
      </c>
      <c r="N452" s="450">
        <v>19.196836100777585</v>
      </c>
      <c r="O452" s="24">
        <v>39.65</v>
      </c>
      <c r="P452" s="24">
        <v>39.65</v>
      </c>
      <c r="Q452" s="450">
        <v>41.479812065167906</v>
      </c>
      <c r="R452" s="23" t="s">
        <v>113</v>
      </c>
      <c r="S452" s="37" t="s">
        <v>44</v>
      </c>
      <c r="T452" s="23" t="s">
        <v>66</v>
      </c>
      <c r="U452" s="417"/>
      <c r="V452" s="26" t="s">
        <v>2763</v>
      </c>
      <c r="W452" s="27" t="s">
        <v>69</v>
      </c>
      <c r="X452" s="26"/>
    </row>
    <row r="453" spans="1:24" s="401" customFormat="1" x14ac:dyDescent="0.2">
      <c r="A453" s="14" t="s">
        <v>331</v>
      </c>
      <c r="B453" s="14" t="s">
        <v>654</v>
      </c>
      <c r="C453" s="14" t="s">
        <v>756</v>
      </c>
      <c r="D453" s="24">
        <v>37.5</v>
      </c>
      <c r="E453" s="24">
        <v>37.5</v>
      </c>
      <c r="F453" s="24"/>
      <c r="G453" s="23" t="s">
        <v>67</v>
      </c>
      <c r="H453" s="23">
        <v>2010</v>
      </c>
      <c r="I453" s="424">
        <f>VLOOKUP(H453,[1]Inflation!$G$16:$H$26,2,FALSE)</f>
        <v>1.0461491063094051</v>
      </c>
      <c r="J453" s="446">
        <v>39.230591486602691</v>
      </c>
      <c r="K453" s="24"/>
      <c r="L453" s="446">
        <v>35</v>
      </c>
      <c r="M453" s="24">
        <v>35</v>
      </c>
      <c r="N453" s="450">
        <v>36.615218720829176</v>
      </c>
      <c r="O453" s="24">
        <v>40</v>
      </c>
      <c r="P453" s="24">
        <v>40</v>
      </c>
      <c r="Q453" s="450">
        <v>41.845964252376206</v>
      </c>
      <c r="R453" s="23" t="s">
        <v>113</v>
      </c>
      <c r="S453" s="37" t="s">
        <v>44</v>
      </c>
      <c r="T453" s="23" t="s">
        <v>66</v>
      </c>
      <c r="U453" s="417"/>
      <c r="V453" s="26" t="s">
        <v>2748</v>
      </c>
      <c r="W453" s="27" t="s">
        <v>69</v>
      </c>
      <c r="X453" s="26"/>
    </row>
    <row r="454" spans="1:24" s="401" customFormat="1" x14ac:dyDescent="0.2">
      <c r="A454" s="14" t="s">
        <v>331</v>
      </c>
      <c r="B454" s="14" t="s">
        <v>654</v>
      </c>
      <c r="C454" s="14" t="s">
        <v>757</v>
      </c>
      <c r="D454" s="24">
        <v>19.239999999999998</v>
      </c>
      <c r="E454" s="24">
        <v>19.239999999999998</v>
      </c>
      <c r="F454" s="24"/>
      <c r="G454" s="23" t="s">
        <v>67</v>
      </c>
      <c r="H454" s="23">
        <v>2010</v>
      </c>
      <c r="I454" s="424">
        <f>VLOOKUP(H454,[1]Inflation!$G$16:$H$26,2,FALSE)</f>
        <v>1.0461491063094051</v>
      </c>
      <c r="J454" s="446">
        <v>20.127908805392952</v>
      </c>
      <c r="K454" s="24"/>
      <c r="L454" s="446">
        <v>8.69</v>
      </c>
      <c r="M454" s="24">
        <v>8.69</v>
      </c>
      <c r="N454" s="450">
        <v>9.0910357338287291</v>
      </c>
      <c r="O454" s="24">
        <v>28.54</v>
      </c>
      <c r="P454" s="24">
        <v>28.54</v>
      </c>
      <c r="Q454" s="450">
        <v>29.857095494070418</v>
      </c>
      <c r="R454" s="23" t="s">
        <v>113</v>
      </c>
      <c r="S454" s="37" t="s">
        <v>44</v>
      </c>
      <c r="T454" s="23" t="s">
        <v>66</v>
      </c>
      <c r="U454" s="417"/>
      <c r="V454" s="26" t="s">
        <v>2897</v>
      </c>
      <c r="W454" s="27" t="s">
        <v>69</v>
      </c>
      <c r="X454" s="26"/>
    </row>
    <row r="455" spans="1:24" s="401" customFormat="1" x14ac:dyDescent="0.2">
      <c r="A455" s="14" t="s">
        <v>331</v>
      </c>
      <c r="B455" s="14" t="s">
        <v>654</v>
      </c>
      <c r="C455" s="14" t="s">
        <v>758</v>
      </c>
      <c r="D455" s="24">
        <v>23.41</v>
      </c>
      <c r="E455" s="24">
        <v>23.41</v>
      </c>
      <c r="F455" s="24"/>
      <c r="G455" s="23" t="s">
        <v>67</v>
      </c>
      <c r="H455" s="23">
        <v>2010</v>
      </c>
      <c r="I455" s="424">
        <f>VLOOKUP(H455,[1]Inflation!$G$16:$H$26,2,FALSE)</f>
        <v>1.0461491063094051</v>
      </c>
      <c r="J455" s="446">
        <v>24.490350578703172</v>
      </c>
      <c r="K455" s="24"/>
      <c r="L455" s="446">
        <v>22</v>
      </c>
      <c r="M455" s="24">
        <v>22</v>
      </c>
      <c r="N455" s="450">
        <v>23.01528033880691</v>
      </c>
      <c r="O455" s="24">
        <v>24.5</v>
      </c>
      <c r="P455" s="24">
        <v>24.5</v>
      </c>
      <c r="Q455" s="450">
        <v>25.630653104580425</v>
      </c>
      <c r="R455" s="23" t="s">
        <v>113</v>
      </c>
      <c r="S455" s="37" t="s">
        <v>44</v>
      </c>
      <c r="T455" s="23" t="s">
        <v>66</v>
      </c>
      <c r="U455" s="417"/>
      <c r="V455" s="26" t="s">
        <v>2763</v>
      </c>
      <c r="W455" s="27" t="s">
        <v>69</v>
      </c>
      <c r="X455" s="26"/>
    </row>
    <row r="456" spans="1:24" s="401" customFormat="1" x14ac:dyDescent="0.2">
      <c r="A456" s="14" t="s">
        <v>331</v>
      </c>
      <c r="B456" s="14" t="s">
        <v>654</v>
      </c>
      <c r="C456" s="14" t="s">
        <v>759</v>
      </c>
      <c r="D456" s="24">
        <v>19.39</v>
      </c>
      <c r="E456" s="24">
        <v>19.39</v>
      </c>
      <c r="F456" s="24"/>
      <c r="G456" s="23" t="s">
        <v>67</v>
      </c>
      <c r="H456" s="23">
        <v>2010</v>
      </c>
      <c r="I456" s="424">
        <f>VLOOKUP(H456,[1]Inflation!$G$16:$H$26,2,FALSE)</f>
        <v>1.0461491063094051</v>
      </c>
      <c r="J456" s="446">
        <v>20.284831171339366</v>
      </c>
      <c r="K456" s="24"/>
      <c r="L456" s="446">
        <v>10.4</v>
      </c>
      <c r="M456" s="24">
        <v>10.4</v>
      </c>
      <c r="N456" s="450">
        <v>10.879950705617812</v>
      </c>
      <c r="O456" s="24">
        <v>55</v>
      </c>
      <c r="P456" s="24">
        <v>55</v>
      </c>
      <c r="Q456" s="450">
        <v>57.538200847017279</v>
      </c>
      <c r="R456" s="23" t="s">
        <v>113</v>
      </c>
      <c r="S456" s="37" t="s">
        <v>44</v>
      </c>
      <c r="T456" s="23" t="s">
        <v>66</v>
      </c>
      <c r="U456" s="417"/>
      <c r="V456" s="26" t="s">
        <v>2900</v>
      </c>
      <c r="W456" s="27" t="s">
        <v>69</v>
      </c>
      <c r="X456" s="26"/>
    </row>
    <row r="457" spans="1:24" s="401" customFormat="1" x14ac:dyDescent="0.2">
      <c r="A457" s="14" t="s">
        <v>331</v>
      </c>
      <c r="B457" s="14" t="s">
        <v>654</v>
      </c>
      <c r="C457" s="14" t="s">
        <v>761</v>
      </c>
      <c r="D457" s="24">
        <v>24.96</v>
      </c>
      <c r="E457" s="24">
        <v>24.96</v>
      </c>
      <c r="F457" s="24"/>
      <c r="G457" s="23" t="s">
        <v>67</v>
      </c>
      <c r="H457" s="23">
        <v>2010</v>
      </c>
      <c r="I457" s="424">
        <f>VLOOKUP(H457,[1]Inflation!$G$16:$H$26,2,FALSE)</f>
        <v>1.0461491063094051</v>
      </c>
      <c r="J457" s="446">
        <v>26.111881693482751</v>
      </c>
      <c r="K457" s="24"/>
      <c r="L457" s="446">
        <v>16.25</v>
      </c>
      <c r="M457" s="24">
        <v>16.25</v>
      </c>
      <c r="N457" s="450">
        <v>16.999922977527831</v>
      </c>
      <c r="O457" s="24">
        <v>61.1</v>
      </c>
      <c r="P457" s="24">
        <v>61.1</v>
      </c>
      <c r="Q457" s="450">
        <v>63.919710395504652</v>
      </c>
      <c r="R457" s="23" t="s">
        <v>113</v>
      </c>
      <c r="S457" s="37" t="s">
        <v>44</v>
      </c>
      <c r="T457" s="23" t="s">
        <v>66</v>
      </c>
      <c r="U457" s="417"/>
      <c r="V457" s="26" t="s">
        <v>2783</v>
      </c>
      <c r="W457" s="27" t="s">
        <v>69</v>
      </c>
      <c r="X457" s="26"/>
    </row>
    <row r="458" spans="1:24" s="401" customFormat="1" x14ac:dyDescent="0.2">
      <c r="A458" s="14" t="s">
        <v>331</v>
      </c>
      <c r="B458" s="14" t="s">
        <v>654</v>
      </c>
      <c r="C458" s="14" t="s">
        <v>762</v>
      </c>
      <c r="D458" s="24">
        <v>17.04</v>
      </c>
      <c r="E458" s="24">
        <v>17.04</v>
      </c>
      <c r="F458" s="24"/>
      <c r="G458" s="23" t="s">
        <v>67</v>
      </c>
      <c r="H458" s="23">
        <v>2010</v>
      </c>
      <c r="I458" s="424">
        <f>VLOOKUP(H458,[1]Inflation!$G$16:$H$26,2,FALSE)</f>
        <v>1.0461491063094051</v>
      </c>
      <c r="J458" s="446">
        <v>17.826380771512262</v>
      </c>
      <c r="K458" s="24"/>
      <c r="L458" s="446">
        <v>16.079999999999998</v>
      </c>
      <c r="M458" s="24">
        <v>16.079999999999998</v>
      </c>
      <c r="N458" s="450">
        <v>16.822077629455233</v>
      </c>
      <c r="O458" s="24">
        <v>18</v>
      </c>
      <c r="P458" s="24">
        <v>18</v>
      </c>
      <c r="Q458" s="450">
        <v>18.830683913569292</v>
      </c>
      <c r="R458" s="23" t="s">
        <v>113</v>
      </c>
      <c r="S458" s="37" t="s">
        <v>44</v>
      </c>
      <c r="T458" s="23" t="s">
        <v>66</v>
      </c>
      <c r="U458" s="417"/>
      <c r="V458" s="26" t="s">
        <v>2748</v>
      </c>
      <c r="W458" s="27" t="s">
        <v>69</v>
      </c>
      <c r="X458" s="26"/>
    </row>
    <row r="459" spans="1:24" s="401" customFormat="1" x14ac:dyDescent="0.2">
      <c r="A459" s="14" t="s">
        <v>331</v>
      </c>
      <c r="B459" s="14" t="s">
        <v>654</v>
      </c>
      <c r="C459" s="14" t="s">
        <v>763</v>
      </c>
      <c r="D459" s="24">
        <v>28.47</v>
      </c>
      <c r="E459" s="24">
        <v>28.47</v>
      </c>
      <c r="F459" s="24"/>
      <c r="G459" s="23" t="s">
        <v>67</v>
      </c>
      <c r="H459" s="23">
        <v>2010</v>
      </c>
      <c r="I459" s="424">
        <f>VLOOKUP(H459,[1]Inflation!$G$16:$H$26,2,FALSE)</f>
        <v>1.0461491063094051</v>
      </c>
      <c r="J459" s="446">
        <v>29.783865056628759</v>
      </c>
      <c r="K459" s="24"/>
      <c r="L459" s="446">
        <v>18</v>
      </c>
      <c r="M459" s="24">
        <v>18</v>
      </c>
      <c r="N459" s="450">
        <v>18.830683913569292</v>
      </c>
      <c r="O459" s="24">
        <v>38.96</v>
      </c>
      <c r="P459" s="24">
        <v>38.96</v>
      </c>
      <c r="Q459" s="450">
        <v>40.757969181814424</v>
      </c>
      <c r="R459" s="23" t="s">
        <v>113</v>
      </c>
      <c r="S459" s="37" t="s">
        <v>44</v>
      </c>
      <c r="T459" s="23" t="s">
        <v>66</v>
      </c>
      <c r="U459" s="417"/>
      <c r="V459" s="26" t="s">
        <v>2755</v>
      </c>
      <c r="W459" s="27" t="s">
        <v>69</v>
      </c>
      <c r="X459" s="26"/>
    </row>
    <row r="460" spans="1:24" s="401" customFormat="1" x14ac:dyDescent="0.2">
      <c r="A460" s="14" t="s">
        <v>331</v>
      </c>
      <c r="B460" s="14" t="s">
        <v>654</v>
      </c>
      <c r="C460" s="14" t="s">
        <v>764</v>
      </c>
      <c r="D460" s="24">
        <v>25.24</v>
      </c>
      <c r="E460" s="24">
        <v>25.24</v>
      </c>
      <c r="F460" s="24"/>
      <c r="G460" s="23" t="s">
        <v>67</v>
      </c>
      <c r="H460" s="23">
        <v>2010</v>
      </c>
      <c r="I460" s="424">
        <f>VLOOKUP(H460,[1]Inflation!$G$16:$H$26,2,FALSE)</f>
        <v>1.0461491063094051</v>
      </c>
      <c r="J460" s="446">
        <v>26.404803443249381</v>
      </c>
      <c r="K460" s="24"/>
      <c r="L460" s="446">
        <v>9.6999999999999993</v>
      </c>
      <c r="M460" s="24">
        <v>9.6999999999999993</v>
      </c>
      <c r="N460" s="450">
        <v>10.147646331201228</v>
      </c>
      <c r="O460" s="24">
        <v>50.4</v>
      </c>
      <c r="P460" s="24">
        <v>50.4</v>
      </c>
      <c r="Q460" s="450">
        <v>52.725914957994014</v>
      </c>
      <c r="R460" s="23" t="s">
        <v>113</v>
      </c>
      <c r="S460" s="37" t="s">
        <v>153</v>
      </c>
      <c r="T460" s="23" t="s">
        <v>66</v>
      </c>
      <c r="U460" s="417"/>
      <c r="V460" s="26" t="s">
        <v>2901</v>
      </c>
      <c r="W460" s="27" t="s">
        <v>69</v>
      </c>
      <c r="X460" s="26"/>
    </row>
    <row r="461" spans="1:24" s="401" customFormat="1" x14ac:dyDescent="0.2">
      <c r="A461" s="14" t="s">
        <v>331</v>
      </c>
      <c r="B461" s="14" t="s">
        <v>654</v>
      </c>
      <c r="C461" s="14" t="s">
        <v>766</v>
      </c>
      <c r="D461" s="24">
        <v>15.96</v>
      </c>
      <c r="E461" s="24">
        <v>15.96</v>
      </c>
      <c r="F461" s="24"/>
      <c r="G461" s="23" t="s">
        <v>67</v>
      </c>
      <c r="H461" s="23">
        <v>2010</v>
      </c>
      <c r="I461" s="424">
        <f>VLOOKUP(H461,[1]Inflation!$G$16:$H$26,2,FALSE)</f>
        <v>1.0461491063094051</v>
      </c>
      <c r="J461" s="446">
        <v>16.696539736698107</v>
      </c>
      <c r="K461" s="24"/>
      <c r="L461" s="446">
        <v>12.1</v>
      </c>
      <c r="M461" s="24">
        <v>12.1</v>
      </c>
      <c r="N461" s="450">
        <v>12.6584041863438</v>
      </c>
      <c r="O461" s="24">
        <v>20.07</v>
      </c>
      <c r="P461" s="24">
        <v>20.07</v>
      </c>
      <c r="Q461" s="450">
        <v>20.996212563629761</v>
      </c>
      <c r="R461" s="23" t="s">
        <v>113</v>
      </c>
      <c r="S461" s="37" t="s">
        <v>153</v>
      </c>
      <c r="T461" s="23" t="s">
        <v>66</v>
      </c>
      <c r="U461" s="417"/>
      <c r="V461" s="26" t="s">
        <v>2783</v>
      </c>
      <c r="W461" s="27" t="s">
        <v>69</v>
      </c>
      <c r="X461" s="26"/>
    </row>
    <row r="462" spans="1:24" s="401" customFormat="1" x14ac:dyDescent="0.2">
      <c r="A462" s="14" t="s">
        <v>331</v>
      </c>
      <c r="B462" s="14" t="s">
        <v>654</v>
      </c>
      <c r="C462" s="14" t="s">
        <v>767</v>
      </c>
      <c r="D462" s="24">
        <v>19.18</v>
      </c>
      <c r="E462" s="24">
        <v>19.18</v>
      </c>
      <c r="F462" s="24"/>
      <c r="G462" s="23" t="s">
        <v>67</v>
      </c>
      <c r="H462" s="23">
        <v>2010</v>
      </c>
      <c r="I462" s="424">
        <f>VLOOKUP(H462,[1]Inflation!$G$16:$H$26,2,FALSE)</f>
        <v>1.0461491063094051</v>
      </c>
      <c r="J462" s="446">
        <v>20.065139859014387</v>
      </c>
      <c r="K462" s="24"/>
      <c r="L462" s="446">
        <v>13.8</v>
      </c>
      <c r="M462" s="24">
        <v>13.8</v>
      </c>
      <c r="N462" s="450">
        <v>14.436857667069791</v>
      </c>
      <c r="O462" s="24">
        <v>32.03</v>
      </c>
      <c r="P462" s="24">
        <v>32.03</v>
      </c>
      <c r="Q462" s="450">
        <v>33.508155875090246</v>
      </c>
      <c r="R462" s="23" t="s">
        <v>113</v>
      </c>
      <c r="S462" s="37" t="s">
        <v>153</v>
      </c>
      <c r="T462" s="23" t="s">
        <v>66</v>
      </c>
      <c r="U462" s="417"/>
      <c r="V462" s="26" t="s">
        <v>2796</v>
      </c>
      <c r="W462" s="27" t="s">
        <v>69</v>
      </c>
      <c r="X462" s="26"/>
    </row>
    <row r="463" spans="1:24" s="401" customFormat="1" x14ac:dyDescent="0.2">
      <c r="A463" s="14" t="s">
        <v>331</v>
      </c>
      <c r="B463" s="14" t="s">
        <v>654</v>
      </c>
      <c r="C463" s="14" t="s">
        <v>768</v>
      </c>
      <c r="D463" s="24">
        <v>21.17</v>
      </c>
      <c r="E463" s="24">
        <v>21.17</v>
      </c>
      <c r="F463" s="24"/>
      <c r="G463" s="23" t="s">
        <v>67</v>
      </c>
      <c r="H463" s="23">
        <v>2010</v>
      </c>
      <c r="I463" s="424">
        <f>VLOOKUP(H463,[1]Inflation!$G$16:$H$26,2,FALSE)</f>
        <v>1.0461491063094051</v>
      </c>
      <c r="J463" s="446">
        <v>22.146976580570108</v>
      </c>
      <c r="K463" s="24"/>
      <c r="L463" s="446">
        <v>9.56</v>
      </c>
      <c r="M463" s="24">
        <v>9.56</v>
      </c>
      <c r="N463" s="450">
        <v>10.001185456317913</v>
      </c>
      <c r="O463" s="24">
        <v>39.200000000000003</v>
      </c>
      <c r="P463" s="24">
        <v>39.200000000000003</v>
      </c>
      <c r="Q463" s="450">
        <v>41.009044967328684</v>
      </c>
      <c r="R463" s="23" t="s">
        <v>113</v>
      </c>
      <c r="S463" s="37" t="s">
        <v>153</v>
      </c>
      <c r="T463" s="23" t="s">
        <v>66</v>
      </c>
      <c r="U463" s="417"/>
      <c r="V463" s="26" t="s">
        <v>2784</v>
      </c>
      <c r="W463" s="27" t="s">
        <v>69</v>
      </c>
      <c r="X463" s="26"/>
    </row>
    <row r="464" spans="1:24" s="401" customFormat="1" x14ac:dyDescent="0.2">
      <c r="A464" s="14" t="s">
        <v>331</v>
      </c>
      <c r="B464" s="14" t="s">
        <v>654</v>
      </c>
      <c r="C464" s="14" t="s">
        <v>769</v>
      </c>
      <c r="D464" s="24">
        <v>15.8</v>
      </c>
      <c r="E464" s="24">
        <v>15.8</v>
      </c>
      <c r="F464" s="24"/>
      <c r="G464" s="23" t="s">
        <v>67</v>
      </c>
      <c r="H464" s="23">
        <v>2010</v>
      </c>
      <c r="I464" s="424">
        <f>VLOOKUP(H464,[1]Inflation!$G$16:$H$26,2,FALSE)</f>
        <v>1.0461491063094051</v>
      </c>
      <c r="J464" s="446">
        <v>16.529155879688602</v>
      </c>
      <c r="K464" s="24"/>
      <c r="L464" s="446">
        <v>15.8</v>
      </c>
      <c r="M464" s="24">
        <v>15.8</v>
      </c>
      <c r="N464" s="450">
        <v>16.529155879688602</v>
      </c>
      <c r="O464" s="24">
        <v>15.8</v>
      </c>
      <c r="P464" s="24">
        <v>15.8</v>
      </c>
      <c r="Q464" s="450">
        <v>16.529155879688602</v>
      </c>
      <c r="R464" s="23" t="s">
        <v>113</v>
      </c>
      <c r="S464" s="37" t="s">
        <v>153</v>
      </c>
      <c r="T464" s="23" t="s">
        <v>66</v>
      </c>
      <c r="U464" s="417"/>
      <c r="V464" s="26" t="s">
        <v>2788</v>
      </c>
      <c r="W464" s="27" t="s">
        <v>69</v>
      </c>
      <c r="X464" s="26"/>
    </row>
    <row r="465" spans="1:24" s="401" customFormat="1" x14ac:dyDescent="0.2">
      <c r="A465" s="14" t="s">
        <v>331</v>
      </c>
      <c r="B465" s="14" t="s">
        <v>654</v>
      </c>
      <c r="C465" s="14" t="s">
        <v>770</v>
      </c>
      <c r="D465" s="24">
        <v>18.86</v>
      </c>
      <c r="E465" s="24">
        <v>18.86</v>
      </c>
      <c r="F465" s="24"/>
      <c r="G465" s="23" t="s">
        <v>67</v>
      </c>
      <c r="H465" s="23">
        <v>2010</v>
      </c>
      <c r="I465" s="424">
        <f>VLOOKUP(H465,[1]Inflation!$G$16:$H$26,2,FALSE)</f>
        <v>1.0461491063094051</v>
      </c>
      <c r="J465" s="446">
        <v>19.730372144995378</v>
      </c>
      <c r="K465" s="24"/>
      <c r="L465" s="446">
        <v>11.25</v>
      </c>
      <c r="M465" s="24">
        <v>11.25</v>
      </c>
      <c r="N465" s="450">
        <v>11.769177445980807</v>
      </c>
      <c r="O465" s="24">
        <v>30</v>
      </c>
      <c r="P465" s="24">
        <v>30</v>
      </c>
      <c r="Q465" s="450">
        <v>31.384473189282151</v>
      </c>
      <c r="R465" s="23" t="s">
        <v>113</v>
      </c>
      <c r="S465" s="37" t="s">
        <v>196</v>
      </c>
      <c r="T465" s="23" t="s">
        <v>66</v>
      </c>
      <c r="U465" s="417"/>
      <c r="V465" s="26" t="s">
        <v>2820</v>
      </c>
      <c r="W465" s="27" t="s">
        <v>69</v>
      </c>
      <c r="X465" s="26"/>
    </row>
    <row r="466" spans="1:24" s="401" customFormat="1" x14ac:dyDescent="0.2">
      <c r="A466" s="14" t="s">
        <v>331</v>
      </c>
      <c r="B466" s="14" t="s">
        <v>654</v>
      </c>
      <c r="C466" s="14" t="s">
        <v>771</v>
      </c>
      <c r="D466" s="24">
        <v>16.649999999999999</v>
      </c>
      <c r="E466" s="24">
        <v>16.649999999999999</v>
      </c>
      <c r="F466" s="24"/>
      <c r="G466" s="23" t="s">
        <v>67</v>
      </c>
      <c r="H466" s="23">
        <v>2010</v>
      </c>
      <c r="I466" s="424">
        <f>VLOOKUP(H466,[1]Inflation!$G$16:$H$26,2,FALSE)</f>
        <v>1.0461491063094051</v>
      </c>
      <c r="J466" s="446">
        <v>17.418382620051592</v>
      </c>
      <c r="K466" s="24"/>
      <c r="L466" s="446">
        <v>10.97</v>
      </c>
      <c r="M466" s="24">
        <v>10.97</v>
      </c>
      <c r="N466" s="450">
        <v>11.476255696214174</v>
      </c>
      <c r="O466" s="24">
        <v>27</v>
      </c>
      <c r="P466" s="24">
        <v>27</v>
      </c>
      <c r="Q466" s="450">
        <v>28.246025870353936</v>
      </c>
      <c r="R466" s="23" t="s">
        <v>113</v>
      </c>
      <c r="S466" s="37" t="s">
        <v>196</v>
      </c>
      <c r="T466" s="23" t="s">
        <v>66</v>
      </c>
      <c r="U466" s="417"/>
      <c r="V466" s="26" t="s">
        <v>2902</v>
      </c>
      <c r="W466" s="27" t="s">
        <v>69</v>
      </c>
      <c r="X466" s="26"/>
    </row>
    <row r="467" spans="1:24" s="401" customFormat="1" x14ac:dyDescent="0.2">
      <c r="A467" s="14" t="s">
        <v>331</v>
      </c>
      <c r="B467" s="14" t="s">
        <v>654</v>
      </c>
      <c r="C467" s="14" t="s">
        <v>773</v>
      </c>
      <c r="D467" s="24">
        <v>23.95</v>
      </c>
      <c r="E467" s="24">
        <v>23.95</v>
      </c>
      <c r="F467" s="24"/>
      <c r="G467" s="23" t="s">
        <v>67</v>
      </c>
      <c r="H467" s="23">
        <v>2010</v>
      </c>
      <c r="I467" s="424">
        <f>VLOOKUP(H467,[1]Inflation!$G$16:$H$26,2,FALSE)</f>
        <v>1.0461491063094051</v>
      </c>
      <c r="J467" s="446">
        <v>25.05527109611025</v>
      </c>
      <c r="K467" s="24"/>
      <c r="L467" s="446">
        <v>16</v>
      </c>
      <c r="M467" s="24">
        <v>16</v>
      </c>
      <c r="N467" s="450">
        <v>16.738385700950481</v>
      </c>
      <c r="O467" s="24">
        <v>35</v>
      </c>
      <c r="P467" s="24">
        <v>35</v>
      </c>
      <c r="Q467" s="450">
        <v>36.615218720829176</v>
      </c>
      <c r="R467" s="23" t="s">
        <v>113</v>
      </c>
      <c r="S467" s="37" t="s">
        <v>196</v>
      </c>
      <c r="T467" s="23" t="s">
        <v>66</v>
      </c>
      <c r="U467" s="417"/>
      <c r="V467" s="26" t="s">
        <v>2782</v>
      </c>
      <c r="W467" s="27" t="s">
        <v>69</v>
      </c>
      <c r="X467" s="26"/>
    </row>
    <row r="468" spans="1:24" s="401" customFormat="1" x14ac:dyDescent="0.2">
      <c r="A468" s="14" t="s">
        <v>331</v>
      </c>
      <c r="B468" s="14" t="s">
        <v>654</v>
      </c>
      <c r="C468" s="14" t="s">
        <v>774</v>
      </c>
      <c r="D468" s="24">
        <v>20.07</v>
      </c>
      <c r="E468" s="24">
        <v>20.07</v>
      </c>
      <c r="F468" s="24"/>
      <c r="G468" s="23" t="s">
        <v>67</v>
      </c>
      <c r="H468" s="23">
        <v>2010</v>
      </c>
      <c r="I468" s="424">
        <f>VLOOKUP(H468,[1]Inflation!$G$16:$H$26,2,FALSE)</f>
        <v>1.0461491063094051</v>
      </c>
      <c r="J468" s="446">
        <v>20.996212563629761</v>
      </c>
      <c r="K468" s="24"/>
      <c r="L468" s="446">
        <v>12.5</v>
      </c>
      <c r="M468" s="24">
        <v>12.5</v>
      </c>
      <c r="N468" s="450">
        <v>13.076863828867562</v>
      </c>
      <c r="O468" s="24">
        <v>30</v>
      </c>
      <c r="P468" s="24">
        <v>30</v>
      </c>
      <c r="Q468" s="450">
        <v>31.384473189282151</v>
      </c>
      <c r="R468" s="23" t="s">
        <v>113</v>
      </c>
      <c r="S468" s="37" t="s">
        <v>196</v>
      </c>
      <c r="T468" s="23" t="s">
        <v>66</v>
      </c>
      <c r="U468" s="417"/>
      <c r="V468" s="26" t="s">
        <v>2755</v>
      </c>
      <c r="W468" s="27" t="s">
        <v>69</v>
      </c>
      <c r="X468" s="26"/>
    </row>
    <row r="469" spans="1:24" s="401" customFormat="1" x14ac:dyDescent="0.2">
      <c r="A469" s="14" t="s">
        <v>331</v>
      </c>
      <c r="B469" s="14" t="s">
        <v>654</v>
      </c>
      <c r="C469" s="14" t="s">
        <v>775</v>
      </c>
      <c r="D469" s="24">
        <v>18.73</v>
      </c>
      <c r="E469" s="24">
        <v>18.73</v>
      </c>
      <c r="F469" s="24"/>
      <c r="G469" s="23" t="s">
        <v>67</v>
      </c>
      <c r="H469" s="23">
        <v>2010</v>
      </c>
      <c r="I469" s="424">
        <f>VLOOKUP(H469,[1]Inflation!$G$16:$H$26,2,FALSE)</f>
        <v>1.0461491063094051</v>
      </c>
      <c r="J469" s="446">
        <v>19.594372761175158</v>
      </c>
      <c r="K469" s="24"/>
      <c r="L469" s="446">
        <v>10.85</v>
      </c>
      <c r="M469" s="24">
        <v>10.85</v>
      </c>
      <c r="N469" s="450">
        <v>11.350717803457044</v>
      </c>
      <c r="O469" s="24">
        <v>40</v>
      </c>
      <c r="P469" s="24">
        <v>40</v>
      </c>
      <c r="Q469" s="450">
        <v>41.845964252376206</v>
      </c>
      <c r="R469" s="23" t="s">
        <v>113</v>
      </c>
      <c r="S469" s="37" t="s">
        <v>196</v>
      </c>
      <c r="T469" s="23" t="s">
        <v>66</v>
      </c>
      <c r="U469" s="417"/>
      <c r="V469" s="26" t="s">
        <v>2903</v>
      </c>
      <c r="W469" s="27" t="s">
        <v>69</v>
      </c>
      <c r="X469" s="26"/>
    </row>
    <row r="470" spans="1:24" s="401" customFormat="1" x14ac:dyDescent="0.2">
      <c r="A470" s="14" t="s">
        <v>331</v>
      </c>
      <c r="B470" s="14" t="s">
        <v>654</v>
      </c>
      <c r="C470" s="14" t="s">
        <v>777</v>
      </c>
      <c r="D470" s="24">
        <v>26.71</v>
      </c>
      <c r="E470" s="24">
        <v>26.71</v>
      </c>
      <c r="F470" s="24"/>
      <c r="G470" s="23" t="s">
        <v>67</v>
      </c>
      <c r="H470" s="23">
        <v>2010</v>
      </c>
      <c r="I470" s="424">
        <f>VLOOKUP(H470,[1]Inflation!$G$16:$H$26,2,FALSE)</f>
        <v>1.0461491063094051</v>
      </c>
      <c r="J470" s="446">
        <v>27.942642629524208</v>
      </c>
      <c r="K470" s="24"/>
      <c r="L470" s="446">
        <v>12.46</v>
      </c>
      <c r="M470" s="24">
        <v>12.46</v>
      </c>
      <c r="N470" s="450">
        <v>13.035017864615188</v>
      </c>
      <c r="O470" s="24">
        <v>51</v>
      </c>
      <c r="P470" s="24">
        <v>51</v>
      </c>
      <c r="Q470" s="450">
        <v>53.353604421779657</v>
      </c>
      <c r="R470" s="23" t="s">
        <v>113</v>
      </c>
      <c r="S470" s="37" t="s">
        <v>196</v>
      </c>
      <c r="T470" s="23" t="s">
        <v>66</v>
      </c>
      <c r="U470" s="417"/>
      <c r="V470" s="26" t="s">
        <v>2904</v>
      </c>
      <c r="W470" s="27" t="s">
        <v>69</v>
      </c>
      <c r="X470" s="26"/>
    </row>
    <row r="471" spans="1:24" s="401" customFormat="1" x14ac:dyDescent="0.2">
      <c r="A471" s="14" t="s">
        <v>331</v>
      </c>
      <c r="B471" s="14" t="s">
        <v>654</v>
      </c>
      <c r="C471" s="14" t="s">
        <v>779</v>
      </c>
      <c r="D471" s="24">
        <v>27.18</v>
      </c>
      <c r="E471" s="24">
        <v>27.18</v>
      </c>
      <c r="F471" s="24"/>
      <c r="G471" s="23" t="s">
        <v>67</v>
      </c>
      <c r="H471" s="23">
        <v>2010</v>
      </c>
      <c r="I471" s="424">
        <f>VLOOKUP(H471,[1]Inflation!$G$16:$H$26,2,FALSE)</f>
        <v>1.0461491063094051</v>
      </c>
      <c r="J471" s="446">
        <v>28.434332709489627</v>
      </c>
      <c r="K471" s="24"/>
      <c r="L471" s="446">
        <v>18</v>
      </c>
      <c r="M471" s="24">
        <v>18</v>
      </c>
      <c r="N471" s="450">
        <v>18.830683913569292</v>
      </c>
      <c r="O471" s="24">
        <v>51</v>
      </c>
      <c r="P471" s="24">
        <v>51</v>
      </c>
      <c r="Q471" s="450">
        <v>53.353604421779657</v>
      </c>
      <c r="R471" s="23" t="s">
        <v>113</v>
      </c>
      <c r="S471" s="37" t="s">
        <v>196</v>
      </c>
      <c r="T471" s="23" t="s">
        <v>66</v>
      </c>
      <c r="U471" s="417"/>
      <c r="V471" s="26" t="s">
        <v>2781</v>
      </c>
      <c r="W471" s="27" t="s">
        <v>69</v>
      </c>
      <c r="X471" s="26"/>
    </row>
    <row r="472" spans="1:24" s="401" customFormat="1" x14ac:dyDescent="0.2">
      <c r="A472" s="14" t="s">
        <v>331</v>
      </c>
      <c r="B472" s="14" t="s">
        <v>654</v>
      </c>
      <c r="C472" s="14" t="s">
        <v>780</v>
      </c>
      <c r="D472" s="24">
        <v>18.38</v>
      </c>
      <c r="E472" s="24">
        <v>18.38</v>
      </c>
      <c r="F472" s="24"/>
      <c r="G472" s="23" t="s">
        <v>67</v>
      </c>
      <c r="H472" s="23">
        <v>2010</v>
      </c>
      <c r="I472" s="424">
        <f>VLOOKUP(H472,[1]Inflation!$G$16:$H$26,2,FALSE)</f>
        <v>1.0461491063094051</v>
      </c>
      <c r="J472" s="446">
        <v>19.228220573966865</v>
      </c>
      <c r="K472" s="24"/>
      <c r="L472" s="446">
        <v>15</v>
      </c>
      <c r="M472" s="24">
        <v>15</v>
      </c>
      <c r="N472" s="450">
        <v>15.692236594641075</v>
      </c>
      <c r="O472" s="24">
        <v>22</v>
      </c>
      <c r="P472" s="24">
        <v>22</v>
      </c>
      <c r="Q472" s="450">
        <v>23.01528033880691</v>
      </c>
      <c r="R472" s="23" t="s">
        <v>113</v>
      </c>
      <c r="S472" s="37" t="s">
        <v>196</v>
      </c>
      <c r="T472" s="23" t="s">
        <v>66</v>
      </c>
      <c r="U472" s="417"/>
      <c r="V472" s="26" t="s">
        <v>2792</v>
      </c>
      <c r="W472" s="27" t="s">
        <v>69</v>
      </c>
      <c r="X472" s="26"/>
    </row>
    <row r="473" spans="1:24" s="401" customFormat="1" x14ac:dyDescent="0.2">
      <c r="A473" s="14" t="s">
        <v>331</v>
      </c>
      <c r="B473" s="14" t="s">
        <v>654</v>
      </c>
      <c r="C473" s="14" t="s">
        <v>781</v>
      </c>
      <c r="D473" s="24">
        <v>18.97</v>
      </c>
      <c r="E473" s="24">
        <v>18.97</v>
      </c>
      <c r="F473" s="24"/>
      <c r="G473" s="23" t="s">
        <v>67</v>
      </c>
      <c r="H473" s="23">
        <v>2010</v>
      </c>
      <c r="I473" s="424">
        <f>VLOOKUP(H473,[1]Inflation!$G$16:$H$26,2,FALSE)</f>
        <v>1.0461491063094051</v>
      </c>
      <c r="J473" s="446">
        <v>19.845448546689411</v>
      </c>
      <c r="K473" s="24"/>
      <c r="L473" s="446">
        <v>11</v>
      </c>
      <c r="M473" s="24">
        <v>11</v>
      </c>
      <c r="N473" s="450">
        <v>11.507640169403455</v>
      </c>
      <c r="O473" s="24">
        <v>42</v>
      </c>
      <c r="P473" s="24">
        <v>42</v>
      </c>
      <c r="Q473" s="450">
        <v>43.938262464995013</v>
      </c>
      <c r="R473" s="23" t="s">
        <v>113</v>
      </c>
      <c r="S473" s="37" t="s">
        <v>196</v>
      </c>
      <c r="T473" s="23" t="s">
        <v>66</v>
      </c>
      <c r="U473" s="417"/>
      <c r="V473" s="26" t="s">
        <v>2905</v>
      </c>
      <c r="W473" s="27" t="s">
        <v>69</v>
      </c>
      <c r="X473" s="26"/>
    </row>
    <row r="474" spans="1:24" s="401" customFormat="1" x14ac:dyDescent="0.2">
      <c r="A474" s="14" t="s">
        <v>331</v>
      </c>
      <c r="B474" s="14" t="s">
        <v>654</v>
      </c>
      <c r="C474" s="14" t="s">
        <v>783</v>
      </c>
      <c r="D474" s="24">
        <v>21.58</v>
      </c>
      <c r="E474" s="24">
        <v>21.58</v>
      </c>
      <c r="F474" s="24"/>
      <c r="G474" s="23" t="s">
        <v>67</v>
      </c>
      <c r="H474" s="23">
        <v>2010</v>
      </c>
      <c r="I474" s="424">
        <f>VLOOKUP(H474,[1]Inflation!$G$16:$H$26,2,FALSE)</f>
        <v>1.0461491063094051</v>
      </c>
      <c r="J474" s="446">
        <v>22.575897714156959</v>
      </c>
      <c r="K474" s="24"/>
      <c r="L474" s="446">
        <v>17</v>
      </c>
      <c r="M474" s="24">
        <v>17</v>
      </c>
      <c r="N474" s="450">
        <v>17.784534807259885</v>
      </c>
      <c r="O474" s="24">
        <v>30</v>
      </c>
      <c r="P474" s="24">
        <v>30</v>
      </c>
      <c r="Q474" s="450">
        <v>31.384473189282151</v>
      </c>
      <c r="R474" s="23" t="s">
        <v>113</v>
      </c>
      <c r="S474" s="37" t="s">
        <v>196</v>
      </c>
      <c r="T474" s="23" t="s">
        <v>66</v>
      </c>
      <c r="U474" s="417"/>
      <c r="V474" s="26" t="s">
        <v>2745</v>
      </c>
      <c r="W474" s="27" t="s">
        <v>69</v>
      </c>
      <c r="X474" s="26"/>
    </row>
    <row r="475" spans="1:24" s="401" customFormat="1" x14ac:dyDescent="0.2">
      <c r="A475" s="14" t="s">
        <v>331</v>
      </c>
      <c r="B475" s="14" t="s">
        <v>654</v>
      </c>
      <c r="C475" s="14" t="s">
        <v>786</v>
      </c>
      <c r="D475" s="24">
        <v>23.12</v>
      </c>
      <c r="E475" s="24">
        <v>23.12</v>
      </c>
      <c r="F475" s="24"/>
      <c r="G475" s="23" t="s">
        <v>67</v>
      </c>
      <c r="H475" s="23">
        <v>2010</v>
      </c>
      <c r="I475" s="424">
        <f>VLOOKUP(H475,[1]Inflation!$G$16:$H$26,2,FALSE)</f>
        <v>1.0461491063094051</v>
      </c>
      <c r="J475" s="446">
        <v>24.186967337873448</v>
      </c>
      <c r="K475" s="24"/>
      <c r="L475" s="446">
        <v>8.4</v>
      </c>
      <c r="M475" s="24">
        <v>8.4</v>
      </c>
      <c r="N475" s="450">
        <v>8.787652492999003</v>
      </c>
      <c r="O475" s="24">
        <v>80</v>
      </c>
      <c r="P475" s="24">
        <v>80</v>
      </c>
      <c r="Q475" s="450">
        <v>83.691928504752411</v>
      </c>
      <c r="R475" s="23" t="s">
        <v>336</v>
      </c>
      <c r="S475" s="37" t="s">
        <v>83</v>
      </c>
      <c r="T475" s="23" t="s">
        <v>66</v>
      </c>
      <c r="U475" s="417"/>
      <c r="V475" s="26" t="s">
        <v>2904</v>
      </c>
      <c r="W475" s="38" t="s">
        <v>69</v>
      </c>
      <c r="X475" s="26"/>
    </row>
    <row r="476" spans="1:24" s="401" customFormat="1" x14ac:dyDescent="0.2">
      <c r="A476" s="14" t="s">
        <v>331</v>
      </c>
      <c r="B476" s="14" t="s">
        <v>654</v>
      </c>
      <c r="C476" s="14" t="s">
        <v>787</v>
      </c>
      <c r="D476" s="24">
        <v>18.86</v>
      </c>
      <c r="E476" s="24">
        <v>18.86</v>
      </c>
      <c r="F476" s="24"/>
      <c r="G476" s="23" t="s">
        <v>67</v>
      </c>
      <c r="H476" s="23">
        <v>2010</v>
      </c>
      <c r="I476" s="424">
        <f>VLOOKUP(H476,[1]Inflation!$G$16:$H$26,2,FALSE)</f>
        <v>1.0461491063094051</v>
      </c>
      <c r="J476" s="446">
        <v>19.730372144995378</v>
      </c>
      <c r="K476" s="24"/>
      <c r="L476" s="446">
        <v>14</v>
      </c>
      <c r="M476" s="24">
        <v>14</v>
      </c>
      <c r="N476" s="450">
        <v>14.64608748833167</v>
      </c>
      <c r="O476" s="24">
        <v>21.45</v>
      </c>
      <c r="P476" s="24">
        <v>21.45</v>
      </c>
      <c r="Q476" s="450">
        <v>22.439898330336739</v>
      </c>
      <c r="R476" s="23" t="s">
        <v>336</v>
      </c>
      <c r="S476" s="37" t="s">
        <v>83</v>
      </c>
      <c r="T476" s="23" t="s">
        <v>66</v>
      </c>
      <c r="U476" s="417"/>
      <c r="V476" s="26" t="s">
        <v>2763</v>
      </c>
      <c r="W476" s="38" t="s">
        <v>69</v>
      </c>
      <c r="X476" s="26"/>
    </row>
    <row r="477" spans="1:24" x14ac:dyDescent="0.2">
      <c r="A477" s="14" t="s">
        <v>331</v>
      </c>
      <c r="B477" s="14" t="s">
        <v>654</v>
      </c>
      <c r="C477" s="14" t="s">
        <v>788</v>
      </c>
      <c r="D477" s="24">
        <v>33</v>
      </c>
      <c r="E477" s="24">
        <v>33</v>
      </c>
      <c r="F477" s="24"/>
      <c r="G477" s="382" t="s">
        <v>67</v>
      </c>
      <c r="H477" s="382">
        <v>2010</v>
      </c>
      <c r="I477" s="424">
        <f>VLOOKUP(H477,[1]Inflation!$G$16:$H$26,2,FALSE)</f>
        <v>1.0461491063094051</v>
      </c>
      <c r="J477" s="446">
        <v>34.522920508210369</v>
      </c>
      <c r="K477" s="24"/>
      <c r="L477" s="446">
        <v>13</v>
      </c>
      <c r="M477" s="24">
        <v>13</v>
      </c>
      <c r="N477" s="450">
        <v>13.599938382022266</v>
      </c>
      <c r="O477" s="24">
        <v>100</v>
      </c>
      <c r="P477" s="24">
        <v>100</v>
      </c>
      <c r="Q477" s="450">
        <v>104.6149106309405</v>
      </c>
      <c r="R477" s="382" t="s">
        <v>336</v>
      </c>
      <c r="S477" s="37" t="s">
        <v>83</v>
      </c>
      <c r="T477" s="23" t="s">
        <v>66</v>
      </c>
      <c r="U477" s="418"/>
      <c r="V477" s="26" t="s">
        <v>2792</v>
      </c>
      <c r="W477" s="402" t="s">
        <v>69</v>
      </c>
      <c r="X477" s="26"/>
    </row>
    <row r="478" spans="1:24" x14ac:dyDescent="0.2">
      <c r="A478" s="14" t="s">
        <v>331</v>
      </c>
      <c r="B478" s="14" t="s">
        <v>654</v>
      </c>
      <c r="C478" s="14" t="s">
        <v>789</v>
      </c>
      <c r="D478" s="24">
        <v>16.05</v>
      </c>
      <c r="E478" s="24">
        <v>16.05</v>
      </c>
      <c r="F478" s="24"/>
      <c r="G478" s="382" t="s">
        <v>67</v>
      </c>
      <c r="H478" s="382">
        <v>2010</v>
      </c>
      <c r="I478" s="424">
        <f>VLOOKUP(H478,[1]Inflation!$G$16:$H$26,2,FALSE)</f>
        <v>1.0461491063094051</v>
      </c>
      <c r="J478" s="446">
        <v>16.790693156265952</v>
      </c>
      <c r="K478" s="24"/>
      <c r="L478" s="446">
        <v>11</v>
      </c>
      <c r="M478" s="24">
        <v>11</v>
      </c>
      <c r="N478" s="450">
        <v>11.507640169403455</v>
      </c>
      <c r="O478" s="24">
        <v>25</v>
      </c>
      <c r="P478" s="24">
        <v>25</v>
      </c>
      <c r="Q478" s="450">
        <v>26.153727657735125</v>
      </c>
      <c r="R478" s="382" t="s">
        <v>336</v>
      </c>
      <c r="S478" s="37" t="s">
        <v>83</v>
      </c>
      <c r="T478" s="23" t="s">
        <v>66</v>
      </c>
      <c r="U478" s="418"/>
      <c r="V478" s="26" t="s">
        <v>2749</v>
      </c>
      <c r="W478" s="402" t="s">
        <v>69</v>
      </c>
      <c r="X478" s="26"/>
    </row>
    <row r="479" spans="1:24" x14ac:dyDescent="0.2">
      <c r="A479" s="14" t="s">
        <v>331</v>
      </c>
      <c r="B479" s="14" t="s">
        <v>654</v>
      </c>
      <c r="C479" s="14" t="s">
        <v>790</v>
      </c>
      <c r="D479" s="24">
        <v>14.25</v>
      </c>
      <c r="E479" s="24">
        <v>14.25</v>
      </c>
      <c r="F479" s="24"/>
      <c r="G479" s="382" t="s">
        <v>67</v>
      </c>
      <c r="H479" s="382">
        <v>2010</v>
      </c>
      <c r="I479" s="424">
        <f>VLOOKUP(H479,[1]Inflation!$G$16:$H$26,2,FALSE)</f>
        <v>1.0461491063094051</v>
      </c>
      <c r="J479" s="446">
        <v>14.907624764909022</v>
      </c>
      <c r="K479" s="24"/>
      <c r="L479" s="446">
        <v>14.25</v>
      </c>
      <c r="M479" s="24">
        <v>14.25</v>
      </c>
      <c r="N479" s="450">
        <v>14.907624764909022</v>
      </c>
      <c r="O479" s="24">
        <v>14.25</v>
      </c>
      <c r="P479" s="24">
        <v>14.25</v>
      </c>
      <c r="Q479" s="450">
        <v>14.907624764909022</v>
      </c>
      <c r="R479" s="382" t="s">
        <v>336</v>
      </c>
      <c r="S479" s="37" t="s">
        <v>83</v>
      </c>
      <c r="T479" s="23" t="s">
        <v>66</v>
      </c>
      <c r="U479" s="418"/>
      <c r="V479" s="26" t="s">
        <v>2788</v>
      </c>
      <c r="W479" s="402" t="s">
        <v>69</v>
      </c>
      <c r="X479" s="26"/>
    </row>
    <row r="480" spans="1:24" x14ac:dyDescent="0.2">
      <c r="A480" s="14" t="s">
        <v>331</v>
      </c>
      <c r="B480" s="14" t="s">
        <v>654</v>
      </c>
      <c r="C480" s="14" t="s">
        <v>791</v>
      </c>
      <c r="D480" s="24">
        <v>27.5</v>
      </c>
      <c r="E480" s="24">
        <v>27.5</v>
      </c>
      <c r="F480" s="24"/>
      <c r="G480" s="382" t="s">
        <v>67</v>
      </c>
      <c r="H480" s="382">
        <v>2010</v>
      </c>
      <c r="I480" s="424">
        <f>VLOOKUP(H480,[1]Inflation!$G$16:$H$26,2,FALSE)</f>
        <v>1.0461491063094051</v>
      </c>
      <c r="J480" s="446">
        <v>28.76910042350864</v>
      </c>
      <c r="K480" s="24"/>
      <c r="L480" s="446">
        <v>25</v>
      </c>
      <c r="M480" s="24">
        <v>25</v>
      </c>
      <c r="N480" s="450">
        <v>26.153727657735125</v>
      </c>
      <c r="O480" s="24">
        <v>30</v>
      </c>
      <c r="P480" s="24">
        <v>30</v>
      </c>
      <c r="Q480" s="450">
        <v>31.384473189282151</v>
      </c>
      <c r="R480" s="382" t="s">
        <v>113</v>
      </c>
      <c r="S480" s="37" t="s">
        <v>269</v>
      </c>
      <c r="T480" s="23" t="s">
        <v>66</v>
      </c>
      <c r="U480" s="418"/>
      <c r="V480" s="26" t="s">
        <v>2748</v>
      </c>
      <c r="W480" s="402" t="s">
        <v>69</v>
      </c>
      <c r="X480" s="26"/>
    </row>
    <row r="481" spans="1:24" x14ac:dyDescent="0.2">
      <c r="A481" s="14" t="s">
        <v>331</v>
      </c>
      <c r="B481" s="14" t="s">
        <v>654</v>
      </c>
      <c r="C481" s="14" t="s">
        <v>792</v>
      </c>
      <c r="D481" s="24">
        <v>24.64</v>
      </c>
      <c r="E481" s="24">
        <v>24.64</v>
      </c>
      <c r="F481" s="24"/>
      <c r="G481" s="382" t="s">
        <v>67</v>
      </c>
      <c r="H481" s="382">
        <v>2010</v>
      </c>
      <c r="I481" s="424">
        <f>VLOOKUP(H481,[1]Inflation!$G$16:$H$26,2,FALSE)</f>
        <v>1.0461491063094051</v>
      </c>
      <c r="J481" s="446">
        <v>25.777113979463742</v>
      </c>
      <c r="K481" s="24"/>
      <c r="L481" s="446">
        <v>11</v>
      </c>
      <c r="M481" s="24">
        <v>11</v>
      </c>
      <c r="N481" s="450">
        <v>11.507640169403455</v>
      </c>
      <c r="O481" s="24">
        <v>65</v>
      </c>
      <c r="P481" s="24">
        <v>65</v>
      </c>
      <c r="Q481" s="450">
        <v>67.999691910111324</v>
      </c>
      <c r="R481" s="382" t="s">
        <v>113</v>
      </c>
      <c r="S481" s="37" t="s">
        <v>269</v>
      </c>
      <c r="T481" s="23" t="s">
        <v>66</v>
      </c>
      <c r="U481" s="418"/>
      <c r="V481" s="26" t="s">
        <v>2906</v>
      </c>
      <c r="W481" s="402" t="s">
        <v>69</v>
      </c>
      <c r="X481" s="26"/>
    </row>
    <row r="482" spans="1:24" x14ac:dyDescent="0.2">
      <c r="A482" s="14" t="s">
        <v>331</v>
      </c>
      <c r="B482" s="14" t="s">
        <v>654</v>
      </c>
      <c r="C482" s="14" t="s">
        <v>794</v>
      </c>
      <c r="D482" s="24">
        <v>25.45</v>
      </c>
      <c r="E482" s="24">
        <v>25.45</v>
      </c>
      <c r="F482" s="24"/>
      <c r="G482" s="382" t="s">
        <v>67</v>
      </c>
      <c r="H482" s="382">
        <v>2010</v>
      </c>
      <c r="I482" s="424">
        <f>VLOOKUP(H482,[1]Inflation!$G$16:$H$26,2,FALSE)</f>
        <v>1.0461491063094051</v>
      </c>
      <c r="J482" s="446">
        <v>26.624494755574357</v>
      </c>
      <c r="K482" s="24"/>
      <c r="L482" s="446">
        <v>12</v>
      </c>
      <c r="M482" s="24">
        <v>12</v>
      </c>
      <c r="N482" s="450">
        <v>12.553789275712861</v>
      </c>
      <c r="O482" s="24">
        <v>50</v>
      </c>
      <c r="P482" s="24">
        <v>50</v>
      </c>
      <c r="Q482" s="450">
        <v>52.30745531547025</v>
      </c>
      <c r="R482" s="382" t="s">
        <v>113</v>
      </c>
      <c r="S482" s="37" t="s">
        <v>269</v>
      </c>
      <c r="T482" s="23" t="s">
        <v>66</v>
      </c>
      <c r="U482" s="418"/>
      <c r="V482" s="26" t="s">
        <v>2907</v>
      </c>
      <c r="W482" s="402" t="s">
        <v>69</v>
      </c>
      <c r="X482" s="26"/>
    </row>
    <row r="483" spans="1:24" x14ac:dyDescent="0.2">
      <c r="A483" s="14" t="s">
        <v>331</v>
      </c>
      <c r="B483" s="14" t="s">
        <v>654</v>
      </c>
      <c r="C483" s="14" t="s">
        <v>796</v>
      </c>
      <c r="D483" s="24">
        <v>14.19</v>
      </c>
      <c r="E483" s="24">
        <v>14.19</v>
      </c>
      <c r="F483" s="24"/>
      <c r="G483" s="382" t="s">
        <v>67</v>
      </c>
      <c r="H483" s="382">
        <v>2010</v>
      </c>
      <c r="I483" s="424">
        <f>VLOOKUP(H483,[1]Inflation!$G$16:$H$26,2,FALSE)</f>
        <v>1.0461491063094051</v>
      </c>
      <c r="J483" s="446">
        <v>14.844855818530457</v>
      </c>
      <c r="K483" s="24"/>
      <c r="L483" s="446">
        <v>11</v>
      </c>
      <c r="M483" s="24">
        <v>11</v>
      </c>
      <c r="N483" s="450">
        <v>11.507640169403455</v>
      </c>
      <c r="O483" s="24">
        <v>17</v>
      </c>
      <c r="P483" s="24">
        <v>17</v>
      </c>
      <c r="Q483" s="450">
        <v>17.784534807259885</v>
      </c>
      <c r="R483" s="23" t="s">
        <v>113</v>
      </c>
      <c r="S483" s="37" t="s">
        <v>269</v>
      </c>
      <c r="T483" s="23" t="s">
        <v>66</v>
      </c>
      <c r="U483" s="417"/>
      <c r="V483" s="26" t="s">
        <v>2745</v>
      </c>
      <c r="W483" s="402" t="s">
        <v>69</v>
      </c>
      <c r="X483" s="26"/>
    </row>
    <row r="484" spans="1:24" x14ac:dyDescent="0.2">
      <c r="A484" s="14" t="s">
        <v>331</v>
      </c>
      <c r="B484" s="14" t="s">
        <v>654</v>
      </c>
      <c r="C484" s="14" t="s">
        <v>797</v>
      </c>
      <c r="D484" s="24">
        <v>18.850000000000001</v>
      </c>
      <c r="E484" s="24">
        <v>18.850000000000001</v>
      </c>
      <c r="F484" s="24"/>
      <c r="G484" s="382" t="s">
        <v>67</v>
      </c>
      <c r="H484" s="382">
        <v>2010</v>
      </c>
      <c r="I484" s="424">
        <f>VLOOKUP(H484,[1]Inflation!$G$16:$H$26,2,FALSE)</f>
        <v>1.0461491063094051</v>
      </c>
      <c r="J484" s="446">
        <v>19.719910653932288</v>
      </c>
      <c r="K484" s="24"/>
      <c r="L484" s="446">
        <v>12</v>
      </c>
      <c r="M484" s="24">
        <v>12</v>
      </c>
      <c r="N484" s="450">
        <v>12.553789275712861</v>
      </c>
      <c r="O484" s="24">
        <v>30</v>
      </c>
      <c r="P484" s="24">
        <v>30</v>
      </c>
      <c r="Q484" s="450">
        <v>31.384473189282151</v>
      </c>
      <c r="R484" s="23" t="s">
        <v>113</v>
      </c>
      <c r="S484" s="37" t="s">
        <v>269</v>
      </c>
      <c r="T484" s="23" t="s">
        <v>66</v>
      </c>
      <c r="U484" s="417"/>
      <c r="V484" s="26" t="s">
        <v>2755</v>
      </c>
      <c r="W484" s="402" t="s">
        <v>69</v>
      </c>
      <c r="X484" s="26"/>
    </row>
    <row r="485" spans="1:24" x14ac:dyDescent="0.2">
      <c r="A485" s="14" t="s">
        <v>331</v>
      </c>
      <c r="B485" s="14" t="s">
        <v>654</v>
      </c>
      <c r="C485" s="14" t="s">
        <v>798</v>
      </c>
      <c r="D485" s="24">
        <v>21.06</v>
      </c>
      <c r="E485" s="24">
        <v>21.06</v>
      </c>
      <c r="F485" s="24"/>
      <c r="G485" s="382" t="s">
        <v>67</v>
      </c>
      <c r="H485" s="382">
        <v>2010</v>
      </c>
      <c r="I485" s="424">
        <f>VLOOKUP(H485,[1]Inflation!$G$16:$H$26,2,FALSE)</f>
        <v>1.0461491063094051</v>
      </c>
      <c r="J485" s="446">
        <v>22.031900178876068</v>
      </c>
      <c r="K485" s="24"/>
      <c r="L485" s="446">
        <v>18</v>
      </c>
      <c r="M485" s="24">
        <v>18</v>
      </c>
      <c r="N485" s="450">
        <v>18.830683913569292</v>
      </c>
      <c r="O485" s="24">
        <v>27.4</v>
      </c>
      <c r="P485" s="24">
        <v>27.4</v>
      </c>
      <c r="Q485" s="450">
        <v>28.664485512877697</v>
      </c>
      <c r="R485" s="23" t="s">
        <v>113</v>
      </c>
      <c r="S485" s="37" t="s">
        <v>269</v>
      </c>
      <c r="T485" s="23" t="s">
        <v>66</v>
      </c>
      <c r="U485" s="417"/>
      <c r="V485" s="26" t="s">
        <v>2745</v>
      </c>
      <c r="W485" s="402" t="s">
        <v>69</v>
      </c>
      <c r="X485" s="26"/>
    </row>
    <row r="486" spans="1:24" x14ac:dyDescent="0.2">
      <c r="A486" s="14" t="s">
        <v>331</v>
      </c>
      <c r="B486" s="14" t="s">
        <v>654</v>
      </c>
      <c r="C486" s="14" t="s">
        <v>799</v>
      </c>
      <c r="D486" s="24">
        <v>23.37</v>
      </c>
      <c r="E486" s="24">
        <v>23.37</v>
      </c>
      <c r="F486" s="24"/>
      <c r="G486" s="382" t="s">
        <v>67</v>
      </c>
      <c r="H486" s="382">
        <v>2010</v>
      </c>
      <c r="I486" s="424">
        <f>VLOOKUP(H486,[1]Inflation!$G$16:$H$26,2,FALSE)</f>
        <v>1.0461491063094051</v>
      </c>
      <c r="J486" s="446">
        <v>24.448504614450798</v>
      </c>
      <c r="K486" s="24"/>
      <c r="L486" s="446">
        <v>9.3000000000000007</v>
      </c>
      <c r="M486" s="24">
        <v>9.3000000000000007</v>
      </c>
      <c r="N486" s="450">
        <v>9.7291866886774674</v>
      </c>
      <c r="O486" s="24">
        <v>50</v>
      </c>
      <c r="P486" s="24">
        <v>50</v>
      </c>
      <c r="Q486" s="450">
        <v>52.30745531547025</v>
      </c>
      <c r="R486" s="382" t="s">
        <v>113</v>
      </c>
      <c r="S486" s="37" t="s">
        <v>269</v>
      </c>
      <c r="T486" s="23" t="s">
        <v>66</v>
      </c>
      <c r="U486" s="418"/>
      <c r="V486" s="26" t="s">
        <v>2905</v>
      </c>
      <c r="W486" s="402" t="s">
        <v>69</v>
      </c>
      <c r="X486" s="26"/>
    </row>
    <row r="487" spans="1:24" x14ac:dyDescent="0.2">
      <c r="A487" s="14" t="s">
        <v>331</v>
      </c>
      <c r="B487" s="14" t="s">
        <v>654</v>
      </c>
      <c r="C487" s="14" t="s">
        <v>800</v>
      </c>
      <c r="D487" s="24">
        <v>21.2</v>
      </c>
      <c r="E487" s="24">
        <v>21.2</v>
      </c>
      <c r="F487" s="24"/>
      <c r="G487" s="382" t="s">
        <v>67</v>
      </c>
      <c r="H487" s="382">
        <v>2010</v>
      </c>
      <c r="I487" s="424">
        <f>VLOOKUP(H487,[1]Inflation!$G$16:$H$26,2,FALSE)</f>
        <v>1.0461491063094051</v>
      </c>
      <c r="J487" s="446">
        <v>22.178361053759385</v>
      </c>
      <c r="K487" s="24"/>
      <c r="L487" s="446">
        <v>12.6</v>
      </c>
      <c r="M487" s="24">
        <v>12.6</v>
      </c>
      <c r="N487" s="450">
        <v>13.181478739498504</v>
      </c>
      <c r="O487" s="24">
        <v>43</v>
      </c>
      <c r="P487" s="24">
        <v>43</v>
      </c>
      <c r="Q487" s="450">
        <v>44.98441157130442</v>
      </c>
      <c r="R487" s="382" t="s">
        <v>113</v>
      </c>
      <c r="S487" s="37" t="s">
        <v>269</v>
      </c>
      <c r="T487" s="23" t="s">
        <v>66</v>
      </c>
      <c r="U487" s="418"/>
      <c r="V487" s="26" t="s">
        <v>2851</v>
      </c>
      <c r="W487" s="402" t="s">
        <v>69</v>
      </c>
      <c r="X487" s="26"/>
    </row>
    <row r="488" spans="1:24" x14ac:dyDescent="0.2">
      <c r="A488" s="14" t="s">
        <v>331</v>
      </c>
      <c r="B488" s="14" t="s">
        <v>654</v>
      </c>
      <c r="C488" s="14" t="s">
        <v>801</v>
      </c>
      <c r="D488" s="24">
        <v>21.17</v>
      </c>
      <c r="E488" s="24">
        <v>21.17</v>
      </c>
      <c r="F488" s="24"/>
      <c r="G488" s="382" t="s">
        <v>67</v>
      </c>
      <c r="H488" s="382">
        <v>2010</v>
      </c>
      <c r="I488" s="424">
        <f>VLOOKUP(H488,[1]Inflation!$G$16:$H$26,2,FALSE)</f>
        <v>1.0461491063094051</v>
      </c>
      <c r="J488" s="446">
        <v>22.146976580570108</v>
      </c>
      <c r="K488" s="24"/>
      <c r="L488" s="446">
        <v>14</v>
      </c>
      <c r="M488" s="24">
        <v>14</v>
      </c>
      <c r="N488" s="450">
        <v>14.64608748833167</v>
      </c>
      <c r="O488" s="24">
        <v>32</v>
      </c>
      <c r="P488" s="24">
        <v>32</v>
      </c>
      <c r="Q488" s="450">
        <v>33.476771401900962</v>
      </c>
      <c r="R488" s="382" t="s">
        <v>113</v>
      </c>
      <c r="S488" s="37" t="s">
        <v>269</v>
      </c>
      <c r="T488" s="23" t="s">
        <v>66</v>
      </c>
      <c r="U488" s="418"/>
      <c r="V488" s="26" t="s">
        <v>2831</v>
      </c>
      <c r="W488" s="402" t="s">
        <v>69</v>
      </c>
      <c r="X488" s="26"/>
    </row>
    <row r="489" spans="1:24" x14ac:dyDescent="0.2">
      <c r="A489" s="14" t="s">
        <v>331</v>
      </c>
      <c r="B489" s="14" t="s">
        <v>654</v>
      </c>
      <c r="C489" s="14" t="s">
        <v>802</v>
      </c>
      <c r="D489" s="24">
        <v>22.12</v>
      </c>
      <c r="E489" s="24">
        <v>22.12</v>
      </c>
      <c r="F489" s="24"/>
      <c r="G489" s="382" t="s">
        <v>67</v>
      </c>
      <c r="H489" s="382">
        <v>2010</v>
      </c>
      <c r="I489" s="424">
        <f>VLOOKUP(H489,[1]Inflation!$G$16:$H$26,2,FALSE)</f>
        <v>1.0461491063094051</v>
      </c>
      <c r="J489" s="446">
        <v>23.14081823156404</v>
      </c>
      <c r="K489" s="24"/>
      <c r="L489" s="446">
        <v>10</v>
      </c>
      <c r="M489" s="24">
        <v>10</v>
      </c>
      <c r="N489" s="450">
        <v>10.461491063094051</v>
      </c>
      <c r="O489" s="24">
        <v>75</v>
      </c>
      <c r="P489" s="24">
        <v>75</v>
      </c>
      <c r="Q489" s="450">
        <v>78.461182973205382</v>
      </c>
      <c r="R489" s="382" t="s">
        <v>113</v>
      </c>
      <c r="S489" s="37" t="s">
        <v>269</v>
      </c>
      <c r="T489" s="23" t="s">
        <v>66</v>
      </c>
      <c r="U489" s="418"/>
      <c r="V489" s="26" t="s">
        <v>2787</v>
      </c>
      <c r="W489" s="402" t="s">
        <v>69</v>
      </c>
      <c r="X489" s="26"/>
    </row>
    <row r="490" spans="1:24" x14ac:dyDescent="0.2">
      <c r="A490" s="14" t="s">
        <v>331</v>
      </c>
      <c r="B490" s="14" t="s">
        <v>654</v>
      </c>
      <c r="C490" s="14" t="s">
        <v>803</v>
      </c>
      <c r="D490" s="24">
        <v>25.63</v>
      </c>
      <c r="E490" s="24">
        <v>25.63</v>
      </c>
      <c r="F490" s="24"/>
      <c r="G490" s="382" t="s">
        <v>67</v>
      </c>
      <c r="H490" s="382">
        <v>2010</v>
      </c>
      <c r="I490" s="424">
        <f>VLOOKUP(H490,[1]Inflation!$G$16:$H$26,2,FALSE)</f>
        <v>1.0461491063094051</v>
      </c>
      <c r="J490" s="446">
        <v>26.812801594710052</v>
      </c>
      <c r="K490" s="24"/>
      <c r="L490" s="446">
        <v>10</v>
      </c>
      <c r="M490" s="24">
        <v>10</v>
      </c>
      <c r="N490" s="450">
        <v>10.461491063094051</v>
      </c>
      <c r="O490" s="24">
        <v>101.68</v>
      </c>
      <c r="P490" s="24">
        <v>101.68</v>
      </c>
      <c r="Q490" s="450">
        <v>106.37244112954031</v>
      </c>
      <c r="R490" s="382" t="s">
        <v>113</v>
      </c>
      <c r="S490" s="37" t="s">
        <v>269</v>
      </c>
      <c r="T490" s="23" t="s">
        <v>66</v>
      </c>
      <c r="U490" s="418"/>
      <c r="V490" s="26" t="s">
        <v>2908</v>
      </c>
      <c r="W490" s="402" t="s">
        <v>69</v>
      </c>
      <c r="X490" s="26"/>
    </row>
    <row r="491" spans="1:24" x14ac:dyDescent="0.2">
      <c r="A491" s="14" t="s">
        <v>331</v>
      </c>
      <c r="B491" s="14" t="s">
        <v>654</v>
      </c>
      <c r="C491" s="14" t="s">
        <v>805</v>
      </c>
      <c r="D491" s="24">
        <v>23.46</v>
      </c>
      <c r="E491" s="24">
        <v>23.46</v>
      </c>
      <c r="F491" s="24"/>
      <c r="G491" s="382" t="s">
        <v>67</v>
      </c>
      <c r="H491" s="382">
        <v>2010</v>
      </c>
      <c r="I491" s="424">
        <f>VLOOKUP(H491,[1]Inflation!$G$16:$H$26,2,FALSE)</f>
        <v>1.0461491063094051</v>
      </c>
      <c r="J491" s="446">
        <v>24.542658034018643</v>
      </c>
      <c r="K491" s="24"/>
      <c r="L491" s="446">
        <v>6.3</v>
      </c>
      <c r="M491" s="24">
        <v>6.3</v>
      </c>
      <c r="N491" s="450">
        <v>6.5907393697492518</v>
      </c>
      <c r="O491" s="24">
        <v>100</v>
      </c>
      <c r="P491" s="24">
        <v>100</v>
      </c>
      <c r="Q491" s="450">
        <v>104.6149106309405</v>
      </c>
      <c r="R491" s="382" t="s">
        <v>113</v>
      </c>
      <c r="S491" s="37" t="s">
        <v>269</v>
      </c>
      <c r="T491" s="23" t="s">
        <v>66</v>
      </c>
      <c r="U491" s="418"/>
      <c r="V491" s="26" t="s">
        <v>2909</v>
      </c>
      <c r="W491" s="402" t="s">
        <v>69</v>
      </c>
      <c r="X491" s="26"/>
    </row>
    <row r="492" spans="1:24" x14ac:dyDescent="0.2">
      <c r="A492" s="14" t="s">
        <v>331</v>
      </c>
      <c r="B492" s="14" t="s">
        <v>654</v>
      </c>
      <c r="C492" s="14" t="s">
        <v>808</v>
      </c>
      <c r="D492" s="35">
        <v>13.66</v>
      </c>
      <c r="E492" s="35">
        <v>13.66</v>
      </c>
      <c r="F492" s="35"/>
      <c r="G492" s="382" t="s">
        <v>67</v>
      </c>
      <c r="H492" s="382">
        <v>2010</v>
      </c>
      <c r="I492" s="424">
        <f>VLOOKUP(H492,[1]Inflation!$G$16:$H$26,2,FALSE)</f>
        <v>1.0461491063094051</v>
      </c>
      <c r="J492" s="446">
        <v>14.290396792186472</v>
      </c>
      <c r="K492" s="35"/>
      <c r="L492" s="448">
        <v>2.5</v>
      </c>
      <c r="M492" s="35">
        <v>2.5</v>
      </c>
      <c r="N492" s="450">
        <v>2.6153727657735129</v>
      </c>
      <c r="O492" s="35">
        <v>90</v>
      </c>
      <c r="P492" s="35">
        <v>90</v>
      </c>
      <c r="Q492" s="450">
        <v>94.153419567846456</v>
      </c>
      <c r="R492" s="386" t="s">
        <v>336</v>
      </c>
      <c r="S492" s="37" t="s">
        <v>84</v>
      </c>
      <c r="T492" s="23" t="s">
        <v>66</v>
      </c>
      <c r="U492" s="386"/>
      <c r="V492" s="36" t="s">
        <v>2910</v>
      </c>
      <c r="W492" s="402" t="s">
        <v>69</v>
      </c>
      <c r="X492" s="36"/>
    </row>
    <row r="493" spans="1:24" x14ac:dyDescent="0.2">
      <c r="A493" s="14" t="s">
        <v>331</v>
      </c>
      <c r="B493" s="14" t="s">
        <v>654</v>
      </c>
      <c r="C493" s="14" t="s">
        <v>811</v>
      </c>
      <c r="D493" s="35">
        <v>23.5</v>
      </c>
      <c r="E493" s="35">
        <v>23.5</v>
      </c>
      <c r="F493" s="35"/>
      <c r="G493" s="382" t="s">
        <v>67</v>
      </c>
      <c r="H493" s="382">
        <v>2010</v>
      </c>
      <c r="I493" s="424">
        <f>VLOOKUP(H493,[1]Inflation!$G$16:$H$26,2,FALSE)</f>
        <v>1.0461491063094051</v>
      </c>
      <c r="J493" s="446">
        <v>24.584503998271018</v>
      </c>
      <c r="K493" s="35"/>
      <c r="L493" s="448">
        <v>10</v>
      </c>
      <c r="M493" s="35">
        <v>10</v>
      </c>
      <c r="N493" s="450">
        <v>10.461491063094051</v>
      </c>
      <c r="O493" s="35">
        <v>50</v>
      </c>
      <c r="P493" s="35">
        <v>50</v>
      </c>
      <c r="Q493" s="450">
        <v>52.30745531547025</v>
      </c>
      <c r="R493" s="386" t="s">
        <v>336</v>
      </c>
      <c r="S493" s="37" t="s">
        <v>84</v>
      </c>
      <c r="T493" s="23" t="s">
        <v>66</v>
      </c>
      <c r="U493" s="386"/>
      <c r="V493" s="36" t="s">
        <v>2911</v>
      </c>
      <c r="W493" s="402" t="s">
        <v>69</v>
      </c>
      <c r="X493" s="36"/>
    </row>
    <row r="494" spans="1:24" x14ac:dyDescent="0.2">
      <c r="A494" s="14" t="s">
        <v>331</v>
      </c>
      <c r="B494" s="14" t="s">
        <v>654</v>
      </c>
      <c r="C494" s="14" t="s">
        <v>814</v>
      </c>
      <c r="D494" s="35">
        <v>18.399999999999999</v>
      </c>
      <c r="E494" s="35">
        <v>18.399999999999999</v>
      </c>
      <c r="F494" s="35"/>
      <c r="G494" s="382" t="s">
        <v>67</v>
      </c>
      <c r="H494" s="382">
        <v>2010</v>
      </c>
      <c r="I494" s="424">
        <f>VLOOKUP(H494,[1]Inflation!$G$16:$H$26,2,FALSE)</f>
        <v>1.0461491063094051</v>
      </c>
      <c r="J494" s="446">
        <v>19.249143556093053</v>
      </c>
      <c r="K494" s="35"/>
      <c r="L494" s="448">
        <v>11.5</v>
      </c>
      <c r="M494" s="35">
        <v>11.5</v>
      </c>
      <c r="N494" s="450">
        <v>12.030714722558159</v>
      </c>
      <c r="O494" s="35">
        <v>40</v>
      </c>
      <c r="P494" s="35">
        <v>40</v>
      </c>
      <c r="Q494" s="450">
        <v>41.845964252376206</v>
      </c>
      <c r="R494" s="386" t="s">
        <v>336</v>
      </c>
      <c r="S494" s="37" t="s">
        <v>84</v>
      </c>
      <c r="T494" s="23" t="s">
        <v>66</v>
      </c>
      <c r="U494" s="386"/>
      <c r="V494" s="36" t="s">
        <v>2912</v>
      </c>
      <c r="W494" s="402" t="s">
        <v>69</v>
      </c>
      <c r="X494" s="36"/>
    </row>
    <row r="495" spans="1:24" s="401" customFormat="1" x14ac:dyDescent="0.2">
      <c r="A495" s="14" t="s">
        <v>331</v>
      </c>
      <c r="B495" s="14" t="s">
        <v>654</v>
      </c>
      <c r="C495" s="14" t="s">
        <v>823</v>
      </c>
      <c r="D495" s="24">
        <v>44.33</v>
      </c>
      <c r="E495" s="24">
        <v>44.33</v>
      </c>
      <c r="F495" s="24"/>
      <c r="G495" s="382" t="s">
        <v>67</v>
      </c>
      <c r="H495" s="382">
        <v>2010</v>
      </c>
      <c r="I495" s="424">
        <f>VLOOKUP(H495,[1]Inflation!$G$16:$H$26,2,FALSE)</f>
        <v>1.0461491063094051</v>
      </c>
      <c r="J495" s="446">
        <v>46.375789882695926</v>
      </c>
      <c r="K495" s="24"/>
      <c r="L495" s="446">
        <v>30</v>
      </c>
      <c r="M495" s="24">
        <v>30</v>
      </c>
      <c r="N495" s="450">
        <v>31.384473189282151</v>
      </c>
      <c r="O495" s="24">
        <v>53</v>
      </c>
      <c r="P495" s="24">
        <v>53</v>
      </c>
      <c r="Q495" s="450">
        <v>55.445902634398465</v>
      </c>
      <c r="R495" s="382" t="s">
        <v>113</v>
      </c>
      <c r="S495" s="37" t="s">
        <v>88</v>
      </c>
      <c r="T495" s="23" t="s">
        <v>66</v>
      </c>
      <c r="U495" s="417"/>
      <c r="V495" s="26" t="s">
        <v>2749</v>
      </c>
      <c r="W495" s="402" t="s">
        <v>69</v>
      </c>
      <c r="X495" s="26"/>
    </row>
    <row r="496" spans="1:24" s="401" customFormat="1" x14ac:dyDescent="0.2">
      <c r="A496" s="14" t="s">
        <v>331</v>
      </c>
      <c r="B496" s="14" t="s">
        <v>654</v>
      </c>
      <c r="C496" s="14" t="s">
        <v>826</v>
      </c>
      <c r="D496" s="24">
        <v>15.48</v>
      </c>
      <c r="E496" s="24">
        <v>15.48</v>
      </c>
      <c r="F496" s="24"/>
      <c r="G496" s="382">
        <v>2010</v>
      </c>
      <c r="H496" s="382">
        <v>2010</v>
      </c>
      <c r="I496" s="424">
        <f>VLOOKUP(H496,[1]Inflation!$G$16:$H$26,2,FALSE)</f>
        <v>1.0461491063094051</v>
      </c>
      <c r="J496" s="446">
        <v>16.19438816566959</v>
      </c>
      <c r="K496" s="24"/>
      <c r="L496" s="446">
        <v>10.19</v>
      </c>
      <c r="M496" s="24">
        <v>10.19</v>
      </c>
      <c r="N496" s="450">
        <v>10.660259393292836</v>
      </c>
      <c r="O496" s="24">
        <v>24.55</v>
      </c>
      <c r="P496" s="24">
        <v>24.55</v>
      </c>
      <c r="Q496" s="450">
        <v>25.682960559895896</v>
      </c>
      <c r="R496" s="23" t="s">
        <v>113</v>
      </c>
      <c r="S496" s="14" t="s">
        <v>2714</v>
      </c>
      <c r="T496" s="23" t="s">
        <v>66</v>
      </c>
      <c r="U496" s="417"/>
      <c r="V496" s="26" t="s">
        <v>2792</v>
      </c>
      <c r="W496" s="445" t="s">
        <v>69</v>
      </c>
      <c r="X496" s="26"/>
    </row>
    <row r="497" spans="1:24" s="401" customFormat="1" x14ac:dyDescent="0.2">
      <c r="A497" s="14" t="s">
        <v>331</v>
      </c>
      <c r="B497" s="14" t="s">
        <v>654</v>
      </c>
      <c r="C497" s="14" t="s">
        <v>827</v>
      </c>
      <c r="D497" s="24">
        <v>23.9</v>
      </c>
      <c r="E497" s="24">
        <v>23.9</v>
      </c>
      <c r="F497" s="24"/>
      <c r="G497" s="382">
        <v>2010</v>
      </c>
      <c r="H497" s="382">
        <v>2010</v>
      </c>
      <c r="I497" s="424">
        <f>VLOOKUP(H497,[1]Inflation!$G$16:$H$26,2,FALSE)</f>
        <v>1.0461491063094051</v>
      </c>
      <c r="J497" s="446">
        <v>25.002963640794778</v>
      </c>
      <c r="K497" s="24"/>
      <c r="L497" s="446">
        <v>12.9</v>
      </c>
      <c r="M497" s="24">
        <v>12.9</v>
      </c>
      <c r="N497" s="450">
        <v>13.495323471391325</v>
      </c>
      <c r="O497" s="24">
        <v>30</v>
      </c>
      <c r="P497" s="24">
        <v>30</v>
      </c>
      <c r="Q497" s="450">
        <v>31.384473189282151</v>
      </c>
      <c r="R497" s="23" t="s">
        <v>113</v>
      </c>
      <c r="S497" s="14" t="s">
        <v>2714</v>
      </c>
      <c r="T497" s="23" t="s">
        <v>66</v>
      </c>
      <c r="U497" s="417"/>
      <c r="V497" s="26" t="s">
        <v>2784</v>
      </c>
      <c r="W497" s="445" t="s">
        <v>69</v>
      </c>
      <c r="X497" s="26"/>
    </row>
    <row r="498" spans="1:24" s="401" customFormat="1" x14ac:dyDescent="0.2">
      <c r="A498" s="14" t="s">
        <v>331</v>
      </c>
      <c r="B498" s="14" t="s">
        <v>654</v>
      </c>
      <c r="C498" s="14" t="s">
        <v>828</v>
      </c>
      <c r="D498" s="24">
        <v>15.82</v>
      </c>
      <c r="E498" s="24">
        <v>15.82</v>
      </c>
      <c r="F498" s="24"/>
      <c r="G498" s="382">
        <v>2010</v>
      </c>
      <c r="H498" s="382">
        <v>2010</v>
      </c>
      <c r="I498" s="424">
        <f>VLOOKUP(H498,[1]Inflation!$G$16:$H$26,2,FALSE)</f>
        <v>1.0461491063094051</v>
      </c>
      <c r="J498" s="446">
        <v>16.550078861814789</v>
      </c>
      <c r="K498" s="24"/>
      <c r="L498" s="446">
        <v>7.25</v>
      </c>
      <c r="M498" s="24">
        <v>7.25</v>
      </c>
      <c r="N498" s="450">
        <v>7.5845810207431867</v>
      </c>
      <c r="O498" s="24">
        <v>52.99</v>
      </c>
      <c r="P498" s="24">
        <v>52.99</v>
      </c>
      <c r="Q498" s="450">
        <v>55.435441143335375</v>
      </c>
      <c r="R498" s="23" t="s">
        <v>113</v>
      </c>
      <c r="S498" s="14" t="s">
        <v>2714</v>
      </c>
      <c r="T498" s="23" t="s">
        <v>66</v>
      </c>
      <c r="U498" s="417"/>
      <c r="V498" s="26" t="s">
        <v>2914</v>
      </c>
      <c r="W498" s="445" t="s">
        <v>69</v>
      </c>
      <c r="X498" s="26"/>
    </row>
    <row r="499" spans="1:24" s="401" customFormat="1" x14ac:dyDescent="0.2">
      <c r="A499" s="14" t="s">
        <v>331</v>
      </c>
      <c r="B499" s="14" t="s">
        <v>654</v>
      </c>
      <c r="C499" s="14" t="s">
        <v>830</v>
      </c>
      <c r="D499" s="24">
        <v>15.75</v>
      </c>
      <c r="E499" s="24">
        <v>15.75</v>
      </c>
      <c r="F499" s="24"/>
      <c r="G499" s="382">
        <v>2010</v>
      </c>
      <c r="H499" s="382">
        <v>2010</v>
      </c>
      <c r="I499" s="424">
        <f>VLOOKUP(H499,[1]Inflation!$G$16:$H$26,2,FALSE)</f>
        <v>1.0461491063094051</v>
      </c>
      <c r="J499" s="446">
        <v>16.476848424373131</v>
      </c>
      <c r="K499" s="24"/>
      <c r="L499" s="446">
        <v>10</v>
      </c>
      <c r="M499" s="24">
        <v>10</v>
      </c>
      <c r="N499" s="450">
        <v>10.461491063094051</v>
      </c>
      <c r="O499" s="24">
        <v>20</v>
      </c>
      <c r="P499" s="24">
        <v>20</v>
      </c>
      <c r="Q499" s="450">
        <v>20.922982126188103</v>
      </c>
      <c r="R499" s="23" t="s">
        <v>113</v>
      </c>
      <c r="S499" s="14" t="s">
        <v>2714</v>
      </c>
      <c r="T499" s="23" t="s">
        <v>66</v>
      </c>
      <c r="U499" s="417"/>
      <c r="V499" s="26" t="s">
        <v>2749</v>
      </c>
      <c r="W499" s="445" t="s">
        <v>69</v>
      </c>
      <c r="X499" s="26"/>
    </row>
    <row r="500" spans="1:24" s="401" customFormat="1" x14ac:dyDescent="0.2">
      <c r="A500" s="14" t="s">
        <v>331</v>
      </c>
      <c r="B500" s="14" t="s">
        <v>654</v>
      </c>
      <c r="C500" s="14" t="s">
        <v>831</v>
      </c>
      <c r="D500" s="24">
        <v>12.18</v>
      </c>
      <c r="E500" s="24">
        <v>12.18</v>
      </c>
      <c r="F500" s="24"/>
      <c r="G500" s="382">
        <v>2010</v>
      </c>
      <c r="H500" s="382">
        <v>2010</v>
      </c>
      <c r="I500" s="424">
        <f>VLOOKUP(H500,[1]Inflation!$G$16:$H$26,2,FALSE)</f>
        <v>1.0461491063094051</v>
      </c>
      <c r="J500" s="446">
        <v>12.742096114848554</v>
      </c>
      <c r="K500" s="24"/>
      <c r="L500" s="446">
        <v>6.87</v>
      </c>
      <c r="M500" s="24">
        <v>6.87</v>
      </c>
      <c r="N500" s="450">
        <v>7.1870443603456131</v>
      </c>
      <c r="O500" s="24">
        <v>50</v>
      </c>
      <c r="P500" s="24">
        <v>50</v>
      </c>
      <c r="Q500" s="450">
        <v>52.30745531547025</v>
      </c>
      <c r="R500" s="23" t="s">
        <v>113</v>
      </c>
      <c r="S500" s="14" t="s">
        <v>2714</v>
      </c>
      <c r="T500" s="23" t="s">
        <v>66</v>
      </c>
      <c r="U500" s="417"/>
      <c r="V500" s="26" t="s">
        <v>2915</v>
      </c>
      <c r="W500" s="445" t="s">
        <v>69</v>
      </c>
      <c r="X500" s="26"/>
    </row>
    <row r="501" spans="1:24" s="401" customFormat="1" x14ac:dyDescent="0.2">
      <c r="A501" s="393" t="s">
        <v>331</v>
      </c>
      <c r="B501" s="14" t="s">
        <v>654</v>
      </c>
      <c r="C501" s="14" t="s">
        <v>833</v>
      </c>
      <c r="D501" s="24">
        <v>13.19</v>
      </c>
      <c r="E501" s="24">
        <v>13.19</v>
      </c>
      <c r="F501" s="24"/>
      <c r="G501" s="382">
        <v>2010</v>
      </c>
      <c r="H501" s="382">
        <v>2010</v>
      </c>
      <c r="I501" s="424">
        <f>VLOOKUP(H501,[1]Inflation!$G$16:$H$26,2,FALSE)</f>
        <v>1.0461491063094051</v>
      </c>
      <c r="J501" s="446">
        <v>13.798706712221053</v>
      </c>
      <c r="K501" s="24"/>
      <c r="L501" s="446">
        <v>6</v>
      </c>
      <c r="M501" s="24">
        <v>6</v>
      </c>
      <c r="N501" s="450">
        <v>6.2768946378564303</v>
      </c>
      <c r="O501" s="24">
        <v>27.02</v>
      </c>
      <c r="P501" s="24">
        <v>27.02</v>
      </c>
      <c r="Q501" s="450">
        <v>28.266948852480123</v>
      </c>
      <c r="R501" s="23" t="s">
        <v>113</v>
      </c>
      <c r="S501" s="14" t="s">
        <v>2714</v>
      </c>
      <c r="T501" s="23" t="s">
        <v>66</v>
      </c>
      <c r="U501" s="417"/>
      <c r="V501" s="26" t="s">
        <v>2916</v>
      </c>
      <c r="W501" s="445" t="s">
        <v>69</v>
      </c>
      <c r="X501" s="26"/>
    </row>
    <row r="502" spans="1:24" s="401" customFormat="1" x14ac:dyDescent="0.2">
      <c r="A502" s="394" t="s">
        <v>331</v>
      </c>
      <c r="B502" s="14" t="s">
        <v>654</v>
      </c>
      <c r="C502" s="393" t="s">
        <v>835</v>
      </c>
      <c r="D502" s="469">
        <v>14.47</v>
      </c>
      <c r="E502" s="469">
        <v>14.47</v>
      </c>
      <c r="F502" s="469"/>
      <c r="G502" s="382">
        <v>2010</v>
      </c>
      <c r="H502" s="382">
        <v>2010</v>
      </c>
      <c r="I502" s="424">
        <f>VLOOKUP(H502,[1]Inflation!$G$16:$H$26,2,FALSE)</f>
        <v>1.0461491063094051</v>
      </c>
      <c r="J502" s="446">
        <v>15.137777568297091</v>
      </c>
      <c r="K502" s="469"/>
      <c r="L502" s="470">
        <v>7.54</v>
      </c>
      <c r="M502" s="469">
        <v>7.54</v>
      </c>
      <c r="N502" s="450">
        <v>7.8879642615729137</v>
      </c>
      <c r="O502" s="469">
        <v>50</v>
      </c>
      <c r="P502" s="469">
        <v>50</v>
      </c>
      <c r="Q502" s="450">
        <v>52.30745531547025</v>
      </c>
      <c r="R502" s="395" t="s">
        <v>113</v>
      </c>
      <c r="S502" s="14" t="s">
        <v>2714</v>
      </c>
      <c r="T502" s="23" t="s">
        <v>66</v>
      </c>
      <c r="U502" s="421"/>
      <c r="V502" s="396" t="s">
        <v>2917</v>
      </c>
      <c r="W502" s="445" t="s">
        <v>69</v>
      </c>
      <c r="X502" s="396"/>
    </row>
    <row r="503" spans="1:24" s="401" customFormat="1" x14ac:dyDescent="0.2">
      <c r="A503" s="394" t="s">
        <v>331</v>
      </c>
      <c r="B503" s="14" t="s">
        <v>654</v>
      </c>
      <c r="C503" s="393" t="s">
        <v>837</v>
      </c>
      <c r="D503" s="469">
        <v>14.79</v>
      </c>
      <c r="E503" s="469">
        <v>14.79</v>
      </c>
      <c r="F503" s="469"/>
      <c r="G503" s="382">
        <v>2010</v>
      </c>
      <c r="H503" s="382">
        <v>2010</v>
      </c>
      <c r="I503" s="424">
        <f>VLOOKUP(H503,[1]Inflation!$G$16:$H$26,2,FALSE)</f>
        <v>1.0461491063094051</v>
      </c>
      <c r="J503" s="446">
        <v>15.4725452823161</v>
      </c>
      <c r="K503" s="469"/>
      <c r="L503" s="470">
        <v>7</v>
      </c>
      <c r="M503" s="469">
        <v>7</v>
      </c>
      <c r="N503" s="450">
        <v>7.3230437441658349</v>
      </c>
      <c r="O503" s="469">
        <v>100</v>
      </c>
      <c r="P503" s="469">
        <v>100</v>
      </c>
      <c r="Q503" s="450">
        <v>104.6149106309405</v>
      </c>
      <c r="R503" s="395" t="s">
        <v>113</v>
      </c>
      <c r="S503" s="14" t="s">
        <v>2714</v>
      </c>
      <c r="T503" s="23" t="s">
        <v>66</v>
      </c>
      <c r="U503" s="421"/>
      <c r="V503" s="396" t="s">
        <v>2918</v>
      </c>
      <c r="W503" s="445" t="s">
        <v>69</v>
      </c>
      <c r="X503" s="396"/>
    </row>
    <row r="504" spans="1:24" s="401" customFormat="1" x14ac:dyDescent="0.2">
      <c r="A504" s="394" t="s">
        <v>331</v>
      </c>
      <c r="B504" s="14" t="s">
        <v>654</v>
      </c>
      <c r="C504" s="393" t="s">
        <v>839</v>
      </c>
      <c r="D504" s="469">
        <v>15.18</v>
      </c>
      <c r="E504" s="469">
        <v>15.18</v>
      </c>
      <c r="F504" s="469"/>
      <c r="G504" s="382">
        <v>2010</v>
      </c>
      <c r="H504" s="382">
        <v>2010</v>
      </c>
      <c r="I504" s="424">
        <f>VLOOKUP(H504,[1]Inflation!$G$16:$H$26,2,FALSE)</f>
        <v>1.0461491063094051</v>
      </c>
      <c r="J504" s="446">
        <v>15.880543433776769</v>
      </c>
      <c r="K504" s="469"/>
      <c r="L504" s="470">
        <v>8.11</v>
      </c>
      <c r="M504" s="469">
        <v>8.11</v>
      </c>
      <c r="N504" s="450">
        <v>8.4842692521692751</v>
      </c>
      <c r="O504" s="469">
        <v>29</v>
      </c>
      <c r="P504" s="469">
        <v>29</v>
      </c>
      <c r="Q504" s="450">
        <v>30.338324082972747</v>
      </c>
      <c r="R504" s="395" t="s">
        <v>113</v>
      </c>
      <c r="S504" s="14" t="s">
        <v>2714</v>
      </c>
      <c r="T504" s="23" t="s">
        <v>66</v>
      </c>
      <c r="U504" s="421"/>
      <c r="V504" s="396" t="s">
        <v>2882</v>
      </c>
      <c r="W504" s="445" t="s">
        <v>69</v>
      </c>
      <c r="X504" s="396"/>
    </row>
    <row r="505" spans="1:24" s="401" customFormat="1" x14ac:dyDescent="0.2">
      <c r="A505" s="394" t="s">
        <v>331</v>
      </c>
      <c r="B505" s="14" t="s">
        <v>654</v>
      </c>
      <c r="C505" s="393" t="s">
        <v>840</v>
      </c>
      <c r="D505" s="469">
        <v>14.11</v>
      </c>
      <c r="E505" s="469">
        <v>14.11</v>
      </c>
      <c r="F505" s="469"/>
      <c r="G505" s="382">
        <v>2010</v>
      </c>
      <c r="H505" s="382">
        <v>2010</v>
      </c>
      <c r="I505" s="424">
        <f>VLOOKUP(H505,[1]Inflation!$G$16:$H$26,2,FALSE)</f>
        <v>1.0461491063094051</v>
      </c>
      <c r="J505" s="446">
        <v>14.761163890025705</v>
      </c>
      <c r="K505" s="469"/>
      <c r="L505" s="470">
        <v>7.4</v>
      </c>
      <c r="M505" s="469">
        <v>7.4</v>
      </c>
      <c r="N505" s="450">
        <v>7.7415033866895975</v>
      </c>
      <c r="O505" s="469">
        <v>55</v>
      </c>
      <c r="P505" s="469">
        <v>55</v>
      </c>
      <c r="Q505" s="450">
        <v>57.538200847017279</v>
      </c>
      <c r="R505" s="395" t="s">
        <v>113</v>
      </c>
      <c r="S505" s="14" t="s">
        <v>2714</v>
      </c>
      <c r="T505" s="23" t="s">
        <v>66</v>
      </c>
      <c r="U505" s="421"/>
      <c r="V505" s="396" t="s">
        <v>2919</v>
      </c>
      <c r="W505" s="445" t="s">
        <v>69</v>
      </c>
      <c r="X505" s="396"/>
    </row>
    <row r="506" spans="1:24" s="401" customFormat="1" x14ac:dyDescent="0.2">
      <c r="A506" s="394" t="s">
        <v>331</v>
      </c>
      <c r="B506" s="14" t="s">
        <v>654</v>
      </c>
      <c r="C506" s="393" t="s">
        <v>842</v>
      </c>
      <c r="D506" s="469">
        <v>15.11</v>
      </c>
      <c r="E506" s="469">
        <v>15.11</v>
      </c>
      <c r="F506" s="469"/>
      <c r="G506" s="382">
        <v>2010</v>
      </c>
      <c r="H506" s="382">
        <v>2010</v>
      </c>
      <c r="I506" s="424">
        <f>VLOOKUP(H506,[1]Inflation!$G$16:$H$26,2,FALSE)</f>
        <v>1.0461491063094051</v>
      </c>
      <c r="J506" s="446">
        <v>15.80731299633511</v>
      </c>
      <c r="K506" s="469"/>
      <c r="L506" s="470">
        <v>12.58</v>
      </c>
      <c r="M506" s="469">
        <v>12.58</v>
      </c>
      <c r="N506" s="450">
        <v>13.160555757372316</v>
      </c>
      <c r="O506" s="469">
        <v>19.8</v>
      </c>
      <c r="P506" s="469">
        <v>19.8</v>
      </c>
      <c r="Q506" s="450">
        <v>20.713752304926221</v>
      </c>
      <c r="R506" s="395" t="s">
        <v>113</v>
      </c>
      <c r="S506" s="14" t="s">
        <v>2714</v>
      </c>
      <c r="T506" s="23" t="s">
        <v>66</v>
      </c>
      <c r="U506" s="421"/>
      <c r="V506" s="396" t="s">
        <v>2792</v>
      </c>
      <c r="W506" s="445" t="s">
        <v>69</v>
      </c>
      <c r="X506" s="396"/>
    </row>
    <row r="507" spans="1:24" s="401" customFormat="1" x14ac:dyDescent="0.2">
      <c r="A507" s="394" t="s">
        <v>331</v>
      </c>
      <c r="B507" s="14" t="s">
        <v>654</v>
      </c>
      <c r="C507" s="393" t="s">
        <v>843</v>
      </c>
      <c r="D507" s="469">
        <v>12.87</v>
      </c>
      <c r="E507" s="469">
        <v>12.87</v>
      </c>
      <c r="F507" s="469"/>
      <c r="G507" s="382">
        <v>2010</v>
      </c>
      <c r="H507" s="382">
        <v>2010</v>
      </c>
      <c r="I507" s="424">
        <f>VLOOKUP(H507,[1]Inflation!$G$16:$H$26,2,FALSE)</f>
        <v>1.0461491063094051</v>
      </c>
      <c r="J507" s="446">
        <v>13.463938998202043</v>
      </c>
      <c r="K507" s="469"/>
      <c r="L507" s="470">
        <v>11.25</v>
      </c>
      <c r="M507" s="469">
        <v>11.25</v>
      </c>
      <c r="N507" s="450">
        <v>11.769177445980807</v>
      </c>
      <c r="O507" s="469">
        <v>16.5</v>
      </c>
      <c r="P507" s="469">
        <v>16.5</v>
      </c>
      <c r="Q507" s="450">
        <v>17.261460254105184</v>
      </c>
      <c r="R507" s="395" t="s">
        <v>113</v>
      </c>
      <c r="S507" s="14" t="s">
        <v>2714</v>
      </c>
      <c r="T507" s="23" t="s">
        <v>66</v>
      </c>
      <c r="U507" s="421"/>
      <c r="V507" s="396" t="s">
        <v>2745</v>
      </c>
      <c r="W507" s="445" t="s">
        <v>69</v>
      </c>
      <c r="X507" s="396"/>
    </row>
    <row r="508" spans="1:24" s="401" customFormat="1" x14ac:dyDescent="0.2">
      <c r="A508" s="394" t="s">
        <v>331</v>
      </c>
      <c r="B508" s="14" t="s">
        <v>654</v>
      </c>
      <c r="C508" s="393" t="s">
        <v>844</v>
      </c>
      <c r="D508" s="469">
        <v>9.42</v>
      </c>
      <c r="E508" s="469">
        <v>9.42</v>
      </c>
      <c r="F508" s="469"/>
      <c r="G508" s="382">
        <v>2010</v>
      </c>
      <c r="H508" s="382">
        <v>2010</v>
      </c>
      <c r="I508" s="424">
        <f>VLOOKUP(H508,[1]Inflation!$G$16:$H$26,2,FALSE)</f>
        <v>1.0461491063094051</v>
      </c>
      <c r="J508" s="446">
        <v>9.8547245814345956</v>
      </c>
      <c r="K508" s="469"/>
      <c r="L508" s="470">
        <v>5.85</v>
      </c>
      <c r="M508" s="469">
        <v>5.85</v>
      </c>
      <c r="N508" s="450">
        <v>6.1199722719100196</v>
      </c>
      <c r="O508" s="469">
        <v>17.149999999999999</v>
      </c>
      <c r="P508" s="469">
        <v>17.149999999999999</v>
      </c>
      <c r="Q508" s="450">
        <v>17.941457173206295</v>
      </c>
      <c r="R508" s="395" t="s">
        <v>113</v>
      </c>
      <c r="S508" s="14" t="s">
        <v>2714</v>
      </c>
      <c r="T508" s="23" t="s">
        <v>66</v>
      </c>
      <c r="U508" s="421"/>
      <c r="V508" s="396" t="s">
        <v>2902</v>
      </c>
      <c r="W508" s="445" t="s">
        <v>69</v>
      </c>
      <c r="X508" s="396"/>
    </row>
    <row r="509" spans="1:24" s="401" customFormat="1" x14ac:dyDescent="0.2">
      <c r="A509" s="14" t="s">
        <v>331</v>
      </c>
      <c r="B509" s="14" t="s">
        <v>654</v>
      </c>
      <c r="C509" s="393" t="s">
        <v>845</v>
      </c>
      <c r="D509" s="24">
        <v>9.09</v>
      </c>
      <c r="E509" s="24">
        <v>9.09</v>
      </c>
      <c r="F509" s="24"/>
      <c r="G509" s="382">
        <v>2010</v>
      </c>
      <c r="H509" s="382">
        <v>2010</v>
      </c>
      <c r="I509" s="424">
        <f>VLOOKUP(H509,[1]Inflation!$G$16:$H$26,2,FALSE)</f>
        <v>1.0461491063094051</v>
      </c>
      <c r="J509" s="446">
        <v>9.5094953763524916</v>
      </c>
      <c r="K509" s="24"/>
      <c r="L509" s="446">
        <v>6.6</v>
      </c>
      <c r="M509" s="24">
        <v>6.6</v>
      </c>
      <c r="N509" s="450">
        <v>6.9045841016420733</v>
      </c>
      <c r="O509" s="24">
        <v>12.05</v>
      </c>
      <c r="P509" s="24">
        <v>12.05</v>
      </c>
      <c r="Q509" s="450">
        <v>12.606096731028332</v>
      </c>
      <c r="R509" s="395" t="s">
        <v>113</v>
      </c>
      <c r="S509" s="14" t="s">
        <v>2714</v>
      </c>
      <c r="T509" s="23" t="s">
        <v>66</v>
      </c>
      <c r="U509" s="418"/>
      <c r="V509" s="26" t="s">
        <v>2755</v>
      </c>
      <c r="W509" s="445" t="s">
        <v>69</v>
      </c>
      <c r="X509" s="26"/>
    </row>
    <row r="510" spans="1:24" s="401" customFormat="1" x14ac:dyDescent="0.2">
      <c r="A510" s="14" t="s">
        <v>331</v>
      </c>
      <c r="B510" s="14" t="s">
        <v>654</v>
      </c>
      <c r="C510" s="14" t="s">
        <v>846</v>
      </c>
      <c r="D510" s="24">
        <v>7.97</v>
      </c>
      <c r="E510" s="24">
        <v>7.97</v>
      </c>
      <c r="F510" s="24"/>
      <c r="G510" s="382">
        <v>2010</v>
      </c>
      <c r="H510" s="382">
        <v>2010</v>
      </c>
      <c r="I510" s="424">
        <f>VLOOKUP(H510,[1]Inflation!$G$16:$H$26,2,FALSE)</f>
        <v>1.0461491063094051</v>
      </c>
      <c r="J510" s="446">
        <v>8.3378083772859579</v>
      </c>
      <c r="K510" s="24"/>
      <c r="L510" s="446">
        <v>6.8</v>
      </c>
      <c r="M510" s="24">
        <v>6.8</v>
      </c>
      <c r="N510" s="450">
        <v>7.1138139229039545</v>
      </c>
      <c r="O510" s="24">
        <v>10.199999999999999</v>
      </c>
      <c r="P510" s="24">
        <v>10.199999999999999</v>
      </c>
      <c r="Q510" s="450">
        <v>10.67072088435593</v>
      </c>
      <c r="R510" s="395" t="s">
        <v>113</v>
      </c>
      <c r="S510" s="14" t="s">
        <v>2714</v>
      </c>
      <c r="T510" s="23" t="s">
        <v>66</v>
      </c>
      <c r="U510" s="418"/>
      <c r="V510" s="26" t="s">
        <v>2792</v>
      </c>
      <c r="W510" s="445" t="s">
        <v>69</v>
      </c>
      <c r="X510" s="26"/>
    </row>
    <row r="511" spans="1:24" s="401" customFormat="1" x14ac:dyDescent="0.2">
      <c r="A511" s="14" t="s">
        <v>331</v>
      </c>
      <c r="B511" s="14" t="s">
        <v>654</v>
      </c>
      <c r="C511" s="14" t="s">
        <v>847</v>
      </c>
      <c r="D511" s="24">
        <v>12.8</v>
      </c>
      <c r="E511" s="24">
        <v>12.8</v>
      </c>
      <c r="F511" s="24"/>
      <c r="G511" s="382">
        <v>2010</v>
      </c>
      <c r="H511" s="382">
        <v>2010</v>
      </c>
      <c r="I511" s="424">
        <f>VLOOKUP(H511,[1]Inflation!$G$16:$H$26,2,FALSE)</f>
        <v>1.0461491063094051</v>
      </c>
      <c r="J511" s="446">
        <v>13.390708560760386</v>
      </c>
      <c r="K511" s="24"/>
      <c r="L511" s="446">
        <v>8.19</v>
      </c>
      <c r="M511" s="24">
        <v>8.19</v>
      </c>
      <c r="N511" s="450">
        <v>8.5679611806740272</v>
      </c>
      <c r="O511" s="24">
        <v>35</v>
      </c>
      <c r="P511" s="24">
        <v>35</v>
      </c>
      <c r="Q511" s="450">
        <v>36.615218720829176</v>
      </c>
      <c r="R511" s="395" t="s">
        <v>113</v>
      </c>
      <c r="S511" s="14" t="s">
        <v>2714</v>
      </c>
      <c r="T511" s="23" t="s">
        <v>66</v>
      </c>
      <c r="U511" s="418"/>
      <c r="V511" s="26" t="s">
        <v>2756</v>
      </c>
      <c r="W511" s="445" t="s">
        <v>69</v>
      </c>
      <c r="X511" s="26"/>
    </row>
    <row r="512" spans="1:24" s="401" customFormat="1" x14ac:dyDescent="0.2">
      <c r="A512" s="14" t="s">
        <v>331</v>
      </c>
      <c r="B512" s="14" t="s">
        <v>654</v>
      </c>
      <c r="C512" s="14" t="s">
        <v>848</v>
      </c>
      <c r="D512" s="24">
        <v>13.67</v>
      </c>
      <c r="E512" s="24">
        <v>13.67</v>
      </c>
      <c r="F512" s="24"/>
      <c r="G512" s="382">
        <v>2010</v>
      </c>
      <c r="H512" s="382">
        <v>2010</v>
      </c>
      <c r="I512" s="424">
        <f>VLOOKUP(H512,[1]Inflation!$G$16:$H$26,2,FALSE)</f>
        <v>1.0461491063094051</v>
      </c>
      <c r="J512" s="446">
        <v>14.300858283249568</v>
      </c>
      <c r="K512" s="24"/>
      <c r="L512" s="446">
        <v>8.17</v>
      </c>
      <c r="M512" s="24">
        <v>8.17</v>
      </c>
      <c r="N512" s="450">
        <v>8.5470381985478401</v>
      </c>
      <c r="O512" s="24">
        <v>39.33</v>
      </c>
      <c r="P512" s="24">
        <v>39.33</v>
      </c>
      <c r="Q512" s="450">
        <v>41.145044351148897</v>
      </c>
      <c r="R512" s="395" t="s">
        <v>113</v>
      </c>
      <c r="S512" s="14" t="s">
        <v>2714</v>
      </c>
      <c r="T512" s="23" t="s">
        <v>66</v>
      </c>
      <c r="U512" s="418"/>
      <c r="V512" s="26" t="s">
        <v>2920</v>
      </c>
      <c r="W512" s="445" t="s">
        <v>69</v>
      </c>
      <c r="X512" s="26"/>
    </row>
    <row r="513" spans="1:24" s="401" customFormat="1" x14ac:dyDescent="0.2">
      <c r="A513" s="14" t="s">
        <v>331</v>
      </c>
      <c r="B513" s="14" t="s">
        <v>654</v>
      </c>
      <c r="C513" s="14" t="s">
        <v>850</v>
      </c>
      <c r="D513" s="24">
        <v>14.03</v>
      </c>
      <c r="E513" s="24">
        <v>14.03</v>
      </c>
      <c r="F513" s="24"/>
      <c r="G513" s="382">
        <v>2010</v>
      </c>
      <c r="H513" s="382">
        <v>2010</v>
      </c>
      <c r="I513" s="424">
        <f>VLOOKUP(H513,[1]Inflation!$G$16:$H$26,2,FALSE)</f>
        <v>1.0461491063094051</v>
      </c>
      <c r="J513" s="446">
        <v>14.677471961520952</v>
      </c>
      <c r="K513" s="24"/>
      <c r="L513" s="446">
        <v>8.15</v>
      </c>
      <c r="M513" s="24">
        <v>8.15</v>
      </c>
      <c r="N513" s="450">
        <v>8.5261152164216512</v>
      </c>
      <c r="O513" s="24">
        <v>35</v>
      </c>
      <c r="P513" s="24">
        <v>35</v>
      </c>
      <c r="Q513" s="450">
        <v>36.615218720829176</v>
      </c>
      <c r="R513" s="395" t="s">
        <v>113</v>
      </c>
      <c r="S513" s="14" t="s">
        <v>2714</v>
      </c>
      <c r="T513" s="23" t="s">
        <v>66</v>
      </c>
      <c r="U513" s="418"/>
      <c r="V513" s="26" t="s">
        <v>2867</v>
      </c>
      <c r="W513" s="445" t="s">
        <v>69</v>
      </c>
      <c r="X513" s="26"/>
    </row>
    <row r="514" spans="1:24" s="401" customFormat="1" x14ac:dyDescent="0.2">
      <c r="A514" s="14" t="s">
        <v>331</v>
      </c>
      <c r="B514" s="14" t="s">
        <v>654</v>
      </c>
      <c r="C514" s="393" t="s">
        <v>851</v>
      </c>
      <c r="D514" s="24">
        <v>14.25</v>
      </c>
      <c r="E514" s="24">
        <v>14.25</v>
      </c>
      <c r="F514" s="24"/>
      <c r="G514" s="382">
        <v>2010</v>
      </c>
      <c r="H514" s="382">
        <v>2010</v>
      </c>
      <c r="I514" s="424">
        <f>VLOOKUP(H514,[1]Inflation!$G$16:$H$26,2,FALSE)</f>
        <v>1.0461491063094051</v>
      </c>
      <c r="J514" s="446">
        <v>14.907624764909022</v>
      </c>
      <c r="K514" s="24"/>
      <c r="L514" s="446">
        <v>4</v>
      </c>
      <c r="M514" s="24">
        <v>4</v>
      </c>
      <c r="N514" s="450">
        <v>4.1845964252376202</v>
      </c>
      <c r="O514" s="24">
        <v>36</v>
      </c>
      <c r="P514" s="24">
        <v>36</v>
      </c>
      <c r="Q514" s="450">
        <v>37.661367827138584</v>
      </c>
      <c r="R514" s="395" t="s">
        <v>113</v>
      </c>
      <c r="S514" s="14" t="s">
        <v>2714</v>
      </c>
      <c r="T514" s="23" t="s">
        <v>66</v>
      </c>
      <c r="U514" s="418"/>
      <c r="V514" s="26" t="s">
        <v>2921</v>
      </c>
      <c r="W514" s="445" t="s">
        <v>69</v>
      </c>
      <c r="X514" s="26"/>
    </row>
    <row r="515" spans="1:24" s="401" customFormat="1" x14ac:dyDescent="0.2">
      <c r="A515" s="14" t="s">
        <v>331</v>
      </c>
      <c r="B515" s="14" t="s">
        <v>654</v>
      </c>
      <c r="C515" s="393" t="s">
        <v>853</v>
      </c>
      <c r="D515" s="24">
        <v>29.25</v>
      </c>
      <c r="E515" s="24">
        <v>29.25</v>
      </c>
      <c r="F515" s="24"/>
      <c r="G515" s="382">
        <v>2010</v>
      </c>
      <c r="H515" s="382">
        <v>2010</v>
      </c>
      <c r="I515" s="424">
        <f>VLOOKUP(H515,[1]Inflation!$G$16:$H$26,2,FALSE)</f>
        <v>1.0461491063094051</v>
      </c>
      <c r="J515" s="446">
        <v>30.599861359550097</v>
      </c>
      <c r="K515" s="24"/>
      <c r="L515" s="446">
        <v>26</v>
      </c>
      <c r="M515" s="24">
        <v>26</v>
      </c>
      <c r="N515" s="450">
        <v>27.199876764044532</v>
      </c>
      <c r="O515" s="24">
        <v>32.5</v>
      </c>
      <c r="P515" s="24">
        <v>32.5</v>
      </c>
      <c r="Q515" s="450">
        <v>33.999845955055662</v>
      </c>
      <c r="R515" s="395" t="s">
        <v>113</v>
      </c>
      <c r="S515" s="14" t="s">
        <v>2714</v>
      </c>
      <c r="T515" s="23" t="s">
        <v>66</v>
      </c>
      <c r="U515" s="418"/>
      <c r="V515" s="26" t="s">
        <v>2748</v>
      </c>
      <c r="W515" s="445" t="s">
        <v>69</v>
      </c>
      <c r="X515" s="26"/>
    </row>
    <row r="516" spans="1:24" s="401" customFormat="1" x14ac:dyDescent="0.2">
      <c r="A516" s="14" t="s">
        <v>331</v>
      </c>
      <c r="B516" s="14" t="s">
        <v>654</v>
      </c>
      <c r="C516" s="393" t="s">
        <v>854</v>
      </c>
      <c r="D516" s="24">
        <v>13.3</v>
      </c>
      <c r="E516" s="24">
        <v>13.3</v>
      </c>
      <c r="F516" s="24"/>
      <c r="G516" s="382">
        <v>2010</v>
      </c>
      <c r="H516" s="382">
        <v>2010</v>
      </c>
      <c r="I516" s="424">
        <f>VLOOKUP(H516,[1]Inflation!$G$16:$H$26,2,FALSE)</f>
        <v>1.0461491063094051</v>
      </c>
      <c r="J516" s="446">
        <v>13.913783113915088</v>
      </c>
      <c r="K516" s="24"/>
      <c r="L516" s="446">
        <v>11.5</v>
      </c>
      <c r="M516" s="24">
        <v>11.5</v>
      </c>
      <c r="N516" s="450">
        <v>12.030714722558159</v>
      </c>
      <c r="O516" s="24">
        <v>24.87</v>
      </c>
      <c r="P516" s="24">
        <v>24.87</v>
      </c>
      <c r="Q516" s="450">
        <v>26.017728273914905</v>
      </c>
      <c r="R516" s="395" t="s">
        <v>113</v>
      </c>
      <c r="S516" s="14" t="s">
        <v>2714</v>
      </c>
      <c r="T516" s="23" t="s">
        <v>66</v>
      </c>
      <c r="U516" s="418"/>
      <c r="V516" s="26" t="s">
        <v>2754</v>
      </c>
      <c r="W516" s="445" t="s">
        <v>69</v>
      </c>
      <c r="X516" s="26"/>
    </row>
    <row r="517" spans="1:24" s="401" customFormat="1" x14ac:dyDescent="0.2">
      <c r="A517" s="14" t="s">
        <v>331</v>
      </c>
      <c r="B517" s="14" t="s">
        <v>654</v>
      </c>
      <c r="C517" s="393" t="s">
        <v>855</v>
      </c>
      <c r="D517" s="24">
        <v>13.82</v>
      </c>
      <c r="E517" s="24">
        <v>13.82</v>
      </c>
      <c r="F517" s="24"/>
      <c r="G517" s="382">
        <v>2010</v>
      </c>
      <c r="H517" s="382">
        <v>2010</v>
      </c>
      <c r="I517" s="424">
        <f>VLOOKUP(H517,[1]Inflation!$G$16:$H$26,2,FALSE)</f>
        <v>1.0461491063094051</v>
      </c>
      <c r="J517" s="446">
        <v>14.457780649195978</v>
      </c>
      <c r="K517" s="24"/>
      <c r="L517" s="446">
        <v>10</v>
      </c>
      <c r="M517" s="24">
        <v>10</v>
      </c>
      <c r="N517" s="450">
        <v>10.461491063094051</v>
      </c>
      <c r="O517" s="24">
        <v>42.28</v>
      </c>
      <c r="P517" s="24">
        <v>42.28</v>
      </c>
      <c r="Q517" s="450">
        <v>44.231184214761647</v>
      </c>
      <c r="R517" s="395" t="s">
        <v>113</v>
      </c>
      <c r="S517" s="14" t="s">
        <v>2714</v>
      </c>
      <c r="T517" s="23" t="s">
        <v>66</v>
      </c>
      <c r="U517" s="418"/>
      <c r="V517" s="26" t="s">
        <v>2922</v>
      </c>
      <c r="W517" s="445" t="s">
        <v>69</v>
      </c>
      <c r="X517" s="26"/>
    </row>
    <row r="518" spans="1:24" s="401" customFormat="1" x14ac:dyDescent="0.2">
      <c r="A518" s="14" t="s">
        <v>331</v>
      </c>
      <c r="B518" s="14" t="s">
        <v>654</v>
      </c>
      <c r="C518" s="393" t="s">
        <v>857</v>
      </c>
      <c r="D518" s="24">
        <v>13.73</v>
      </c>
      <c r="E518" s="24">
        <v>13.73</v>
      </c>
      <c r="F518" s="24"/>
      <c r="G518" s="382">
        <v>2010</v>
      </c>
      <c r="H518" s="382">
        <v>2010</v>
      </c>
      <c r="I518" s="424">
        <f>VLOOKUP(H518,[1]Inflation!$G$16:$H$26,2,FALSE)</f>
        <v>1.0461491063094051</v>
      </c>
      <c r="J518" s="446">
        <v>14.363627229628133</v>
      </c>
      <c r="K518" s="24"/>
      <c r="L518" s="446">
        <v>9</v>
      </c>
      <c r="M518" s="24">
        <v>9</v>
      </c>
      <c r="N518" s="450">
        <v>9.4153419567846459</v>
      </c>
      <c r="O518" s="24">
        <v>20.25</v>
      </c>
      <c r="P518" s="24">
        <v>20.25</v>
      </c>
      <c r="Q518" s="450">
        <v>21.184519402765453</v>
      </c>
      <c r="R518" s="395" t="s">
        <v>113</v>
      </c>
      <c r="S518" s="14" t="s">
        <v>2714</v>
      </c>
      <c r="T518" s="23" t="s">
        <v>66</v>
      </c>
      <c r="U518" s="418"/>
      <c r="V518" s="26" t="s">
        <v>2858</v>
      </c>
      <c r="W518" s="445" t="s">
        <v>69</v>
      </c>
      <c r="X518" s="26"/>
    </row>
    <row r="519" spans="1:24" s="401" customFormat="1" x14ac:dyDescent="0.2">
      <c r="A519" s="14" t="s">
        <v>331</v>
      </c>
      <c r="B519" s="14" t="s">
        <v>862</v>
      </c>
      <c r="C519" s="14" t="s">
        <v>863</v>
      </c>
      <c r="D519" s="24">
        <v>24.74</v>
      </c>
      <c r="E519" s="24">
        <v>24.74</v>
      </c>
      <c r="F519" s="24"/>
      <c r="G519" s="382" t="s">
        <v>67</v>
      </c>
      <c r="H519" s="382">
        <v>2010</v>
      </c>
      <c r="I519" s="424">
        <f>VLOOKUP(H519,[1]Inflation!$G$16:$H$26,2,FALSE)</f>
        <v>1.0461491063094051</v>
      </c>
      <c r="J519" s="446">
        <v>25.881728890094678</v>
      </c>
      <c r="K519" s="24"/>
      <c r="L519" s="446">
        <v>11.34</v>
      </c>
      <c r="M519" s="24">
        <v>11.34</v>
      </c>
      <c r="N519" s="450">
        <v>11.863330865548653</v>
      </c>
      <c r="O519" s="24">
        <v>75</v>
      </c>
      <c r="P519" s="24">
        <v>75</v>
      </c>
      <c r="Q519" s="450">
        <v>78.461182973205382</v>
      </c>
      <c r="R519" s="395" t="s">
        <v>113</v>
      </c>
      <c r="S519" s="14" t="s">
        <v>65</v>
      </c>
      <c r="T519" s="23" t="s">
        <v>66</v>
      </c>
      <c r="U519" s="418"/>
      <c r="V519" s="26" t="s">
        <v>2923</v>
      </c>
      <c r="W519" s="445" t="s">
        <v>69</v>
      </c>
      <c r="X519" s="26"/>
    </row>
    <row r="520" spans="1:24" s="401" customFormat="1" x14ac:dyDescent="0.2">
      <c r="A520" s="14" t="s">
        <v>331</v>
      </c>
      <c r="B520" s="14" t="s">
        <v>862</v>
      </c>
      <c r="C520" s="14" t="s">
        <v>864</v>
      </c>
      <c r="D520" s="35">
        <v>22.16</v>
      </c>
      <c r="E520" s="35">
        <v>22.16</v>
      </c>
      <c r="F520" s="35"/>
      <c r="G520" s="382" t="s">
        <v>67</v>
      </c>
      <c r="H520" s="382">
        <v>2010</v>
      </c>
      <c r="I520" s="424">
        <f>VLOOKUP(H520,[1]Inflation!$G$16:$H$26,2,FALSE)</f>
        <v>1.0461491063094051</v>
      </c>
      <c r="J520" s="446">
        <v>23.182664195816415</v>
      </c>
      <c r="K520" s="35"/>
      <c r="L520" s="448">
        <v>10</v>
      </c>
      <c r="M520" s="35">
        <v>10</v>
      </c>
      <c r="N520" s="450">
        <v>10.461491063094051</v>
      </c>
      <c r="O520" s="35">
        <v>42.85</v>
      </c>
      <c r="P520" s="35">
        <v>42.85</v>
      </c>
      <c r="Q520" s="450">
        <v>44.827489205358006</v>
      </c>
      <c r="R520" s="395" t="s">
        <v>113</v>
      </c>
      <c r="S520" s="37" t="s">
        <v>74</v>
      </c>
      <c r="T520" s="23" t="s">
        <v>66</v>
      </c>
      <c r="U520" s="386"/>
      <c r="V520" s="36" t="s">
        <v>2924</v>
      </c>
      <c r="W520" s="445" t="s">
        <v>69</v>
      </c>
      <c r="X520" s="36"/>
    </row>
    <row r="521" spans="1:24" s="401" customFormat="1" x14ac:dyDescent="0.2">
      <c r="A521" s="14" t="s">
        <v>331</v>
      </c>
      <c r="B521" s="14" t="s">
        <v>862</v>
      </c>
      <c r="C521" s="14" t="s">
        <v>867</v>
      </c>
      <c r="D521" s="24">
        <v>62.56</v>
      </c>
      <c r="E521" s="24">
        <v>19.073170731707318</v>
      </c>
      <c r="F521" s="24" t="s">
        <v>531</v>
      </c>
      <c r="G521" s="382" t="s">
        <v>67</v>
      </c>
      <c r="H521" s="382">
        <v>2010</v>
      </c>
      <c r="I521" s="424">
        <f>VLOOKUP(H521,[1]Inflation!$G$16:$H$26,2,FALSE)</f>
        <v>1.0461491063094051</v>
      </c>
      <c r="J521" s="446">
        <v>19.95338051546231</v>
      </c>
      <c r="K521" s="24"/>
      <c r="L521" s="446">
        <v>47.25</v>
      </c>
      <c r="M521" s="24">
        <v>14.405487804878049</v>
      </c>
      <c r="N521" s="450">
        <v>15.070288193024204</v>
      </c>
      <c r="O521" s="24">
        <v>99</v>
      </c>
      <c r="P521" s="24">
        <v>30.182926829268293</v>
      </c>
      <c r="Q521" s="450">
        <v>31.575841928241189</v>
      </c>
      <c r="R521" s="395" t="s">
        <v>532</v>
      </c>
      <c r="S521" s="37" t="s">
        <v>77</v>
      </c>
      <c r="T521" s="23" t="s">
        <v>66</v>
      </c>
      <c r="U521" s="418"/>
      <c r="V521" s="26" t="s">
        <v>2782</v>
      </c>
      <c r="W521" s="445" t="s">
        <v>69</v>
      </c>
      <c r="X521" s="26"/>
    </row>
    <row r="522" spans="1:24" x14ac:dyDescent="0.2">
      <c r="A522" s="14" t="s">
        <v>331</v>
      </c>
      <c r="B522" s="14" t="s">
        <v>862</v>
      </c>
      <c r="C522" s="14" t="s">
        <v>876</v>
      </c>
      <c r="D522" s="24">
        <v>18.16</v>
      </c>
      <c r="E522" s="24">
        <v>18.16</v>
      </c>
      <c r="F522" s="24"/>
      <c r="G522" s="382" t="s">
        <v>67</v>
      </c>
      <c r="H522" s="382">
        <v>2010</v>
      </c>
      <c r="I522" s="424">
        <f>VLOOKUP(H522,[1]Inflation!$G$16:$H$26,2,FALSE)</f>
        <v>1.0461491063094051</v>
      </c>
      <c r="J522" s="446">
        <v>18.998067770578796</v>
      </c>
      <c r="K522" s="24"/>
      <c r="L522" s="446">
        <v>10.45</v>
      </c>
      <c r="M522" s="24">
        <v>10.45</v>
      </c>
      <c r="N522" s="450">
        <v>10.932258160933282</v>
      </c>
      <c r="O522" s="24">
        <v>40</v>
      </c>
      <c r="P522" s="24">
        <v>40</v>
      </c>
      <c r="Q522" s="450">
        <v>41.845964252376206</v>
      </c>
      <c r="R522" s="382" t="s">
        <v>113</v>
      </c>
      <c r="S522" s="37" t="s">
        <v>77</v>
      </c>
      <c r="T522" s="23" t="s">
        <v>66</v>
      </c>
      <c r="U522" s="418"/>
      <c r="V522" s="26" t="s">
        <v>2745</v>
      </c>
      <c r="W522" s="445" t="s">
        <v>69</v>
      </c>
      <c r="X522" s="26"/>
    </row>
    <row r="523" spans="1:24" x14ac:dyDescent="0.2">
      <c r="A523" s="14" t="s">
        <v>331</v>
      </c>
      <c r="B523" s="14" t="s">
        <v>862</v>
      </c>
      <c r="C523" s="14" t="s">
        <v>878</v>
      </c>
      <c r="D523" s="24">
        <v>22.67</v>
      </c>
      <c r="E523" s="24">
        <v>22.67</v>
      </c>
      <c r="F523" s="24"/>
      <c r="G523" s="382">
        <v>2010</v>
      </c>
      <c r="H523" s="382">
        <v>2010</v>
      </c>
      <c r="I523" s="424">
        <f>VLOOKUP(H523,[1]Inflation!$G$16:$H$26,2,FALSE)</f>
        <v>1.0461491063094051</v>
      </c>
      <c r="J523" s="446">
        <v>23.716200240034215</v>
      </c>
      <c r="K523" s="24"/>
      <c r="L523" s="446">
        <v>18</v>
      </c>
      <c r="M523" s="24">
        <v>18</v>
      </c>
      <c r="N523" s="450">
        <v>18.830683913569292</v>
      </c>
      <c r="O523" s="24">
        <v>30</v>
      </c>
      <c r="P523" s="24">
        <v>30</v>
      </c>
      <c r="Q523" s="450">
        <v>31.384473189282151</v>
      </c>
      <c r="R523" s="382" t="s">
        <v>113</v>
      </c>
      <c r="S523" s="14" t="s">
        <v>2714</v>
      </c>
      <c r="T523" s="23" t="s">
        <v>66</v>
      </c>
      <c r="U523" s="418"/>
      <c r="V523" s="26" t="s">
        <v>2925</v>
      </c>
      <c r="W523" s="445" t="s">
        <v>69</v>
      </c>
      <c r="X523" s="26"/>
    </row>
    <row r="524" spans="1:24" s="401" customFormat="1" x14ac:dyDescent="0.2">
      <c r="A524" s="14" t="s">
        <v>1034</v>
      </c>
      <c r="B524" s="14" t="s">
        <v>1034</v>
      </c>
      <c r="C524" s="14" t="s">
        <v>1035</v>
      </c>
      <c r="D524" s="398">
        <v>50000</v>
      </c>
      <c r="E524" s="398"/>
      <c r="F524" s="398"/>
      <c r="G524" s="14">
        <v>2011</v>
      </c>
      <c r="H524" s="14">
        <v>2011</v>
      </c>
      <c r="I524" s="424">
        <f>VLOOKUP(H524,[1]Inflation!$G$16:$H$26,2,FALSE)</f>
        <v>1.0292667257822254</v>
      </c>
      <c r="J524" s="16">
        <f t="shared" ref="J524:J555" si="50">I524*D524</f>
        <v>51463.33628911127</v>
      </c>
      <c r="K524" s="398"/>
      <c r="L524" s="16"/>
      <c r="M524" s="398"/>
      <c r="N524" s="16">
        <f t="shared" ref="N524:N555" si="51">L524*I524</f>
        <v>0</v>
      </c>
      <c r="O524" s="398"/>
      <c r="P524" s="398"/>
      <c r="Q524" s="16">
        <f t="shared" ref="Q524:Q555" si="52">O524*I524</f>
        <v>0</v>
      </c>
      <c r="R524" s="14" t="s">
        <v>27</v>
      </c>
      <c r="S524" s="14" t="s">
        <v>44</v>
      </c>
      <c r="T524" s="14" t="s">
        <v>45</v>
      </c>
      <c r="U524" s="416">
        <v>20</v>
      </c>
      <c r="V524" s="14" t="s">
        <v>2739</v>
      </c>
      <c r="W524" s="38" t="s">
        <v>46</v>
      </c>
      <c r="X524" s="14"/>
    </row>
    <row r="525" spans="1:24" s="401" customFormat="1" x14ac:dyDescent="0.2">
      <c r="A525" s="14" t="s">
        <v>1034</v>
      </c>
      <c r="B525" s="14" t="s">
        <v>1034</v>
      </c>
      <c r="C525" s="14" t="s">
        <v>1036</v>
      </c>
      <c r="D525" s="398"/>
      <c r="E525" s="398"/>
      <c r="F525" s="398"/>
      <c r="G525" s="14">
        <v>2012</v>
      </c>
      <c r="H525" s="14">
        <v>2012</v>
      </c>
      <c r="I525" s="424">
        <f>VLOOKUP(H525,[1]Inflation!$G$16:$H$26,2,FALSE)</f>
        <v>1</v>
      </c>
      <c r="J525" s="16">
        <f t="shared" si="50"/>
        <v>0</v>
      </c>
      <c r="K525" s="398"/>
      <c r="L525" s="16">
        <v>10000</v>
      </c>
      <c r="M525" s="398"/>
      <c r="N525" s="16">
        <f t="shared" si="51"/>
        <v>10000</v>
      </c>
      <c r="O525" s="398">
        <v>20000</v>
      </c>
      <c r="P525" s="398"/>
      <c r="Q525" s="16">
        <f t="shared" si="52"/>
        <v>20000</v>
      </c>
      <c r="R525" s="14" t="s">
        <v>27</v>
      </c>
      <c r="S525" s="14" t="s">
        <v>28</v>
      </c>
      <c r="T525" s="14" t="s">
        <v>295</v>
      </c>
      <c r="U525" s="416" t="s">
        <v>1037</v>
      </c>
      <c r="V525" s="14" t="s">
        <v>2739</v>
      </c>
      <c r="W525" s="38" t="s">
        <v>297</v>
      </c>
      <c r="X525" s="14"/>
    </row>
    <row r="526" spans="1:24" s="401" customFormat="1" x14ac:dyDescent="0.2">
      <c r="A526" s="14" t="s">
        <v>1034</v>
      </c>
      <c r="B526" s="14" t="s">
        <v>1034</v>
      </c>
      <c r="C526" s="14" t="s">
        <v>1038</v>
      </c>
      <c r="D526" s="398"/>
      <c r="E526" s="398"/>
      <c r="F526" s="398"/>
      <c r="G526" s="14">
        <v>2012</v>
      </c>
      <c r="H526" s="14">
        <v>2012</v>
      </c>
      <c r="I526" s="424">
        <f>VLOOKUP(H526,[1]Inflation!$G$16:$H$26,2,FALSE)</f>
        <v>1</v>
      </c>
      <c r="J526" s="16">
        <f t="shared" si="50"/>
        <v>0</v>
      </c>
      <c r="K526" s="398"/>
      <c r="L526" s="16">
        <v>15000</v>
      </c>
      <c r="M526" s="398"/>
      <c r="N526" s="16">
        <f t="shared" si="51"/>
        <v>15000</v>
      </c>
      <c r="O526" s="398">
        <v>35000</v>
      </c>
      <c r="P526" s="398"/>
      <c r="Q526" s="16">
        <f t="shared" si="52"/>
        <v>35000</v>
      </c>
      <c r="R526" s="14" t="s">
        <v>27</v>
      </c>
      <c r="S526" s="14" t="s">
        <v>84</v>
      </c>
      <c r="T526" s="14" t="s">
        <v>287</v>
      </c>
      <c r="U526" s="416" t="s">
        <v>32</v>
      </c>
      <c r="V526" s="14" t="s">
        <v>2739</v>
      </c>
      <c r="W526" s="38" t="s">
        <v>1039</v>
      </c>
      <c r="X526" s="14"/>
    </row>
    <row r="527" spans="1:24" s="401" customFormat="1" x14ac:dyDescent="0.2">
      <c r="A527" s="14" t="s">
        <v>1034</v>
      </c>
      <c r="B527" s="14" t="s">
        <v>1034</v>
      </c>
      <c r="C527" s="14"/>
      <c r="D527" s="398"/>
      <c r="E527" s="398"/>
      <c r="F527" s="398"/>
      <c r="G527" s="14">
        <v>2002</v>
      </c>
      <c r="H527" s="14">
        <v>2002</v>
      </c>
      <c r="I527" s="424">
        <f>VLOOKUP(H527,[1]Inflation!$G$16:$H$26,2,FALSE)</f>
        <v>1.280275745638717</v>
      </c>
      <c r="J527" s="16">
        <f t="shared" si="50"/>
        <v>0</v>
      </c>
      <c r="K527" s="398"/>
      <c r="L527" s="16">
        <v>10000</v>
      </c>
      <c r="M527" s="398"/>
      <c r="N527" s="16">
        <f t="shared" si="51"/>
        <v>12802.757456387171</v>
      </c>
      <c r="O527" s="398">
        <v>20000</v>
      </c>
      <c r="P527" s="398"/>
      <c r="Q527" s="16">
        <f t="shared" si="52"/>
        <v>25605.514912774343</v>
      </c>
      <c r="R527" s="14" t="s">
        <v>27</v>
      </c>
      <c r="S527" s="14" t="s">
        <v>83</v>
      </c>
      <c r="T527" s="14" t="s">
        <v>289</v>
      </c>
      <c r="U527" s="416" t="s">
        <v>32</v>
      </c>
      <c r="V527" s="14" t="s">
        <v>2739</v>
      </c>
      <c r="W527" s="38" t="s">
        <v>1040</v>
      </c>
      <c r="X527" s="14"/>
    </row>
    <row r="528" spans="1:24" s="401" customFormat="1" x14ac:dyDescent="0.2">
      <c r="A528" s="14" t="s">
        <v>1034</v>
      </c>
      <c r="B528" s="14" t="s">
        <v>1034</v>
      </c>
      <c r="C528" s="14" t="s">
        <v>1038</v>
      </c>
      <c r="D528" s="398" t="s">
        <v>963</v>
      </c>
      <c r="E528" s="398"/>
      <c r="F528" s="398"/>
      <c r="G528" s="14">
        <v>2012</v>
      </c>
      <c r="H528" s="14">
        <v>2012</v>
      </c>
      <c r="I528" s="424">
        <f>VLOOKUP(H528,[1]Inflation!$G$16:$H$26,2,FALSE)</f>
        <v>1</v>
      </c>
      <c r="J528" s="16" t="e">
        <f t="shared" si="50"/>
        <v>#VALUE!</v>
      </c>
      <c r="K528" s="398"/>
      <c r="L528" s="16">
        <v>15000</v>
      </c>
      <c r="M528" s="398"/>
      <c r="N528" s="16">
        <f t="shared" si="51"/>
        <v>15000</v>
      </c>
      <c r="O528" s="398">
        <v>35000</v>
      </c>
      <c r="P528" s="398"/>
      <c r="Q528" s="16">
        <f t="shared" si="52"/>
        <v>35000</v>
      </c>
      <c r="R528" s="14" t="s">
        <v>27</v>
      </c>
      <c r="S528" s="14" t="s">
        <v>28</v>
      </c>
      <c r="T528" s="14" t="s">
        <v>295</v>
      </c>
      <c r="U528" s="416" t="s">
        <v>1041</v>
      </c>
      <c r="V528" s="14" t="s">
        <v>2739</v>
      </c>
      <c r="W528" s="38" t="s">
        <v>297</v>
      </c>
      <c r="X528" s="14"/>
    </row>
    <row r="529" spans="1:24" s="401" customFormat="1" x14ac:dyDescent="0.2">
      <c r="A529" s="14" t="s">
        <v>1034</v>
      </c>
      <c r="B529" s="14" t="s">
        <v>1034</v>
      </c>
      <c r="C529" s="14" t="s">
        <v>1038</v>
      </c>
      <c r="D529" s="398" t="s">
        <v>963</v>
      </c>
      <c r="E529" s="398"/>
      <c r="F529" s="398"/>
      <c r="G529" s="14">
        <v>2011</v>
      </c>
      <c r="H529" s="14">
        <v>2011</v>
      </c>
      <c r="I529" s="424">
        <f>VLOOKUP(H529,[1]Inflation!$G$16:$H$26,2,FALSE)</f>
        <v>1.0292667257822254</v>
      </c>
      <c r="J529" s="16" t="e">
        <f t="shared" si="50"/>
        <v>#VALUE!</v>
      </c>
      <c r="K529" s="398"/>
      <c r="L529" s="16">
        <v>10000</v>
      </c>
      <c r="M529" s="398"/>
      <c r="N529" s="16">
        <f t="shared" si="51"/>
        <v>10292.667257822255</v>
      </c>
      <c r="O529" s="398">
        <v>30000</v>
      </c>
      <c r="P529" s="398"/>
      <c r="Q529" s="16">
        <f t="shared" si="52"/>
        <v>30878.001773466764</v>
      </c>
      <c r="R529" s="14" t="s">
        <v>27</v>
      </c>
      <c r="S529" s="14" t="s">
        <v>115</v>
      </c>
      <c r="T529" s="14" t="s">
        <v>116</v>
      </c>
      <c r="U529" s="416">
        <v>33</v>
      </c>
      <c r="V529" s="14" t="s">
        <v>2739</v>
      </c>
      <c r="W529" s="38" t="s">
        <v>117</v>
      </c>
      <c r="X529" s="14"/>
    </row>
    <row r="530" spans="1:24" s="401" customFormat="1" x14ac:dyDescent="0.2">
      <c r="A530" s="14" t="s">
        <v>1034</v>
      </c>
      <c r="B530" s="14" t="s">
        <v>1043</v>
      </c>
      <c r="C530" s="14"/>
      <c r="D530" s="398"/>
      <c r="E530" s="398"/>
      <c r="F530" s="398"/>
      <c r="G530" s="14">
        <v>2012</v>
      </c>
      <c r="H530" s="14">
        <v>2012</v>
      </c>
      <c r="I530" s="424">
        <f>VLOOKUP(H530,[1]Inflation!$G$16:$H$26,2,FALSE)</f>
        <v>1</v>
      </c>
      <c r="J530" s="16">
        <f t="shared" si="50"/>
        <v>0</v>
      </c>
      <c r="K530" s="398"/>
      <c r="L530" s="16">
        <v>5000</v>
      </c>
      <c r="M530" s="398"/>
      <c r="N530" s="16">
        <f t="shared" si="51"/>
        <v>5000</v>
      </c>
      <c r="O530" s="398">
        <v>20000</v>
      </c>
      <c r="P530" s="398"/>
      <c r="Q530" s="16">
        <f t="shared" si="52"/>
        <v>20000</v>
      </c>
      <c r="R530" s="14" t="s">
        <v>27</v>
      </c>
      <c r="S530" s="14" t="s">
        <v>84</v>
      </c>
      <c r="T530" s="14" t="s">
        <v>287</v>
      </c>
      <c r="U530" s="416" t="s">
        <v>32</v>
      </c>
      <c r="V530" s="14" t="s">
        <v>2739</v>
      </c>
      <c r="W530" s="38" t="s">
        <v>1044</v>
      </c>
      <c r="X530" s="14"/>
    </row>
    <row r="531" spans="1:24" s="401" customFormat="1" x14ac:dyDescent="0.2">
      <c r="A531" s="14" t="s">
        <v>1034</v>
      </c>
      <c r="B531" s="14" t="s">
        <v>1043</v>
      </c>
      <c r="C531" s="14"/>
      <c r="D531" s="398" t="s">
        <v>963</v>
      </c>
      <c r="E531" s="398"/>
      <c r="F531" s="398"/>
      <c r="G531" s="14">
        <v>2012</v>
      </c>
      <c r="H531" s="14">
        <v>2012</v>
      </c>
      <c r="I531" s="424">
        <f>VLOOKUP(H531,[1]Inflation!$G$16:$H$26,2,FALSE)</f>
        <v>1</v>
      </c>
      <c r="J531" s="16" t="e">
        <f t="shared" si="50"/>
        <v>#VALUE!</v>
      </c>
      <c r="K531" s="398"/>
      <c r="L531" s="16">
        <v>15000</v>
      </c>
      <c r="M531" s="398"/>
      <c r="N531" s="16">
        <f t="shared" si="51"/>
        <v>15000</v>
      </c>
      <c r="O531" s="398">
        <v>20000</v>
      </c>
      <c r="P531" s="398"/>
      <c r="Q531" s="16">
        <f t="shared" si="52"/>
        <v>20000</v>
      </c>
      <c r="R531" s="14" t="s">
        <v>27</v>
      </c>
      <c r="S531" s="14" t="s">
        <v>28</v>
      </c>
      <c r="T531" s="14" t="s">
        <v>295</v>
      </c>
      <c r="U531" s="416" t="s">
        <v>1045</v>
      </c>
      <c r="V531" s="14" t="s">
        <v>2739</v>
      </c>
      <c r="W531" s="38" t="s">
        <v>297</v>
      </c>
      <c r="X531" s="14"/>
    </row>
    <row r="532" spans="1:24" s="401" customFormat="1" x14ac:dyDescent="0.2">
      <c r="A532" s="14" t="s">
        <v>1034</v>
      </c>
      <c r="B532" s="14" t="s">
        <v>1043</v>
      </c>
      <c r="C532" s="14"/>
      <c r="D532" s="398" t="s">
        <v>963</v>
      </c>
      <c r="E532" s="398"/>
      <c r="F532" s="398"/>
      <c r="G532" s="14">
        <v>2012</v>
      </c>
      <c r="H532" s="14">
        <v>2012</v>
      </c>
      <c r="I532" s="424">
        <f>VLOOKUP(H532,[1]Inflation!$G$16:$H$26,2,FALSE)</f>
        <v>1</v>
      </c>
      <c r="J532" s="16" t="e">
        <f t="shared" si="50"/>
        <v>#VALUE!</v>
      </c>
      <c r="K532" s="398"/>
      <c r="L532" s="16">
        <v>15000</v>
      </c>
      <c r="M532" s="398"/>
      <c r="N532" s="16">
        <f t="shared" si="51"/>
        <v>15000</v>
      </c>
      <c r="O532" s="398">
        <v>35000</v>
      </c>
      <c r="P532" s="398"/>
      <c r="Q532" s="16">
        <f t="shared" si="52"/>
        <v>35000</v>
      </c>
      <c r="R532" s="14" t="s">
        <v>27</v>
      </c>
      <c r="S532" s="14" t="s">
        <v>28</v>
      </c>
      <c r="T532" s="14" t="s">
        <v>295</v>
      </c>
      <c r="U532" s="416" t="s">
        <v>1046</v>
      </c>
      <c r="V532" s="14" t="s">
        <v>2739</v>
      </c>
      <c r="W532" s="38" t="s">
        <v>297</v>
      </c>
      <c r="X532" s="14"/>
    </row>
    <row r="533" spans="1:24" s="401" customFormat="1" x14ac:dyDescent="0.2">
      <c r="A533" s="14" t="s">
        <v>1034</v>
      </c>
      <c r="B533" s="14" t="s">
        <v>1043</v>
      </c>
      <c r="C533" s="14" t="s">
        <v>1047</v>
      </c>
      <c r="D533" s="398">
        <v>5000</v>
      </c>
      <c r="E533" s="398"/>
      <c r="F533" s="398"/>
      <c r="G533" s="14">
        <v>2010</v>
      </c>
      <c r="H533" s="14">
        <v>2010</v>
      </c>
      <c r="I533" s="424">
        <f>VLOOKUP(H533,[1]Inflation!$G$16:$H$26,2,FALSE)</f>
        <v>1.0461491063094051</v>
      </c>
      <c r="J533" s="16">
        <f t="shared" si="50"/>
        <v>5230.7455315470252</v>
      </c>
      <c r="K533" s="398"/>
      <c r="L533" s="16"/>
      <c r="M533" s="398"/>
      <c r="N533" s="16">
        <f t="shared" si="51"/>
        <v>0</v>
      </c>
      <c r="O533" s="398"/>
      <c r="P533" s="398"/>
      <c r="Q533" s="16">
        <f t="shared" si="52"/>
        <v>0</v>
      </c>
      <c r="R533" s="14" t="s">
        <v>27</v>
      </c>
      <c r="S533" s="14" t="s">
        <v>84</v>
      </c>
      <c r="T533" s="14" t="s">
        <v>986</v>
      </c>
      <c r="U533" s="416">
        <v>9</v>
      </c>
      <c r="V533" s="14" t="s">
        <v>2766</v>
      </c>
      <c r="W533" s="38" t="s">
        <v>987</v>
      </c>
      <c r="X533" s="14"/>
    </row>
    <row r="534" spans="1:24" s="401" customFormat="1" x14ac:dyDescent="0.2">
      <c r="A534" s="14" t="s">
        <v>1048</v>
      </c>
      <c r="B534" s="14" t="s">
        <v>1049</v>
      </c>
      <c r="C534" s="14"/>
      <c r="D534" s="398">
        <v>51</v>
      </c>
      <c r="E534" s="398"/>
      <c r="F534" s="398"/>
      <c r="G534" s="14">
        <v>2011</v>
      </c>
      <c r="H534" s="14">
        <v>2011</v>
      </c>
      <c r="I534" s="424">
        <f>VLOOKUP(H534,[1]Inflation!$G$16:$H$26,2,FALSE)</f>
        <v>1.0292667257822254</v>
      </c>
      <c r="J534" s="16">
        <f t="shared" si="50"/>
        <v>52.492603014893497</v>
      </c>
      <c r="K534" s="398"/>
      <c r="L534" s="16"/>
      <c r="M534" s="398"/>
      <c r="N534" s="16">
        <f t="shared" si="51"/>
        <v>0</v>
      </c>
      <c r="O534" s="398"/>
      <c r="P534" s="398"/>
      <c r="Q534" s="16">
        <f t="shared" si="52"/>
        <v>0</v>
      </c>
      <c r="R534" s="14" t="s">
        <v>113</v>
      </c>
      <c r="S534" s="14" t="s">
        <v>946</v>
      </c>
      <c r="T534" s="14" t="s">
        <v>947</v>
      </c>
      <c r="U534" s="416" t="s">
        <v>1050</v>
      </c>
      <c r="V534" s="14" t="s">
        <v>2766</v>
      </c>
      <c r="W534" s="38" t="s">
        <v>949</v>
      </c>
      <c r="X534" s="14"/>
    </row>
    <row r="535" spans="1:24" s="401" customFormat="1" x14ac:dyDescent="0.2">
      <c r="A535" s="14" t="s">
        <v>1048</v>
      </c>
      <c r="B535" s="14" t="s">
        <v>1049</v>
      </c>
      <c r="C535" s="14" t="s">
        <v>1051</v>
      </c>
      <c r="D535" s="398"/>
      <c r="E535" s="398"/>
      <c r="F535" s="398"/>
      <c r="G535" s="14">
        <v>2011</v>
      </c>
      <c r="H535" s="14">
        <v>2011</v>
      </c>
      <c r="I535" s="424">
        <f>VLOOKUP(H535,[1]Inflation!$G$16:$H$26,2,FALSE)</f>
        <v>1.0292667257822254</v>
      </c>
      <c r="J535" s="16">
        <f t="shared" si="50"/>
        <v>0</v>
      </c>
      <c r="K535" s="398"/>
      <c r="L535" s="16">
        <v>92.5</v>
      </c>
      <c r="M535" s="398"/>
      <c r="N535" s="16">
        <f t="shared" si="51"/>
        <v>95.207172134855853</v>
      </c>
      <c r="O535" s="398">
        <v>142</v>
      </c>
      <c r="P535" s="398"/>
      <c r="Q535" s="16">
        <f t="shared" si="52"/>
        <v>146.15587506107602</v>
      </c>
      <c r="R535" s="14" t="s">
        <v>113</v>
      </c>
      <c r="S535" s="14" t="s">
        <v>964</v>
      </c>
      <c r="T535" s="14" t="s">
        <v>965</v>
      </c>
      <c r="U535" s="416" t="s">
        <v>32</v>
      </c>
      <c r="V535" s="14" t="s">
        <v>2969</v>
      </c>
      <c r="W535" s="38" t="s">
        <v>1052</v>
      </c>
      <c r="X535" s="14"/>
    </row>
    <row r="536" spans="1:24" s="401" customFormat="1" x14ac:dyDescent="0.2">
      <c r="A536" s="14" t="s">
        <v>1048</v>
      </c>
      <c r="B536" s="14" t="s">
        <v>1049</v>
      </c>
      <c r="C536" s="14" t="s">
        <v>1053</v>
      </c>
      <c r="D536" s="398">
        <v>363</v>
      </c>
      <c r="E536" s="398"/>
      <c r="F536" s="398"/>
      <c r="G536" s="14">
        <v>2011</v>
      </c>
      <c r="H536" s="14">
        <v>2011</v>
      </c>
      <c r="I536" s="424">
        <f>VLOOKUP(H536,[1]Inflation!$G$16:$H$26,2,FALSE)</f>
        <v>1.0292667257822254</v>
      </c>
      <c r="J536" s="16">
        <f t="shared" si="50"/>
        <v>373.62382145894782</v>
      </c>
      <c r="K536" s="398"/>
      <c r="L536" s="16"/>
      <c r="M536" s="398"/>
      <c r="N536" s="16">
        <f t="shared" si="51"/>
        <v>0</v>
      </c>
      <c r="O536" s="398"/>
      <c r="P536" s="398"/>
      <c r="Q536" s="16">
        <f t="shared" si="52"/>
        <v>0</v>
      </c>
      <c r="R536" s="14" t="s">
        <v>113</v>
      </c>
      <c r="S536" s="14" t="s">
        <v>399</v>
      </c>
      <c r="T536" s="14" t="s">
        <v>1054</v>
      </c>
      <c r="U536" s="416" t="s">
        <v>32</v>
      </c>
      <c r="V536" s="14" t="s">
        <v>2970</v>
      </c>
      <c r="W536" s="38" t="s">
        <v>1055</v>
      </c>
      <c r="X536" s="14"/>
    </row>
    <row r="537" spans="1:24" s="401" customFormat="1" x14ac:dyDescent="0.2">
      <c r="A537" s="14" t="s">
        <v>1048</v>
      </c>
      <c r="B537" s="14" t="s">
        <v>1049</v>
      </c>
      <c r="C537" s="14"/>
      <c r="D537" s="398">
        <v>99.22</v>
      </c>
      <c r="E537" s="398"/>
      <c r="F537" s="398"/>
      <c r="G537" s="14">
        <v>2011</v>
      </c>
      <c r="H537" s="14">
        <v>2011</v>
      </c>
      <c r="I537" s="424">
        <f>VLOOKUP(H537,[1]Inflation!$G$16:$H$26,2,FALSE)</f>
        <v>1.0292667257822254</v>
      </c>
      <c r="J537" s="16">
        <f t="shared" si="50"/>
        <v>102.1238445321124</v>
      </c>
      <c r="K537" s="398"/>
      <c r="L537" s="16">
        <v>99</v>
      </c>
      <c r="M537" s="398"/>
      <c r="N537" s="16">
        <f t="shared" si="51"/>
        <v>101.89740585244031</v>
      </c>
      <c r="O537" s="398">
        <v>100</v>
      </c>
      <c r="P537" s="398"/>
      <c r="Q537" s="16">
        <f t="shared" si="52"/>
        <v>102.92667257822255</v>
      </c>
      <c r="R537" s="14" t="s">
        <v>113</v>
      </c>
      <c r="S537" s="14" t="s">
        <v>208</v>
      </c>
      <c r="T537" s="407" t="s">
        <v>209</v>
      </c>
      <c r="U537" s="416" t="s">
        <v>210</v>
      </c>
      <c r="V537" s="14" t="s">
        <v>2971</v>
      </c>
      <c r="W537" s="38" t="s">
        <v>211</v>
      </c>
      <c r="X537" s="14"/>
    </row>
    <row r="538" spans="1:24" s="401" customFormat="1" x14ac:dyDescent="0.2">
      <c r="A538" s="14" t="s">
        <v>1048</v>
      </c>
      <c r="B538" s="14" t="s">
        <v>1049</v>
      </c>
      <c r="C538" s="14" t="s">
        <v>1056</v>
      </c>
      <c r="D538" s="398">
        <v>116</v>
      </c>
      <c r="E538" s="398"/>
      <c r="F538" s="398"/>
      <c r="G538" s="14">
        <v>2010</v>
      </c>
      <c r="H538" s="14">
        <v>2010</v>
      </c>
      <c r="I538" s="424">
        <f>VLOOKUP(H538,[1]Inflation!$G$16:$H$26,2,FALSE)</f>
        <v>1.0461491063094051</v>
      </c>
      <c r="J538" s="16">
        <f t="shared" si="50"/>
        <v>121.35329633189099</v>
      </c>
      <c r="K538" s="398"/>
      <c r="L538" s="16"/>
      <c r="M538" s="398"/>
      <c r="N538" s="16">
        <f t="shared" si="51"/>
        <v>0</v>
      </c>
      <c r="O538" s="398"/>
      <c r="P538" s="398"/>
      <c r="Q538" s="16">
        <f t="shared" si="52"/>
        <v>0</v>
      </c>
      <c r="R538" s="14" t="s">
        <v>113</v>
      </c>
      <c r="S538" s="14" t="s">
        <v>196</v>
      </c>
      <c r="T538" s="407" t="s">
        <v>197</v>
      </c>
      <c r="U538" s="416" t="s">
        <v>1058</v>
      </c>
      <c r="V538" s="14" t="s">
        <v>2972</v>
      </c>
      <c r="W538" s="38" t="s">
        <v>199</v>
      </c>
      <c r="X538" s="14"/>
    </row>
    <row r="539" spans="1:24" s="401" customFormat="1" x14ac:dyDescent="0.2">
      <c r="A539" s="14" t="s">
        <v>1048</v>
      </c>
      <c r="B539" s="14" t="s">
        <v>1049</v>
      </c>
      <c r="C539" s="14"/>
      <c r="D539" s="398">
        <v>13</v>
      </c>
      <c r="E539" s="398"/>
      <c r="F539" s="398"/>
      <c r="G539" s="406" t="s">
        <v>38</v>
      </c>
      <c r="H539" s="406">
        <v>2002</v>
      </c>
      <c r="I539" s="424">
        <f>VLOOKUP(H539,[1]Inflation!$G$16:$H$26,2,FALSE)</f>
        <v>1.280275745638717</v>
      </c>
      <c r="J539" s="16">
        <f t="shared" si="50"/>
        <v>16.643584693303321</v>
      </c>
      <c r="K539" s="398"/>
      <c r="L539" s="16"/>
      <c r="M539" s="398"/>
      <c r="N539" s="16">
        <f t="shared" si="51"/>
        <v>0</v>
      </c>
      <c r="O539" s="398"/>
      <c r="P539" s="398"/>
      <c r="Q539" s="16">
        <f t="shared" si="52"/>
        <v>0</v>
      </c>
      <c r="R539" s="14" t="s">
        <v>113</v>
      </c>
      <c r="S539" s="14" t="s">
        <v>36</v>
      </c>
      <c r="T539" s="14" t="s">
        <v>37</v>
      </c>
      <c r="U539" s="431">
        <v>12</v>
      </c>
      <c r="V539" s="14" t="s">
        <v>2739</v>
      </c>
      <c r="W539" s="402" t="s">
        <v>39</v>
      </c>
      <c r="X539" s="14"/>
    </row>
    <row r="540" spans="1:24" s="401" customFormat="1" x14ac:dyDescent="0.2">
      <c r="A540" s="14" t="s">
        <v>1048</v>
      </c>
      <c r="B540" s="14" t="s">
        <v>1049</v>
      </c>
      <c r="C540" s="23" t="s">
        <v>992</v>
      </c>
      <c r="D540" s="381">
        <v>115.25</v>
      </c>
      <c r="E540" s="381"/>
      <c r="F540" s="381"/>
      <c r="G540" s="382" t="s">
        <v>67</v>
      </c>
      <c r="H540" s="382">
        <v>2010</v>
      </c>
      <c r="I540" s="424">
        <f>VLOOKUP(H540,[1]Inflation!$G$16:$H$26,2,FALSE)</f>
        <v>1.0461491063094051</v>
      </c>
      <c r="J540" s="16">
        <f t="shared" si="50"/>
        <v>120.56868450215893</v>
      </c>
      <c r="K540" s="381"/>
      <c r="L540" s="450">
        <v>110</v>
      </c>
      <c r="M540" s="381"/>
      <c r="N540" s="16">
        <f t="shared" si="51"/>
        <v>115.07640169403456</v>
      </c>
      <c r="O540" s="381">
        <v>119.99</v>
      </c>
      <c r="P540" s="381"/>
      <c r="Q540" s="16">
        <f t="shared" si="52"/>
        <v>125.52743126606551</v>
      </c>
      <c r="R540" s="406" t="s">
        <v>113</v>
      </c>
      <c r="S540" s="37" t="s">
        <v>196</v>
      </c>
      <c r="T540" s="23" t="s">
        <v>66</v>
      </c>
      <c r="U540" s="418"/>
      <c r="V540" s="26" t="s">
        <v>2763</v>
      </c>
      <c r="W540" s="402" t="s">
        <v>69</v>
      </c>
      <c r="X540" s="26"/>
    </row>
    <row r="541" spans="1:24" s="401" customFormat="1" x14ac:dyDescent="0.2">
      <c r="A541" s="14" t="s">
        <v>1048</v>
      </c>
      <c r="B541" s="14" t="s">
        <v>1060</v>
      </c>
      <c r="C541" s="14"/>
      <c r="D541" s="398">
        <v>500</v>
      </c>
      <c r="E541" s="398"/>
      <c r="F541" s="398"/>
      <c r="G541" s="14">
        <v>2011</v>
      </c>
      <c r="H541" s="14">
        <v>2011</v>
      </c>
      <c r="I541" s="424">
        <f>VLOOKUP(H541,[1]Inflation!$G$16:$H$26,2,FALSE)</f>
        <v>1.0292667257822254</v>
      </c>
      <c r="J541" s="16">
        <f t="shared" si="50"/>
        <v>514.63336289111271</v>
      </c>
      <c r="K541" s="398"/>
      <c r="L541" s="16"/>
      <c r="M541" s="398"/>
      <c r="N541" s="16">
        <f t="shared" si="51"/>
        <v>0</v>
      </c>
      <c r="O541" s="398"/>
      <c r="P541" s="398"/>
      <c r="Q541" s="16">
        <f t="shared" si="52"/>
        <v>0</v>
      </c>
      <c r="R541" s="406" t="s">
        <v>27</v>
      </c>
      <c r="S541" s="14" t="s">
        <v>71</v>
      </c>
      <c r="T541" s="14" t="s">
        <v>216</v>
      </c>
      <c r="U541" s="416">
        <v>21</v>
      </c>
      <c r="V541" s="14" t="s">
        <v>2954</v>
      </c>
      <c r="W541" s="38" t="s">
        <v>217</v>
      </c>
      <c r="X541" s="14"/>
    </row>
    <row r="542" spans="1:24" s="401" customFormat="1" x14ac:dyDescent="0.2">
      <c r="A542" s="14" t="s">
        <v>1048</v>
      </c>
      <c r="B542" s="14" t="s">
        <v>1060</v>
      </c>
      <c r="C542" s="14" t="s">
        <v>1061</v>
      </c>
      <c r="D542" s="398">
        <v>1303</v>
      </c>
      <c r="E542" s="398"/>
      <c r="F542" s="398"/>
      <c r="G542" s="406" t="s">
        <v>214</v>
      </c>
      <c r="H542" s="406">
        <v>2011</v>
      </c>
      <c r="I542" s="424">
        <f>VLOOKUP(H542,[1]Inflation!$G$16:$H$26,2,FALSE)</f>
        <v>1.0292667257822254</v>
      </c>
      <c r="J542" s="16">
        <f t="shared" si="50"/>
        <v>1341.1345436942397</v>
      </c>
      <c r="K542" s="398"/>
      <c r="L542" s="16">
        <v>1200</v>
      </c>
      <c r="M542" s="398"/>
      <c r="N542" s="16">
        <f t="shared" si="51"/>
        <v>1235.1200709386706</v>
      </c>
      <c r="O542" s="398">
        <v>1405.76</v>
      </c>
      <c r="P542" s="398"/>
      <c r="Q542" s="16">
        <f t="shared" si="52"/>
        <v>1446.9019924356212</v>
      </c>
      <c r="R542" s="406" t="s">
        <v>27</v>
      </c>
      <c r="S542" s="14" t="s">
        <v>129</v>
      </c>
      <c r="T542" s="407" t="s">
        <v>220</v>
      </c>
      <c r="U542" s="416" t="s">
        <v>210</v>
      </c>
      <c r="V542" s="14" t="s">
        <v>2765</v>
      </c>
      <c r="W542" s="38" t="s">
        <v>221</v>
      </c>
      <c r="X542" s="14"/>
    </row>
    <row r="543" spans="1:24" x14ac:dyDescent="0.2">
      <c r="A543" s="14" t="s">
        <v>1048</v>
      </c>
      <c r="B543" s="14" t="s">
        <v>1060</v>
      </c>
      <c r="C543" s="14"/>
      <c r="D543" s="398">
        <v>1500</v>
      </c>
      <c r="E543" s="398"/>
      <c r="F543" s="398"/>
      <c r="G543" s="14" t="s">
        <v>38</v>
      </c>
      <c r="H543" s="14">
        <v>2006</v>
      </c>
      <c r="I543" s="424">
        <f>VLOOKUP(H543,[1]Inflation!$G$16:$H$26,2,FALSE)</f>
        <v>1.1415203211239338</v>
      </c>
      <c r="J543" s="16">
        <f t="shared" si="50"/>
        <v>1712.2804816859007</v>
      </c>
      <c r="K543" s="398"/>
      <c r="L543" s="16"/>
      <c r="M543" s="398"/>
      <c r="N543" s="16">
        <f t="shared" si="51"/>
        <v>0</v>
      </c>
      <c r="O543" s="398"/>
      <c r="P543" s="398"/>
      <c r="Q543" s="16">
        <f t="shared" si="52"/>
        <v>0</v>
      </c>
      <c r="R543" s="14" t="s">
        <v>27</v>
      </c>
      <c r="S543" s="14" t="s">
        <v>36</v>
      </c>
      <c r="T543" s="14" t="s">
        <v>37</v>
      </c>
      <c r="U543" s="416">
        <v>12</v>
      </c>
      <c r="V543" s="14" t="s">
        <v>2739</v>
      </c>
      <c r="W543" s="38" t="s">
        <v>39</v>
      </c>
      <c r="X543" s="14"/>
    </row>
    <row r="544" spans="1:24" x14ac:dyDescent="0.2">
      <c r="A544" s="14" t="s">
        <v>1048</v>
      </c>
      <c r="B544" s="14" t="s">
        <v>1060</v>
      </c>
      <c r="C544" s="14"/>
      <c r="D544" s="398">
        <v>449.6</v>
      </c>
      <c r="E544" s="398"/>
      <c r="F544" s="398"/>
      <c r="G544" s="14">
        <v>2011</v>
      </c>
      <c r="H544" s="14">
        <v>2011</v>
      </c>
      <c r="I544" s="424">
        <f>VLOOKUP(H544,[1]Inflation!$G$16:$H$26,2,FALSE)</f>
        <v>1.0292667257822254</v>
      </c>
      <c r="J544" s="16">
        <f t="shared" si="50"/>
        <v>462.7583199116886</v>
      </c>
      <c r="K544" s="398"/>
      <c r="L544" s="16"/>
      <c r="M544" s="398"/>
      <c r="N544" s="16">
        <f t="shared" si="51"/>
        <v>0</v>
      </c>
      <c r="O544" s="398"/>
      <c r="P544" s="398"/>
      <c r="Q544" s="16">
        <f t="shared" si="52"/>
        <v>0</v>
      </c>
      <c r="R544" s="23" t="s">
        <v>27</v>
      </c>
      <c r="S544" s="14" t="s">
        <v>44</v>
      </c>
      <c r="T544" s="14" t="s">
        <v>349</v>
      </c>
      <c r="U544" s="416">
        <v>42</v>
      </c>
      <c r="V544" s="14" t="s">
        <v>2973</v>
      </c>
      <c r="W544" s="14"/>
      <c r="X544" s="14"/>
    </row>
    <row r="545" spans="1:24" x14ac:dyDescent="0.2">
      <c r="A545" s="14" t="s">
        <v>1048</v>
      </c>
      <c r="B545" s="37" t="s">
        <v>1060</v>
      </c>
      <c r="C545" s="37" t="s">
        <v>1062</v>
      </c>
      <c r="D545" s="384">
        <v>489.71</v>
      </c>
      <c r="E545" s="384"/>
      <c r="F545" s="384"/>
      <c r="G545" s="23" t="s">
        <v>67</v>
      </c>
      <c r="H545" s="23">
        <v>2010</v>
      </c>
      <c r="I545" s="424">
        <f>VLOOKUP(H545,[1]Inflation!$G$16:$H$26,2,FALSE)</f>
        <v>1.0461491063094051</v>
      </c>
      <c r="J545" s="16">
        <f t="shared" si="50"/>
        <v>512.30967885077871</v>
      </c>
      <c r="K545" s="384"/>
      <c r="L545" s="452">
        <v>320</v>
      </c>
      <c r="M545" s="384"/>
      <c r="N545" s="16">
        <f t="shared" si="51"/>
        <v>334.76771401900965</v>
      </c>
      <c r="O545" s="384">
        <v>900</v>
      </c>
      <c r="P545" s="384"/>
      <c r="Q545" s="16">
        <f t="shared" si="52"/>
        <v>941.53419567846458</v>
      </c>
      <c r="R545" s="473" t="s">
        <v>431</v>
      </c>
      <c r="S545" s="397" t="s">
        <v>71</v>
      </c>
      <c r="T545" s="23" t="s">
        <v>66</v>
      </c>
      <c r="U545" s="31"/>
      <c r="V545" s="33" t="s">
        <v>2974</v>
      </c>
      <c r="W545" s="38" t="s">
        <v>69</v>
      </c>
      <c r="X545" s="33"/>
    </row>
    <row r="546" spans="1:24" s="401" customFormat="1" x14ac:dyDescent="0.2">
      <c r="A546" s="14" t="s">
        <v>1065</v>
      </c>
      <c r="B546" s="14" t="s">
        <v>1065</v>
      </c>
      <c r="C546" s="34" t="s">
        <v>1066</v>
      </c>
      <c r="D546" s="385">
        <v>3548.27</v>
      </c>
      <c r="E546" s="385"/>
      <c r="F546" s="385" t="s">
        <v>27</v>
      </c>
      <c r="G546" s="23" t="s">
        <v>67</v>
      </c>
      <c r="H546" s="23">
        <v>2010</v>
      </c>
      <c r="I546" s="424">
        <f>VLOOKUP(H546,[1]Inflation!$G$16:$H$26,2,FALSE)</f>
        <v>1.0461491063094051</v>
      </c>
      <c r="J546" s="16">
        <f t="shared" si="50"/>
        <v>3712.0194894444726</v>
      </c>
      <c r="K546" s="385"/>
      <c r="L546" s="453">
        <v>444</v>
      </c>
      <c r="M546" s="385"/>
      <c r="N546" s="16">
        <f t="shared" si="51"/>
        <v>464.49020320137583</v>
      </c>
      <c r="O546" s="385">
        <v>7525</v>
      </c>
      <c r="P546" s="385"/>
      <c r="Q546" s="16">
        <f t="shared" si="52"/>
        <v>7872.2720249782733</v>
      </c>
      <c r="R546" s="34" t="s">
        <v>1067</v>
      </c>
      <c r="S546" s="37" t="s">
        <v>74</v>
      </c>
      <c r="T546" s="23" t="s">
        <v>66</v>
      </c>
      <c r="U546" s="34"/>
      <c r="V546" s="36" t="s">
        <v>2975</v>
      </c>
      <c r="W546" s="27" t="s">
        <v>69</v>
      </c>
      <c r="X546" s="36"/>
    </row>
    <row r="547" spans="1:24" s="401" customFormat="1" x14ac:dyDescent="0.2">
      <c r="A547" s="14" t="s">
        <v>1065</v>
      </c>
      <c r="B547" s="14" t="s">
        <v>1065</v>
      </c>
      <c r="C547" s="34" t="s">
        <v>1070</v>
      </c>
      <c r="D547" s="385">
        <v>2575.09</v>
      </c>
      <c r="E547" s="385"/>
      <c r="F547" s="385" t="s">
        <v>27</v>
      </c>
      <c r="G547" s="23" t="s">
        <v>67</v>
      </c>
      <c r="H547" s="23">
        <v>2010</v>
      </c>
      <c r="I547" s="424">
        <f>VLOOKUP(H547,[1]Inflation!$G$16:$H$26,2,FALSE)</f>
        <v>1.0461491063094051</v>
      </c>
      <c r="J547" s="16">
        <f t="shared" si="50"/>
        <v>2693.928102166286</v>
      </c>
      <c r="K547" s="385"/>
      <c r="L547" s="453">
        <v>450</v>
      </c>
      <c r="M547" s="385"/>
      <c r="N547" s="16">
        <f t="shared" si="51"/>
        <v>470.76709783923229</v>
      </c>
      <c r="O547" s="385">
        <v>6198</v>
      </c>
      <c r="P547" s="385"/>
      <c r="Q547" s="16">
        <f t="shared" si="52"/>
        <v>6484.0321609056928</v>
      </c>
      <c r="R547" s="34" t="s">
        <v>1067</v>
      </c>
      <c r="S547" s="37" t="s">
        <v>74</v>
      </c>
      <c r="T547" s="23" t="s">
        <v>66</v>
      </c>
      <c r="U547" s="34"/>
      <c r="V547" s="36" t="s">
        <v>2976</v>
      </c>
      <c r="W547" s="27" t="s">
        <v>69</v>
      </c>
      <c r="X547" s="36"/>
    </row>
    <row r="548" spans="1:24" s="401" customFormat="1" x14ac:dyDescent="0.2">
      <c r="A548" s="14" t="s">
        <v>1065</v>
      </c>
      <c r="B548" s="14" t="s">
        <v>1065</v>
      </c>
      <c r="C548" s="14" t="s">
        <v>1072</v>
      </c>
      <c r="D548" s="385">
        <v>6970.22</v>
      </c>
      <c r="E548" s="385"/>
      <c r="F548" s="385" t="s">
        <v>27</v>
      </c>
      <c r="G548" s="23" t="s">
        <v>67</v>
      </c>
      <c r="H548" s="23">
        <v>2010</v>
      </c>
      <c r="I548" s="424">
        <f>VLOOKUP(H548,[1]Inflation!$G$16:$H$26,2,FALSE)</f>
        <v>1.0461491063094051</v>
      </c>
      <c r="J548" s="16">
        <f t="shared" si="50"/>
        <v>7291.8894237799414</v>
      </c>
      <c r="K548" s="385"/>
      <c r="L548" s="453">
        <v>475</v>
      </c>
      <c r="M548" s="385"/>
      <c r="N548" s="16">
        <f t="shared" si="51"/>
        <v>496.92082549696738</v>
      </c>
      <c r="O548" s="385">
        <v>18145</v>
      </c>
      <c r="P548" s="385"/>
      <c r="Q548" s="16">
        <f t="shared" si="52"/>
        <v>18982.375533984155</v>
      </c>
      <c r="R548" s="34" t="s">
        <v>1067</v>
      </c>
      <c r="S548" s="37" t="s">
        <v>74</v>
      </c>
      <c r="T548" s="23" t="s">
        <v>66</v>
      </c>
      <c r="U548" s="34"/>
      <c r="V548" s="36" t="s">
        <v>2977</v>
      </c>
      <c r="W548" s="27" t="s">
        <v>69</v>
      </c>
      <c r="X548" s="36"/>
    </row>
    <row r="549" spans="1:24" s="401" customFormat="1" x14ac:dyDescent="0.2">
      <c r="A549" s="14" t="s">
        <v>1065</v>
      </c>
      <c r="B549" s="14" t="s">
        <v>1065</v>
      </c>
      <c r="C549" s="14"/>
      <c r="D549" s="398"/>
      <c r="E549" s="398"/>
      <c r="F549" s="398"/>
      <c r="G549" s="14">
        <v>2011</v>
      </c>
      <c r="H549" s="14">
        <v>2011</v>
      </c>
      <c r="I549" s="424">
        <f>VLOOKUP(H549,[1]Inflation!$G$16:$H$26,2,FALSE)</f>
        <v>1.0292667257822254</v>
      </c>
      <c r="J549" s="16">
        <f t="shared" si="50"/>
        <v>0</v>
      </c>
      <c r="K549" s="398"/>
      <c r="L549" s="16">
        <v>35000</v>
      </c>
      <c r="M549" s="398"/>
      <c r="N549" s="16">
        <f t="shared" si="51"/>
        <v>36024.335402377888</v>
      </c>
      <c r="O549" s="398">
        <v>50000</v>
      </c>
      <c r="P549" s="398"/>
      <c r="Q549" s="16">
        <f t="shared" si="52"/>
        <v>51463.33628911127</v>
      </c>
      <c r="R549" s="14" t="s">
        <v>27</v>
      </c>
      <c r="S549" s="14" t="s">
        <v>44</v>
      </c>
      <c r="T549" s="14" t="s">
        <v>45</v>
      </c>
      <c r="U549" s="416">
        <v>14</v>
      </c>
      <c r="V549" s="14" t="s">
        <v>2739</v>
      </c>
      <c r="W549" s="38" t="s">
        <v>46</v>
      </c>
      <c r="X549" s="14"/>
    </row>
    <row r="550" spans="1:24" s="401" customFormat="1" ht="25.5" x14ac:dyDescent="0.2">
      <c r="A550" s="14" t="s">
        <v>1065</v>
      </c>
      <c r="B550" s="14" t="s">
        <v>1065</v>
      </c>
      <c r="C550" s="14" t="s">
        <v>1075</v>
      </c>
      <c r="D550" s="398"/>
      <c r="E550" s="398"/>
      <c r="F550" s="398"/>
      <c r="G550" s="14" t="s">
        <v>30</v>
      </c>
      <c r="H550" s="14">
        <v>2008</v>
      </c>
      <c r="I550" s="424">
        <f>VLOOKUP(H550,[1]Inflation!$G$16:$H$26,2,FALSE)</f>
        <v>1.0721304058925818</v>
      </c>
      <c r="J550" s="16">
        <f t="shared" si="50"/>
        <v>0</v>
      </c>
      <c r="K550" s="398"/>
      <c r="L550" s="16">
        <v>15000</v>
      </c>
      <c r="M550" s="398"/>
      <c r="N550" s="16">
        <f t="shared" si="51"/>
        <v>16081.956088388726</v>
      </c>
      <c r="O550" s="398">
        <v>55120</v>
      </c>
      <c r="P550" s="398"/>
      <c r="Q550" s="16">
        <f t="shared" si="52"/>
        <v>59095.82797279911</v>
      </c>
      <c r="R550" s="14" t="s">
        <v>27</v>
      </c>
      <c r="S550" s="14" t="s">
        <v>28</v>
      </c>
      <c r="T550" s="14" t="s">
        <v>29</v>
      </c>
      <c r="U550" s="416" t="s">
        <v>1076</v>
      </c>
      <c r="V550" s="14" t="s">
        <v>2739</v>
      </c>
      <c r="W550" s="38" t="s">
        <v>33</v>
      </c>
      <c r="X550" s="14" t="s">
        <v>34</v>
      </c>
    </row>
    <row r="551" spans="1:24" s="401" customFormat="1" x14ac:dyDescent="0.2">
      <c r="A551" s="14" t="s">
        <v>1065</v>
      </c>
      <c r="B551" s="14" t="s">
        <v>1065</v>
      </c>
      <c r="C551" s="14" t="s">
        <v>1077</v>
      </c>
      <c r="D551" s="398">
        <v>15000</v>
      </c>
      <c r="E551" s="398"/>
      <c r="F551" s="398"/>
      <c r="G551" s="14">
        <v>2006</v>
      </c>
      <c r="H551" s="14">
        <v>2006</v>
      </c>
      <c r="I551" s="424">
        <f>VLOOKUP(H551,[1]Inflation!$G$16:$H$26,2,FALSE)</f>
        <v>1.1415203211239338</v>
      </c>
      <c r="J551" s="16">
        <f t="shared" si="50"/>
        <v>17122.804816859007</v>
      </c>
      <c r="K551" s="398"/>
      <c r="L551" s="16"/>
      <c r="M551" s="398"/>
      <c r="N551" s="16">
        <f t="shared" si="51"/>
        <v>0</v>
      </c>
      <c r="O551" s="398"/>
      <c r="P551" s="398"/>
      <c r="Q551" s="16">
        <f t="shared" si="52"/>
        <v>0</v>
      </c>
      <c r="R551" s="14" t="s">
        <v>27</v>
      </c>
      <c r="S551" s="14" t="s">
        <v>97</v>
      </c>
      <c r="T551" s="14" t="s">
        <v>1078</v>
      </c>
      <c r="U551" s="416" t="s">
        <v>32</v>
      </c>
      <c r="V551" s="14" t="s">
        <v>2766</v>
      </c>
      <c r="W551" s="38" t="s">
        <v>1079</v>
      </c>
      <c r="X551" s="14"/>
    </row>
    <row r="552" spans="1:24" s="401" customFormat="1" x14ac:dyDescent="0.2">
      <c r="A552" s="14" t="s">
        <v>1065</v>
      </c>
      <c r="B552" s="14" t="s">
        <v>1065</v>
      </c>
      <c r="C552" s="14" t="s">
        <v>1080</v>
      </c>
      <c r="D552" s="398">
        <v>2186.34</v>
      </c>
      <c r="E552" s="398"/>
      <c r="F552" s="398"/>
      <c r="G552" s="14" t="s">
        <v>235</v>
      </c>
      <c r="H552" s="14">
        <v>2007</v>
      </c>
      <c r="I552" s="424">
        <f>VLOOKUP(H552,[1]Inflation!$G$16:$H$26,2,FALSE)</f>
        <v>1.118306895992371</v>
      </c>
      <c r="J552" s="16">
        <f t="shared" si="50"/>
        <v>2444.9990989839607</v>
      </c>
      <c r="K552" s="398"/>
      <c r="L552" s="16"/>
      <c r="M552" s="398"/>
      <c r="N552" s="16">
        <f t="shared" si="51"/>
        <v>0</v>
      </c>
      <c r="O552" s="398"/>
      <c r="P552" s="398"/>
      <c r="Q552" s="16">
        <f t="shared" si="52"/>
        <v>0</v>
      </c>
      <c r="R552" s="14" t="s">
        <v>27</v>
      </c>
      <c r="S552" s="14" t="s">
        <v>233</v>
      </c>
      <c r="T552" s="14" t="s">
        <v>234</v>
      </c>
      <c r="U552" s="416" t="s">
        <v>1081</v>
      </c>
      <c r="V552" s="14" t="s">
        <v>2775</v>
      </c>
      <c r="W552" s="38" t="s">
        <v>237</v>
      </c>
      <c r="X552" s="14"/>
    </row>
    <row r="553" spans="1:24" s="401" customFormat="1" x14ac:dyDescent="0.2">
      <c r="A553" s="14" t="s">
        <v>1065</v>
      </c>
      <c r="B553" s="14" t="s">
        <v>1065</v>
      </c>
      <c r="C553" s="14" t="s">
        <v>1082</v>
      </c>
      <c r="D553" s="398">
        <v>3588.69</v>
      </c>
      <c r="E553" s="398"/>
      <c r="F553" s="398"/>
      <c r="G553" s="14" t="s">
        <v>235</v>
      </c>
      <c r="H553" s="14">
        <v>2007</v>
      </c>
      <c r="I553" s="424">
        <f>VLOOKUP(H553,[1]Inflation!$G$16:$H$26,2,FALSE)</f>
        <v>1.118306895992371</v>
      </c>
      <c r="J553" s="16">
        <f t="shared" si="50"/>
        <v>4013.256774578862</v>
      </c>
      <c r="K553" s="398"/>
      <c r="L553" s="16"/>
      <c r="M553" s="398"/>
      <c r="N553" s="16">
        <f t="shared" si="51"/>
        <v>0</v>
      </c>
      <c r="O553" s="398"/>
      <c r="P553" s="398"/>
      <c r="Q553" s="16">
        <f t="shared" si="52"/>
        <v>0</v>
      </c>
      <c r="R553" s="14" t="s">
        <v>27</v>
      </c>
      <c r="S553" s="14" t="s">
        <v>233</v>
      </c>
      <c r="T553" s="14" t="s">
        <v>234</v>
      </c>
      <c r="U553" s="416" t="s">
        <v>1081</v>
      </c>
      <c r="V553" s="14" t="s">
        <v>2765</v>
      </c>
      <c r="W553" s="38" t="s">
        <v>237</v>
      </c>
      <c r="X553" s="14"/>
    </row>
    <row r="554" spans="1:24" s="401" customFormat="1" x14ac:dyDescent="0.2">
      <c r="A554" s="14" t="s">
        <v>1065</v>
      </c>
      <c r="B554" s="14" t="s">
        <v>1065</v>
      </c>
      <c r="C554" s="14"/>
      <c r="D554" s="398">
        <v>5490</v>
      </c>
      <c r="E554" s="398"/>
      <c r="F554" s="398"/>
      <c r="G554" s="14">
        <v>2011</v>
      </c>
      <c r="H554" s="14">
        <v>2011</v>
      </c>
      <c r="I554" s="424">
        <f>VLOOKUP(H554,[1]Inflation!$G$16:$H$26,2,FALSE)</f>
        <v>1.0292667257822254</v>
      </c>
      <c r="J554" s="16">
        <f t="shared" si="50"/>
        <v>5650.6743245444177</v>
      </c>
      <c r="K554" s="398"/>
      <c r="L554" s="16">
        <v>350</v>
      </c>
      <c r="M554" s="398"/>
      <c r="N554" s="16">
        <f t="shared" si="51"/>
        <v>360.24335402377892</v>
      </c>
      <c r="O554" s="398">
        <v>8000</v>
      </c>
      <c r="P554" s="398"/>
      <c r="Q554" s="16">
        <f t="shared" si="52"/>
        <v>8234.1338062578034</v>
      </c>
      <c r="R554" s="14" t="s">
        <v>27</v>
      </c>
      <c r="S554" s="14" t="s">
        <v>208</v>
      </c>
      <c r="T554" s="14" t="s">
        <v>209</v>
      </c>
      <c r="U554" s="416" t="s">
        <v>210</v>
      </c>
      <c r="V554" s="14" t="s">
        <v>2927</v>
      </c>
      <c r="W554" s="38" t="s">
        <v>211</v>
      </c>
      <c r="X554" s="14"/>
    </row>
    <row r="555" spans="1:24" s="401" customFormat="1" x14ac:dyDescent="0.2">
      <c r="A555" s="14" t="s">
        <v>1065</v>
      </c>
      <c r="B555" s="14" t="s">
        <v>1065</v>
      </c>
      <c r="C555" s="14"/>
      <c r="D555" s="398">
        <v>5408.66</v>
      </c>
      <c r="E555" s="398"/>
      <c r="F555" s="398"/>
      <c r="G555" s="14">
        <v>2012</v>
      </c>
      <c r="H555" s="14">
        <v>2012</v>
      </c>
      <c r="I555" s="424">
        <f>VLOOKUP(H555,[1]Inflation!$G$16:$H$26,2,FALSE)</f>
        <v>1</v>
      </c>
      <c r="J555" s="16">
        <f t="shared" si="50"/>
        <v>5408.66</v>
      </c>
      <c r="K555" s="398"/>
      <c r="L555" s="16">
        <v>5100</v>
      </c>
      <c r="M555" s="398"/>
      <c r="N555" s="16">
        <f t="shared" si="51"/>
        <v>5100</v>
      </c>
      <c r="O555" s="398">
        <v>5582</v>
      </c>
      <c r="P555" s="398"/>
      <c r="Q555" s="16">
        <f t="shared" si="52"/>
        <v>5582</v>
      </c>
      <c r="R555" s="14" t="s">
        <v>27</v>
      </c>
      <c r="S555" s="14" t="s">
        <v>254</v>
      </c>
      <c r="T555" s="14" t="s">
        <v>979</v>
      </c>
      <c r="U555" s="416">
        <v>10</v>
      </c>
      <c r="V555" s="14" t="s">
        <v>2766</v>
      </c>
      <c r="W555" s="38" t="s">
        <v>980</v>
      </c>
      <c r="X555" s="14"/>
    </row>
    <row r="556" spans="1:24" s="401" customFormat="1" x14ac:dyDescent="0.2">
      <c r="A556" s="14" t="s">
        <v>1065</v>
      </c>
      <c r="B556" s="14" t="s">
        <v>1065</v>
      </c>
      <c r="C556" s="14"/>
      <c r="D556" s="398">
        <v>6140</v>
      </c>
      <c r="E556" s="398"/>
      <c r="F556" s="398"/>
      <c r="G556" s="14">
        <v>2012</v>
      </c>
      <c r="H556" s="14">
        <v>2012</v>
      </c>
      <c r="I556" s="424">
        <f>VLOOKUP(H556,[1]Inflation!$G$16:$H$26,2,FALSE)</f>
        <v>1</v>
      </c>
      <c r="J556" s="16">
        <f t="shared" ref="J556:J572" si="53">I556*D556</f>
        <v>6140</v>
      </c>
      <c r="K556" s="398"/>
      <c r="L556" s="16"/>
      <c r="M556" s="398"/>
      <c r="N556" s="16">
        <f t="shared" ref="N556:N587" si="54">L556*I556</f>
        <v>0</v>
      </c>
      <c r="O556" s="398"/>
      <c r="P556" s="398"/>
      <c r="Q556" s="16">
        <f t="shared" ref="Q556:Q587" si="55">O556*I556</f>
        <v>0</v>
      </c>
      <c r="R556" s="14" t="s">
        <v>27</v>
      </c>
      <c r="S556" s="14" t="s">
        <v>254</v>
      </c>
      <c r="T556" s="14" t="s">
        <v>979</v>
      </c>
      <c r="U556" s="416" t="s">
        <v>1083</v>
      </c>
      <c r="V556" s="14" t="s">
        <v>2765</v>
      </c>
      <c r="W556" s="38" t="s">
        <v>980</v>
      </c>
      <c r="X556" s="14"/>
    </row>
    <row r="557" spans="1:24" s="401" customFormat="1" x14ac:dyDescent="0.2">
      <c r="A557" s="14" t="s">
        <v>1065</v>
      </c>
      <c r="B557" s="14" t="s">
        <v>1065</v>
      </c>
      <c r="C557" s="14"/>
      <c r="D557" s="398">
        <v>15254</v>
      </c>
      <c r="E557" s="398"/>
      <c r="F557" s="398"/>
      <c r="G557" s="14">
        <v>2012</v>
      </c>
      <c r="H557" s="14">
        <v>2012</v>
      </c>
      <c r="I557" s="424">
        <f>VLOOKUP(H557,[1]Inflation!$G$16:$H$26,2,FALSE)</f>
        <v>1</v>
      </c>
      <c r="J557" s="16">
        <f t="shared" si="53"/>
        <v>15254</v>
      </c>
      <c r="K557" s="398"/>
      <c r="L557" s="16"/>
      <c r="M557" s="398"/>
      <c r="N557" s="16">
        <f t="shared" si="54"/>
        <v>0</v>
      </c>
      <c r="O557" s="398"/>
      <c r="P557" s="398"/>
      <c r="Q557" s="16">
        <f t="shared" si="55"/>
        <v>0</v>
      </c>
      <c r="R557" s="14" t="s">
        <v>27</v>
      </c>
      <c r="S557" s="14" t="s">
        <v>254</v>
      </c>
      <c r="T557" s="14" t="s">
        <v>979</v>
      </c>
      <c r="U557" s="416">
        <v>19</v>
      </c>
      <c r="V557" s="14" t="s">
        <v>2766</v>
      </c>
      <c r="W557" s="38" t="s">
        <v>980</v>
      </c>
      <c r="X557" s="14"/>
    </row>
    <row r="558" spans="1:24" s="401" customFormat="1" x14ac:dyDescent="0.2">
      <c r="A558" s="14" t="s">
        <v>1065</v>
      </c>
      <c r="B558" s="14" t="s">
        <v>1065</v>
      </c>
      <c r="C558" s="14"/>
      <c r="D558" s="398">
        <v>15431.64</v>
      </c>
      <c r="E558" s="398"/>
      <c r="F558" s="398"/>
      <c r="G558" s="14">
        <v>2012</v>
      </c>
      <c r="H558" s="14">
        <v>2012</v>
      </c>
      <c r="I558" s="424">
        <f>VLOOKUP(H558,[1]Inflation!$G$16:$H$26,2,FALSE)</f>
        <v>1</v>
      </c>
      <c r="J558" s="16">
        <f t="shared" si="53"/>
        <v>15431.64</v>
      </c>
      <c r="K558" s="398"/>
      <c r="L558" s="16">
        <v>13615.52</v>
      </c>
      <c r="M558" s="398"/>
      <c r="N558" s="16">
        <f t="shared" si="54"/>
        <v>13615.52</v>
      </c>
      <c r="O558" s="398">
        <v>17619</v>
      </c>
      <c r="P558" s="398"/>
      <c r="Q558" s="16">
        <f t="shared" si="55"/>
        <v>17619</v>
      </c>
      <c r="R558" s="14" t="s">
        <v>27</v>
      </c>
      <c r="S558" s="14" t="s">
        <v>254</v>
      </c>
      <c r="T558" s="14" t="s">
        <v>979</v>
      </c>
      <c r="U558" s="416">
        <v>2</v>
      </c>
      <c r="V558" s="14" t="s">
        <v>2766</v>
      </c>
      <c r="W558" s="38" t="s">
        <v>980</v>
      </c>
      <c r="X558" s="14"/>
    </row>
    <row r="559" spans="1:24" s="401" customFormat="1" x14ac:dyDescent="0.2">
      <c r="A559" s="14" t="s">
        <v>1065</v>
      </c>
      <c r="B559" s="433" t="s">
        <v>1065</v>
      </c>
      <c r="C559" s="14" t="s">
        <v>1066</v>
      </c>
      <c r="D559" s="398">
        <v>2879.8</v>
      </c>
      <c r="E559" s="398"/>
      <c r="F559" s="398"/>
      <c r="G559" s="14" t="s">
        <v>1085</v>
      </c>
      <c r="H559" s="14">
        <v>2011</v>
      </c>
      <c r="I559" s="424">
        <f>VLOOKUP(H559,[1]Inflation!$G$16:$H$26,2,FALSE)</f>
        <v>1.0292667257822254</v>
      </c>
      <c r="J559" s="16">
        <f t="shared" si="53"/>
        <v>2964.082316907653</v>
      </c>
      <c r="K559" s="398"/>
      <c r="L559" s="16"/>
      <c r="M559" s="398"/>
      <c r="N559" s="16">
        <f t="shared" si="54"/>
        <v>0</v>
      </c>
      <c r="O559" s="398"/>
      <c r="P559" s="398"/>
      <c r="Q559" s="16">
        <f t="shared" si="55"/>
        <v>0</v>
      </c>
      <c r="R559" s="14" t="s">
        <v>27</v>
      </c>
      <c r="S559" s="14" t="s">
        <v>74</v>
      </c>
      <c r="T559" s="14" t="s">
        <v>1084</v>
      </c>
      <c r="U559" s="416">
        <v>29</v>
      </c>
      <c r="V559" s="14" t="s">
        <v>2978</v>
      </c>
      <c r="W559" s="38" t="s">
        <v>1086</v>
      </c>
      <c r="X559" s="14"/>
    </row>
    <row r="560" spans="1:24" s="401" customFormat="1" x14ac:dyDescent="0.2">
      <c r="A560" s="14" t="s">
        <v>1065</v>
      </c>
      <c r="B560" s="433" t="s">
        <v>1065</v>
      </c>
      <c r="C560" s="14" t="s">
        <v>1087</v>
      </c>
      <c r="D560" s="398">
        <v>4793.28</v>
      </c>
      <c r="E560" s="398"/>
      <c r="F560" s="398"/>
      <c r="G560" s="14" t="s">
        <v>1085</v>
      </c>
      <c r="H560" s="14">
        <v>2011</v>
      </c>
      <c r="I560" s="424">
        <f>VLOOKUP(H560,[1]Inflation!$G$16:$H$26,2,FALSE)</f>
        <v>1.0292667257822254</v>
      </c>
      <c r="J560" s="16">
        <f t="shared" si="53"/>
        <v>4933.5636113574255</v>
      </c>
      <c r="K560" s="398"/>
      <c r="L560" s="16"/>
      <c r="M560" s="398"/>
      <c r="N560" s="16">
        <f t="shared" si="54"/>
        <v>0</v>
      </c>
      <c r="O560" s="398"/>
      <c r="P560" s="398"/>
      <c r="Q560" s="16">
        <f t="shared" si="55"/>
        <v>0</v>
      </c>
      <c r="R560" s="14" t="s">
        <v>27</v>
      </c>
      <c r="S560" s="14" t="s">
        <v>74</v>
      </c>
      <c r="T560" s="14" t="s">
        <v>1084</v>
      </c>
      <c r="U560" s="416" t="s">
        <v>32</v>
      </c>
      <c r="V560" s="14" t="s">
        <v>2979</v>
      </c>
      <c r="W560" s="38" t="s">
        <v>1086</v>
      </c>
      <c r="X560" s="14"/>
    </row>
    <row r="561" spans="1:24" s="401" customFormat="1" x14ac:dyDescent="0.2">
      <c r="A561" s="14" t="s">
        <v>1065</v>
      </c>
      <c r="B561" s="433" t="s">
        <v>1065</v>
      </c>
      <c r="C561" s="14"/>
      <c r="D561" s="398">
        <v>2791.15</v>
      </c>
      <c r="E561" s="398"/>
      <c r="F561" s="398"/>
      <c r="G561" s="14">
        <v>2011</v>
      </c>
      <c r="H561" s="14">
        <v>2011</v>
      </c>
      <c r="I561" s="424">
        <f>VLOOKUP(H561,[1]Inflation!$G$16:$H$26,2,FALSE)</f>
        <v>1.0292667257822254</v>
      </c>
      <c r="J561" s="16">
        <f t="shared" si="53"/>
        <v>2872.8378216670585</v>
      </c>
      <c r="K561" s="398"/>
      <c r="L561" s="16"/>
      <c r="M561" s="398"/>
      <c r="N561" s="16">
        <f t="shared" si="54"/>
        <v>0</v>
      </c>
      <c r="O561" s="398"/>
      <c r="P561" s="398"/>
      <c r="Q561" s="16">
        <f t="shared" si="55"/>
        <v>0</v>
      </c>
      <c r="R561" s="14" t="s">
        <v>27</v>
      </c>
      <c r="S561" s="14" t="s">
        <v>71</v>
      </c>
      <c r="T561" s="14" t="s">
        <v>216</v>
      </c>
      <c r="U561" s="416">
        <v>27</v>
      </c>
      <c r="V561" s="14" t="s">
        <v>2980</v>
      </c>
      <c r="W561" s="434" t="s">
        <v>217</v>
      </c>
      <c r="X561" s="14"/>
    </row>
    <row r="562" spans="1:24" s="401" customFormat="1" x14ac:dyDescent="0.2">
      <c r="A562" s="14" t="s">
        <v>1065</v>
      </c>
      <c r="B562" s="433" t="s">
        <v>1065</v>
      </c>
      <c r="C562" s="14" t="s">
        <v>1088</v>
      </c>
      <c r="D562" s="398">
        <v>3813.67</v>
      </c>
      <c r="E562" s="398"/>
      <c r="F562" s="398"/>
      <c r="G562" s="14">
        <v>2011</v>
      </c>
      <c r="H562" s="14">
        <v>2011</v>
      </c>
      <c r="I562" s="424">
        <f>VLOOKUP(H562,[1]Inflation!$G$16:$H$26,2,FALSE)</f>
        <v>1.0292667257822254</v>
      </c>
      <c r="J562" s="16">
        <f t="shared" si="53"/>
        <v>3925.2836341139</v>
      </c>
      <c r="K562" s="398"/>
      <c r="L562" s="16"/>
      <c r="M562" s="398"/>
      <c r="N562" s="16">
        <f t="shared" si="54"/>
        <v>0</v>
      </c>
      <c r="O562" s="398"/>
      <c r="P562" s="398"/>
      <c r="Q562" s="16">
        <f t="shared" si="55"/>
        <v>0</v>
      </c>
      <c r="R562" s="14" t="s">
        <v>27</v>
      </c>
      <c r="S562" s="14" t="s">
        <v>71</v>
      </c>
      <c r="T562" s="14" t="s">
        <v>216</v>
      </c>
      <c r="U562" s="416">
        <v>27</v>
      </c>
      <c r="V562" s="14" t="s">
        <v>2777</v>
      </c>
      <c r="W562" s="434" t="s">
        <v>217</v>
      </c>
      <c r="X562" s="14"/>
    </row>
    <row r="563" spans="1:24" s="401" customFormat="1" x14ac:dyDescent="0.2">
      <c r="A563" s="14" t="s">
        <v>1065</v>
      </c>
      <c r="B563" s="433" t="s">
        <v>1065</v>
      </c>
      <c r="C563" s="14" t="s">
        <v>1089</v>
      </c>
      <c r="D563" s="398">
        <v>888.08</v>
      </c>
      <c r="E563" s="398"/>
      <c r="F563" s="398"/>
      <c r="G563" s="14">
        <v>2011</v>
      </c>
      <c r="H563" s="14">
        <v>2011</v>
      </c>
      <c r="I563" s="424">
        <f>VLOOKUP(H563,[1]Inflation!$G$16:$H$26,2,FALSE)</f>
        <v>1.0292667257822254</v>
      </c>
      <c r="J563" s="16">
        <f t="shared" si="53"/>
        <v>914.07119383267877</v>
      </c>
      <c r="K563" s="398"/>
      <c r="L563" s="16"/>
      <c r="M563" s="398"/>
      <c r="N563" s="16">
        <f t="shared" si="54"/>
        <v>0</v>
      </c>
      <c r="O563" s="398"/>
      <c r="P563" s="398"/>
      <c r="Q563" s="16">
        <f t="shared" si="55"/>
        <v>0</v>
      </c>
      <c r="R563" s="14" t="s">
        <v>27</v>
      </c>
      <c r="S563" s="14" t="s">
        <v>71</v>
      </c>
      <c r="T563" s="14" t="s">
        <v>216</v>
      </c>
      <c r="U563" s="416">
        <v>33</v>
      </c>
      <c r="V563" s="14" t="s">
        <v>2981</v>
      </c>
      <c r="W563" s="434" t="s">
        <v>217</v>
      </c>
      <c r="X563" s="14"/>
    </row>
    <row r="564" spans="1:24" s="401" customFormat="1" x14ac:dyDescent="0.2">
      <c r="A564" s="14" t="s">
        <v>1065</v>
      </c>
      <c r="B564" s="433" t="s">
        <v>1065</v>
      </c>
      <c r="C564" s="14" t="s">
        <v>1090</v>
      </c>
      <c r="D564" s="398">
        <v>3379.15</v>
      </c>
      <c r="E564" s="398"/>
      <c r="F564" s="398"/>
      <c r="G564" s="14" t="s">
        <v>405</v>
      </c>
      <c r="H564" s="14">
        <v>2006</v>
      </c>
      <c r="I564" s="424">
        <f>VLOOKUP(H564,[1]Inflation!$G$16:$H$26,2,FALSE)</f>
        <v>1.1415203211239338</v>
      </c>
      <c r="J564" s="16">
        <f t="shared" si="53"/>
        <v>3857.3683931259407</v>
      </c>
      <c r="K564" s="398"/>
      <c r="L564" s="16">
        <v>1200</v>
      </c>
      <c r="M564" s="398"/>
      <c r="N564" s="16">
        <f t="shared" si="54"/>
        <v>1369.8243853487204</v>
      </c>
      <c r="O564" s="398">
        <v>4165</v>
      </c>
      <c r="P564" s="398"/>
      <c r="Q564" s="16">
        <f t="shared" si="55"/>
        <v>4754.4321374811843</v>
      </c>
      <c r="R564" s="14" t="s">
        <v>27</v>
      </c>
      <c r="S564" s="14" t="s">
        <v>403</v>
      </c>
      <c r="T564" s="14" t="s">
        <v>404</v>
      </c>
      <c r="U564" s="416">
        <v>1506</v>
      </c>
      <c r="V564" s="14" t="s">
        <v>2982</v>
      </c>
      <c r="W564" s="434" t="s">
        <v>406</v>
      </c>
      <c r="X564" s="14"/>
    </row>
    <row r="565" spans="1:24" x14ac:dyDescent="0.2">
      <c r="A565" s="14" t="s">
        <v>1065</v>
      </c>
      <c r="B565" s="14" t="s">
        <v>1065</v>
      </c>
      <c r="C565" s="387" t="s">
        <v>1091</v>
      </c>
      <c r="D565" s="390">
        <v>3900</v>
      </c>
      <c r="E565" s="390"/>
      <c r="F565" s="390"/>
      <c r="G565" s="23" t="s">
        <v>67</v>
      </c>
      <c r="H565" s="23">
        <v>2010</v>
      </c>
      <c r="I565" s="424">
        <f>VLOOKUP(H565,[1]Inflation!$G$16:$H$26,2,FALSE)</f>
        <v>1.0461491063094051</v>
      </c>
      <c r="J565" s="16">
        <f t="shared" si="53"/>
        <v>4079.9815146066799</v>
      </c>
      <c r="K565" s="390"/>
      <c r="L565" s="455">
        <v>2200</v>
      </c>
      <c r="M565" s="390"/>
      <c r="N565" s="16">
        <f t="shared" si="54"/>
        <v>2301.5280338806911</v>
      </c>
      <c r="O565" s="390">
        <v>5600</v>
      </c>
      <c r="P565" s="390"/>
      <c r="Q565" s="16">
        <f t="shared" si="55"/>
        <v>5858.4349953326682</v>
      </c>
      <c r="R565" s="387" t="s">
        <v>27</v>
      </c>
      <c r="S565" s="37" t="s">
        <v>658</v>
      </c>
      <c r="T565" s="23" t="s">
        <v>66</v>
      </c>
      <c r="U565" s="419"/>
      <c r="V565" s="389" t="s">
        <v>2983</v>
      </c>
      <c r="W565" s="27" t="s">
        <v>69</v>
      </c>
      <c r="X565" s="389"/>
    </row>
    <row r="566" spans="1:24" x14ac:dyDescent="0.2">
      <c r="A566" s="37" t="s">
        <v>1065</v>
      </c>
      <c r="B566" s="14" t="s">
        <v>1065</v>
      </c>
      <c r="C566" s="31"/>
      <c r="D566" s="384">
        <v>2809.63</v>
      </c>
      <c r="E566" s="384"/>
      <c r="F566" s="384"/>
      <c r="G566" s="23" t="s">
        <v>67</v>
      </c>
      <c r="H566" s="23">
        <v>2010</v>
      </c>
      <c r="I566" s="424">
        <f>VLOOKUP(H566,[1]Inflation!$G$16:$H$26,2,FALSE)</f>
        <v>1.0461491063094051</v>
      </c>
      <c r="J566" s="16">
        <f t="shared" si="53"/>
        <v>2939.2919135600937</v>
      </c>
      <c r="K566" s="384"/>
      <c r="L566" s="452">
        <v>475</v>
      </c>
      <c r="M566" s="384"/>
      <c r="N566" s="16">
        <f t="shared" si="54"/>
        <v>496.92082549696738</v>
      </c>
      <c r="O566" s="384">
        <v>6600</v>
      </c>
      <c r="P566" s="384"/>
      <c r="Q566" s="16">
        <f t="shared" si="55"/>
        <v>6904.5841016420736</v>
      </c>
      <c r="R566" s="387" t="s">
        <v>27</v>
      </c>
      <c r="S566" s="37" t="s">
        <v>71</v>
      </c>
      <c r="T566" s="23" t="s">
        <v>66</v>
      </c>
      <c r="U566" s="31"/>
      <c r="V566" s="33" t="s">
        <v>2984</v>
      </c>
      <c r="W566" s="27" t="s">
        <v>69</v>
      </c>
      <c r="X566" s="33"/>
    </row>
    <row r="567" spans="1:24" x14ac:dyDescent="0.2">
      <c r="A567" s="37" t="s">
        <v>1065</v>
      </c>
      <c r="B567" s="14" t="s">
        <v>1065</v>
      </c>
      <c r="C567" s="31" t="s">
        <v>1088</v>
      </c>
      <c r="D567" s="384">
        <v>4453.8599999999997</v>
      </c>
      <c r="E567" s="384"/>
      <c r="F567" s="384"/>
      <c r="G567" s="23" t="s">
        <v>67</v>
      </c>
      <c r="H567" s="23">
        <v>2010</v>
      </c>
      <c r="I567" s="424">
        <f>VLOOKUP(H567,[1]Inflation!$G$16:$H$26,2,FALSE)</f>
        <v>1.0461491063094051</v>
      </c>
      <c r="J567" s="16">
        <f t="shared" si="53"/>
        <v>4659.4016586272064</v>
      </c>
      <c r="K567" s="384"/>
      <c r="L567" s="452">
        <v>500</v>
      </c>
      <c r="M567" s="384"/>
      <c r="N567" s="16">
        <f t="shared" si="54"/>
        <v>523.07455315470247</v>
      </c>
      <c r="O567" s="384">
        <v>10000</v>
      </c>
      <c r="P567" s="384"/>
      <c r="Q567" s="16">
        <f t="shared" si="55"/>
        <v>10461.49106309405</v>
      </c>
      <c r="R567" s="387" t="s">
        <v>27</v>
      </c>
      <c r="S567" s="37" t="s">
        <v>71</v>
      </c>
      <c r="T567" s="23" t="s">
        <v>66</v>
      </c>
      <c r="U567" s="31"/>
      <c r="V567" s="33" t="s">
        <v>2985</v>
      </c>
      <c r="W567" s="27" t="s">
        <v>69</v>
      </c>
      <c r="X567" s="33"/>
    </row>
    <row r="568" spans="1:24" x14ac:dyDescent="0.2">
      <c r="A568" s="14" t="s">
        <v>1065</v>
      </c>
      <c r="B568" s="14" t="s">
        <v>1065</v>
      </c>
      <c r="C568" s="23" t="s">
        <v>1098</v>
      </c>
      <c r="D568" s="381">
        <v>5691.97</v>
      </c>
      <c r="E568" s="381"/>
      <c r="F568" s="381"/>
      <c r="G568" s="23" t="s">
        <v>67</v>
      </c>
      <c r="H568" s="23">
        <v>2010</v>
      </c>
      <c r="I568" s="424">
        <f>VLOOKUP(H568,[1]Inflation!$G$16:$H$26,2,FALSE)</f>
        <v>1.0461491063094051</v>
      </c>
      <c r="J568" s="16">
        <f t="shared" si="53"/>
        <v>5954.6493286399445</v>
      </c>
      <c r="K568" s="381"/>
      <c r="L568" s="450">
        <v>2500</v>
      </c>
      <c r="M568" s="381"/>
      <c r="N568" s="16">
        <f t="shared" si="54"/>
        <v>2615.3727657735126</v>
      </c>
      <c r="O568" s="381">
        <v>8008.43</v>
      </c>
      <c r="P568" s="381"/>
      <c r="Q568" s="16">
        <f t="shared" si="55"/>
        <v>8378.0118874414293</v>
      </c>
      <c r="R568" s="23" t="s">
        <v>27</v>
      </c>
      <c r="S568" s="37" t="s">
        <v>77</v>
      </c>
      <c r="T568" s="23" t="s">
        <v>66</v>
      </c>
      <c r="U568" s="417"/>
      <c r="V568" s="26" t="s">
        <v>2796</v>
      </c>
      <c r="W568" s="27" t="s">
        <v>69</v>
      </c>
      <c r="X568" s="26"/>
    </row>
    <row r="569" spans="1:24" x14ac:dyDescent="0.2">
      <c r="A569" s="14" t="s">
        <v>1065</v>
      </c>
      <c r="B569" s="14" t="s">
        <v>1065</v>
      </c>
      <c r="C569" s="23" t="s">
        <v>1099</v>
      </c>
      <c r="D569" s="381">
        <v>2809.62</v>
      </c>
      <c r="E569" s="381"/>
      <c r="F569" s="381"/>
      <c r="G569" s="23" t="s">
        <v>67</v>
      </c>
      <c r="H569" s="23">
        <v>2010</v>
      </c>
      <c r="I569" s="424">
        <f>VLOOKUP(H569,[1]Inflation!$G$16:$H$26,2,FALSE)</f>
        <v>1.0461491063094051</v>
      </c>
      <c r="J569" s="16">
        <f t="shared" si="53"/>
        <v>2939.2814520690304</v>
      </c>
      <c r="K569" s="381"/>
      <c r="L569" s="450">
        <v>2500</v>
      </c>
      <c r="M569" s="381"/>
      <c r="N569" s="16">
        <f t="shared" si="54"/>
        <v>2615.3727657735126</v>
      </c>
      <c r="O569" s="381">
        <v>3119.25</v>
      </c>
      <c r="P569" s="381"/>
      <c r="Q569" s="16">
        <f t="shared" si="55"/>
        <v>3263.2005998556119</v>
      </c>
      <c r="R569" s="23" t="s">
        <v>27</v>
      </c>
      <c r="S569" s="37" t="s">
        <v>205</v>
      </c>
      <c r="T569" s="23" t="s">
        <v>66</v>
      </c>
      <c r="U569" s="417"/>
      <c r="V569" s="26" t="s">
        <v>2748</v>
      </c>
      <c r="W569" s="27" t="s">
        <v>69</v>
      </c>
      <c r="X569" s="26"/>
    </row>
    <row r="570" spans="1:24" s="401" customFormat="1" x14ac:dyDescent="0.2">
      <c r="A570" s="14" t="s">
        <v>1065</v>
      </c>
      <c r="B570" s="14" t="s">
        <v>1065</v>
      </c>
      <c r="C570" s="23" t="s">
        <v>1100</v>
      </c>
      <c r="D570" s="381">
        <v>4217.33</v>
      </c>
      <c r="E570" s="381"/>
      <c r="F570" s="381"/>
      <c r="G570" s="23" t="s">
        <v>67</v>
      </c>
      <c r="H570" s="23">
        <v>2010</v>
      </c>
      <c r="I570" s="424">
        <f>VLOOKUP(H570,[1]Inflation!$G$16:$H$26,2,FALSE)</f>
        <v>1.0461491063094051</v>
      </c>
      <c r="J570" s="16">
        <f t="shared" si="53"/>
        <v>4411.9560105118435</v>
      </c>
      <c r="K570" s="381"/>
      <c r="L570" s="450">
        <v>3000</v>
      </c>
      <c r="M570" s="381"/>
      <c r="N570" s="16">
        <f t="shared" si="54"/>
        <v>3138.4473189282153</v>
      </c>
      <c r="O570" s="381">
        <v>9360</v>
      </c>
      <c r="P570" s="381"/>
      <c r="Q570" s="16">
        <f t="shared" si="55"/>
        <v>9791.9556350560306</v>
      </c>
      <c r="R570" s="23" t="s">
        <v>27</v>
      </c>
      <c r="S570" s="37" t="s">
        <v>291</v>
      </c>
      <c r="T570" s="23" t="s">
        <v>66</v>
      </c>
      <c r="U570" s="417"/>
      <c r="V570" s="26" t="s">
        <v>2754</v>
      </c>
      <c r="W570" s="38" t="s">
        <v>69</v>
      </c>
      <c r="X570" s="26"/>
    </row>
    <row r="571" spans="1:24" s="401" customFormat="1" x14ac:dyDescent="0.2">
      <c r="A571" s="14" t="s">
        <v>1065</v>
      </c>
      <c r="B571" s="14" t="s">
        <v>1065</v>
      </c>
      <c r="C571" s="23" t="s">
        <v>1082</v>
      </c>
      <c r="D571" s="381">
        <v>5292.23</v>
      </c>
      <c r="E571" s="381"/>
      <c r="F571" s="381"/>
      <c r="G571" s="23" t="s">
        <v>67</v>
      </c>
      <c r="H571" s="23">
        <v>2010</v>
      </c>
      <c r="I571" s="424">
        <f>VLOOKUP(H571,[1]Inflation!$G$16:$H$26,2,FALSE)</f>
        <v>1.0461491063094051</v>
      </c>
      <c r="J571" s="16">
        <f t="shared" si="53"/>
        <v>5536.4616848838223</v>
      </c>
      <c r="K571" s="381"/>
      <c r="L571" s="450">
        <v>1575</v>
      </c>
      <c r="M571" s="381"/>
      <c r="N571" s="16">
        <f t="shared" si="54"/>
        <v>1647.6848424373129</v>
      </c>
      <c r="O571" s="381">
        <v>7500</v>
      </c>
      <c r="P571" s="381"/>
      <c r="Q571" s="16">
        <f t="shared" si="55"/>
        <v>7846.1182973205377</v>
      </c>
      <c r="R571" s="23" t="s">
        <v>27</v>
      </c>
      <c r="S571" s="37" t="s">
        <v>233</v>
      </c>
      <c r="T571" s="23" t="s">
        <v>66</v>
      </c>
      <c r="U571" s="417"/>
      <c r="V571" s="26" t="s">
        <v>2986</v>
      </c>
      <c r="W571" s="38" t="s">
        <v>69</v>
      </c>
      <c r="X571" s="26"/>
    </row>
    <row r="572" spans="1:24" x14ac:dyDescent="0.2">
      <c r="A572" s="14" t="s">
        <v>1065</v>
      </c>
      <c r="B572" s="14" t="s">
        <v>1065</v>
      </c>
      <c r="C572" s="23" t="s">
        <v>1080</v>
      </c>
      <c r="D572" s="381">
        <v>5224.93</v>
      </c>
      <c r="E572" s="381"/>
      <c r="F572" s="381"/>
      <c r="G572" s="23" t="s">
        <v>67</v>
      </c>
      <c r="H572" s="23">
        <v>2010</v>
      </c>
      <c r="I572" s="424">
        <f>VLOOKUP(H572,[1]Inflation!$G$16:$H$26,2,FALSE)</f>
        <v>1.0461491063094051</v>
      </c>
      <c r="J572" s="16">
        <f t="shared" si="53"/>
        <v>5466.0558500292</v>
      </c>
      <c r="K572" s="381"/>
      <c r="L572" s="450">
        <v>4680</v>
      </c>
      <c r="M572" s="381"/>
      <c r="N572" s="16">
        <f t="shared" si="54"/>
        <v>4895.9778175280153</v>
      </c>
      <c r="O572" s="381">
        <v>6000</v>
      </c>
      <c r="P572" s="381"/>
      <c r="Q572" s="16">
        <f t="shared" si="55"/>
        <v>6276.8946378564306</v>
      </c>
      <c r="R572" s="23" t="s">
        <v>27</v>
      </c>
      <c r="S572" s="37" t="s">
        <v>233</v>
      </c>
      <c r="T572" s="23" t="s">
        <v>66</v>
      </c>
      <c r="U572" s="417"/>
      <c r="V572" s="26" t="s">
        <v>2792</v>
      </c>
      <c r="W572" s="38" t="s">
        <v>69</v>
      </c>
      <c r="X572" s="26"/>
    </row>
    <row r="573" spans="1:24" x14ac:dyDescent="0.2">
      <c r="A573" s="14" t="s">
        <v>1065</v>
      </c>
      <c r="B573" s="14" t="s">
        <v>1065</v>
      </c>
      <c r="C573" s="14" t="s">
        <v>1106</v>
      </c>
      <c r="D573" s="398">
        <v>80000</v>
      </c>
      <c r="E573" s="398">
        <f>D573/2</f>
        <v>40000</v>
      </c>
      <c r="F573" s="398" t="s">
        <v>27</v>
      </c>
      <c r="G573" s="14">
        <v>2010</v>
      </c>
      <c r="H573" s="14">
        <v>2010</v>
      </c>
      <c r="I573" s="424">
        <f>VLOOKUP(H573,[1]Inflation!$G$16:$H$26,2,FALSE)</f>
        <v>1.0461491063094051</v>
      </c>
      <c r="J573" s="16">
        <f>I573*E573</f>
        <v>41845.964252376201</v>
      </c>
      <c r="K573" s="398"/>
      <c r="L573" s="16"/>
      <c r="M573" s="398"/>
      <c r="N573" s="16">
        <f t="shared" si="54"/>
        <v>0</v>
      </c>
      <c r="O573" s="398"/>
      <c r="P573" s="398"/>
      <c r="Q573" s="16">
        <f t="shared" si="55"/>
        <v>0</v>
      </c>
      <c r="R573" s="14" t="s">
        <v>1107</v>
      </c>
      <c r="S573" s="14" t="s">
        <v>84</v>
      </c>
      <c r="T573" s="14" t="s">
        <v>1108</v>
      </c>
      <c r="U573" s="416" t="s">
        <v>1109</v>
      </c>
      <c r="V573" s="14" t="s">
        <v>2739</v>
      </c>
      <c r="W573" s="38" t="s">
        <v>1110</v>
      </c>
      <c r="X573" s="14"/>
    </row>
    <row r="574" spans="1:24" x14ac:dyDescent="0.2">
      <c r="A574" s="14" t="s">
        <v>1065</v>
      </c>
      <c r="B574" s="14" t="s">
        <v>1065</v>
      </c>
      <c r="C574" s="14"/>
      <c r="D574" s="398"/>
      <c r="E574" s="398"/>
      <c r="F574" s="398"/>
      <c r="G574" s="14">
        <v>2011</v>
      </c>
      <c r="H574" s="14">
        <v>2011</v>
      </c>
      <c r="I574" s="424">
        <f>VLOOKUP(H574,[1]Inflation!$G$16:$H$26,2,FALSE)</f>
        <v>1.0292667257822254</v>
      </c>
      <c r="J574" s="16">
        <f t="shared" ref="J574:J582" si="56">I574*D574</f>
        <v>0</v>
      </c>
      <c r="K574" s="398"/>
      <c r="L574" s="16">
        <v>7000</v>
      </c>
      <c r="M574" s="398"/>
      <c r="N574" s="16">
        <f t="shared" si="54"/>
        <v>7204.8670804755784</v>
      </c>
      <c r="O574" s="398">
        <v>12500</v>
      </c>
      <c r="P574" s="398"/>
      <c r="Q574" s="16">
        <f t="shared" si="55"/>
        <v>12865.834072277818</v>
      </c>
      <c r="R574" s="14" t="s">
        <v>1107</v>
      </c>
      <c r="S574" s="14" t="s">
        <v>115</v>
      </c>
      <c r="T574" s="14" t="s">
        <v>116</v>
      </c>
      <c r="U574" s="416">
        <v>33</v>
      </c>
      <c r="V574" s="14" t="s">
        <v>2739</v>
      </c>
      <c r="W574" s="38" t="s">
        <v>117</v>
      </c>
      <c r="X574" s="14"/>
    </row>
    <row r="575" spans="1:24" s="401" customFormat="1" x14ac:dyDescent="0.2">
      <c r="A575" s="14" t="s">
        <v>1065</v>
      </c>
      <c r="B575" s="433" t="s">
        <v>1115</v>
      </c>
      <c r="C575" s="433" t="s">
        <v>1116</v>
      </c>
      <c r="D575" s="398">
        <v>1400.7</v>
      </c>
      <c r="E575" s="398"/>
      <c r="F575" s="398"/>
      <c r="G575" s="14" t="s">
        <v>405</v>
      </c>
      <c r="H575" s="14">
        <v>2006</v>
      </c>
      <c r="I575" s="424">
        <f>VLOOKUP(H575,[1]Inflation!$G$16:$H$26,2,FALSE)</f>
        <v>1.1415203211239338</v>
      </c>
      <c r="J575" s="16">
        <f t="shared" si="56"/>
        <v>1598.9275137982941</v>
      </c>
      <c r="K575" s="398"/>
      <c r="L575" s="16">
        <v>100</v>
      </c>
      <c r="M575" s="398"/>
      <c r="N575" s="16">
        <f t="shared" si="54"/>
        <v>114.15203211239337</v>
      </c>
      <c r="O575" s="398">
        <v>4000</v>
      </c>
      <c r="P575" s="398"/>
      <c r="Q575" s="16">
        <f t="shared" si="55"/>
        <v>4566.0812844957354</v>
      </c>
      <c r="R575" s="14" t="s">
        <v>27</v>
      </c>
      <c r="S575" s="14" t="s">
        <v>403</v>
      </c>
      <c r="T575" s="14" t="s">
        <v>404</v>
      </c>
      <c r="U575" s="416">
        <v>1505</v>
      </c>
      <c r="V575" s="14" t="s">
        <v>2987</v>
      </c>
      <c r="W575" s="434" t="s">
        <v>406</v>
      </c>
      <c r="X575" s="14"/>
    </row>
    <row r="576" spans="1:24" s="401" customFormat="1" x14ac:dyDescent="0.2">
      <c r="A576" s="37" t="s">
        <v>1065</v>
      </c>
      <c r="B576" s="14" t="s">
        <v>1115</v>
      </c>
      <c r="C576" s="387" t="s">
        <v>1117</v>
      </c>
      <c r="D576" s="390">
        <v>1763</v>
      </c>
      <c r="E576" s="390"/>
      <c r="F576" s="390"/>
      <c r="G576" s="23" t="s">
        <v>67</v>
      </c>
      <c r="H576" s="23">
        <v>2010</v>
      </c>
      <c r="I576" s="424">
        <f>VLOOKUP(H576,[1]Inflation!$G$16:$H$26,2,FALSE)</f>
        <v>1.0461491063094051</v>
      </c>
      <c r="J576" s="16">
        <f t="shared" si="56"/>
        <v>1844.3608744234812</v>
      </c>
      <c r="K576" s="390"/>
      <c r="L576" s="455">
        <v>1470</v>
      </c>
      <c r="M576" s="390"/>
      <c r="N576" s="16">
        <f t="shared" si="54"/>
        <v>1537.8391862748254</v>
      </c>
      <c r="O576" s="390">
        <v>2405</v>
      </c>
      <c r="P576" s="390"/>
      <c r="Q576" s="16">
        <f t="shared" si="55"/>
        <v>2515.988600674119</v>
      </c>
      <c r="R576" s="387" t="s">
        <v>27</v>
      </c>
      <c r="S576" s="37" t="s">
        <v>658</v>
      </c>
      <c r="T576" s="23" t="s">
        <v>66</v>
      </c>
      <c r="U576" s="419"/>
      <c r="V576" s="389" t="s">
        <v>2988</v>
      </c>
      <c r="W576" s="27" t="s">
        <v>69</v>
      </c>
      <c r="X576" s="389"/>
    </row>
    <row r="577" spans="1:24" s="401" customFormat="1" x14ac:dyDescent="0.2">
      <c r="A577" s="14" t="s">
        <v>1065</v>
      </c>
      <c r="B577" s="14" t="s">
        <v>1115</v>
      </c>
      <c r="C577" s="14" t="s">
        <v>1118</v>
      </c>
      <c r="D577" s="385">
        <v>2072.9299999999998</v>
      </c>
      <c r="E577" s="385"/>
      <c r="F577" s="385" t="s">
        <v>27</v>
      </c>
      <c r="G577" s="23" t="s">
        <v>67</v>
      </c>
      <c r="H577" s="23">
        <v>2010</v>
      </c>
      <c r="I577" s="424">
        <f>VLOOKUP(H577,[1]Inflation!$G$16:$H$26,2,FALSE)</f>
        <v>1.0461491063094051</v>
      </c>
      <c r="J577" s="16">
        <f t="shared" si="56"/>
        <v>2168.5938669419547</v>
      </c>
      <c r="K577" s="385"/>
      <c r="L577" s="453">
        <v>764.84</v>
      </c>
      <c r="M577" s="385"/>
      <c r="N577" s="16">
        <f t="shared" si="54"/>
        <v>800.13668246968541</v>
      </c>
      <c r="O577" s="385">
        <v>11965</v>
      </c>
      <c r="P577" s="385"/>
      <c r="Q577" s="16">
        <f t="shared" si="55"/>
        <v>12517.174056992031</v>
      </c>
      <c r="R577" s="34" t="s">
        <v>1067</v>
      </c>
      <c r="S577" s="37" t="s">
        <v>74</v>
      </c>
      <c r="T577" s="23" t="s">
        <v>66</v>
      </c>
      <c r="U577" s="34"/>
      <c r="V577" s="36" t="s">
        <v>2989</v>
      </c>
      <c r="W577" s="27" t="s">
        <v>69</v>
      </c>
      <c r="X577" s="36"/>
    </row>
    <row r="578" spans="1:24" s="401" customFormat="1" x14ac:dyDescent="0.2">
      <c r="A578" s="14" t="s">
        <v>1065</v>
      </c>
      <c r="B578" s="14" t="s">
        <v>1115</v>
      </c>
      <c r="C578" s="34" t="s">
        <v>1121</v>
      </c>
      <c r="D578" s="385">
        <v>562.62</v>
      </c>
      <c r="E578" s="385"/>
      <c r="F578" s="385" t="s">
        <v>27</v>
      </c>
      <c r="G578" s="23" t="s">
        <v>67</v>
      </c>
      <c r="H578" s="23">
        <v>2010</v>
      </c>
      <c r="I578" s="424">
        <f>VLOOKUP(H578,[1]Inflation!$G$16:$H$26,2,FALSE)</f>
        <v>1.0461491063094051</v>
      </c>
      <c r="J578" s="16">
        <f t="shared" si="56"/>
        <v>588.58441019179747</v>
      </c>
      <c r="K578" s="385"/>
      <c r="L578" s="453">
        <v>272</v>
      </c>
      <c r="M578" s="385"/>
      <c r="N578" s="16">
        <f t="shared" si="54"/>
        <v>284.55255691615815</v>
      </c>
      <c r="O578" s="385">
        <v>913</v>
      </c>
      <c r="P578" s="385"/>
      <c r="Q578" s="16">
        <f t="shared" si="55"/>
        <v>955.13413406048676</v>
      </c>
      <c r="R578" s="34" t="s">
        <v>1067</v>
      </c>
      <c r="S578" s="37" t="s">
        <v>74</v>
      </c>
      <c r="T578" s="23" t="s">
        <v>66</v>
      </c>
      <c r="U578" s="34"/>
      <c r="V578" s="36" t="s">
        <v>2990</v>
      </c>
      <c r="W578" s="27" t="s">
        <v>69</v>
      </c>
      <c r="X578" s="36"/>
    </row>
    <row r="579" spans="1:24" x14ac:dyDescent="0.2">
      <c r="A579" s="14" t="s">
        <v>1065</v>
      </c>
      <c r="B579" s="14" t="s">
        <v>1115</v>
      </c>
      <c r="C579" s="34" t="s">
        <v>1123</v>
      </c>
      <c r="D579" s="385">
        <v>236.72</v>
      </c>
      <c r="E579" s="385"/>
      <c r="F579" s="385" t="s">
        <v>27</v>
      </c>
      <c r="G579" s="23" t="s">
        <v>67</v>
      </c>
      <c r="H579" s="23">
        <v>2010</v>
      </c>
      <c r="I579" s="424">
        <f>VLOOKUP(H579,[1]Inflation!$G$16:$H$26,2,FALSE)</f>
        <v>1.0461491063094051</v>
      </c>
      <c r="J579" s="16">
        <f t="shared" si="56"/>
        <v>247.64441644556237</v>
      </c>
      <c r="K579" s="385"/>
      <c r="L579" s="453">
        <v>100</v>
      </c>
      <c r="M579" s="385"/>
      <c r="N579" s="16">
        <f t="shared" si="54"/>
        <v>104.6149106309405</v>
      </c>
      <c r="O579" s="385">
        <v>410</v>
      </c>
      <c r="P579" s="385"/>
      <c r="Q579" s="16">
        <f t="shared" si="55"/>
        <v>428.92113358685606</v>
      </c>
      <c r="R579" s="34" t="s">
        <v>1067</v>
      </c>
      <c r="S579" s="37" t="s">
        <v>74</v>
      </c>
      <c r="T579" s="23" t="s">
        <v>66</v>
      </c>
      <c r="U579" s="34"/>
      <c r="V579" s="36" t="s">
        <v>2991</v>
      </c>
      <c r="W579" s="27" t="s">
        <v>69</v>
      </c>
      <c r="X579" s="36"/>
    </row>
    <row r="580" spans="1:24" x14ac:dyDescent="0.2">
      <c r="A580" s="14" t="s">
        <v>1065</v>
      </c>
      <c r="B580" s="14" t="s">
        <v>1115</v>
      </c>
      <c r="C580" s="34" t="s">
        <v>1126</v>
      </c>
      <c r="D580" s="385">
        <v>255</v>
      </c>
      <c r="E580" s="385"/>
      <c r="F580" s="385" t="s">
        <v>27</v>
      </c>
      <c r="G580" s="382" t="s">
        <v>67</v>
      </c>
      <c r="H580" s="382">
        <v>2010</v>
      </c>
      <c r="I580" s="424">
        <f>VLOOKUP(H580,[1]Inflation!$G$16:$H$26,2,FALSE)</f>
        <v>1.0461491063094051</v>
      </c>
      <c r="J580" s="16">
        <f t="shared" si="56"/>
        <v>266.76802210889826</v>
      </c>
      <c r="K580" s="385"/>
      <c r="L580" s="453">
        <v>65</v>
      </c>
      <c r="M580" s="385"/>
      <c r="N580" s="16">
        <f t="shared" si="54"/>
        <v>67.999691910111324</v>
      </c>
      <c r="O580" s="385">
        <v>350</v>
      </c>
      <c r="P580" s="472"/>
      <c r="Q580" s="16">
        <f t="shared" si="55"/>
        <v>366.15218720829176</v>
      </c>
      <c r="R580" s="386" t="s">
        <v>1067</v>
      </c>
      <c r="S580" s="37" t="s">
        <v>74</v>
      </c>
      <c r="T580" s="23" t="s">
        <v>66</v>
      </c>
      <c r="U580" s="386"/>
      <c r="V580" s="36" t="s">
        <v>2992</v>
      </c>
      <c r="W580" s="445" t="s">
        <v>69</v>
      </c>
      <c r="X580" s="36"/>
    </row>
    <row r="581" spans="1:24" x14ac:dyDescent="0.2">
      <c r="A581" s="14" t="s">
        <v>1065</v>
      </c>
      <c r="B581" s="14" t="s">
        <v>1115</v>
      </c>
      <c r="C581" s="34" t="s">
        <v>1129</v>
      </c>
      <c r="D581" s="385">
        <v>1311.8</v>
      </c>
      <c r="E581" s="385"/>
      <c r="F581" s="385" t="s">
        <v>27</v>
      </c>
      <c r="G581" s="382" t="s">
        <v>67</v>
      </c>
      <c r="H581" s="382">
        <v>2010</v>
      </c>
      <c r="I581" s="424">
        <f>VLOOKUP(H581,[1]Inflation!$G$16:$H$26,2,FALSE)</f>
        <v>1.0461491063094051</v>
      </c>
      <c r="J581" s="16">
        <f t="shared" si="56"/>
        <v>1372.3383976566774</v>
      </c>
      <c r="K581" s="385"/>
      <c r="L581" s="453">
        <v>800</v>
      </c>
      <c r="M581" s="385"/>
      <c r="N581" s="16">
        <f t="shared" si="54"/>
        <v>836.919285047524</v>
      </c>
      <c r="O581" s="385">
        <v>4382.6099999999997</v>
      </c>
      <c r="P581" s="472"/>
      <c r="Q581" s="16">
        <f t="shared" si="55"/>
        <v>4584.863534802661</v>
      </c>
      <c r="R581" s="386" t="s">
        <v>1067</v>
      </c>
      <c r="S581" s="37" t="s">
        <v>74</v>
      </c>
      <c r="T581" s="23" t="s">
        <v>66</v>
      </c>
      <c r="U581" s="386"/>
      <c r="V581" s="36" t="s">
        <v>2993</v>
      </c>
      <c r="W581" s="445" t="s">
        <v>69</v>
      </c>
      <c r="X581" s="36"/>
    </row>
    <row r="582" spans="1:24" s="401" customFormat="1" x14ac:dyDescent="0.2">
      <c r="A582" s="14" t="s">
        <v>1065</v>
      </c>
      <c r="B582" s="14" t="s">
        <v>1133</v>
      </c>
      <c r="C582" s="14"/>
      <c r="D582" s="398">
        <v>15000</v>
      </c>
      <c r="E582" s="398"/>
      <c r="F582" s="398"/>
      <c r="G582" s="406">
        <v>2008</v>
      </c>
      <c r="H582" s="406">
        <v>2008</v>
      </c>
      <c r="I582" s="424">
        <f>VLOOKUP(H582,[1]Inflation!$G$16:$H$26,2,FALSE)</f>
        <v>1.0721304058925818</v>
      </c>
      <c r="J582" s="16">
        <f t="shared" si="56"/>
        <v>16081.956088388726</v>
      </c>
      <c r="K582" s="398"/>
      <c r="L582" s="16"/>
      <c r="M582" s="398"/>
      <c r="N582" s="16">
        <f t="shared" si="54"/>
        <v>0</v>
      </c>
      <c r="O582" s="398"/>
      <c r="P582" s="435"/>
      <c r="Q582" s="16">
        <f t="shared" si="55"/>
        <v>0</v>
      </c>
      <c r="R582" s="406" t="s">
        <v>27</v>
      </c>
      <c r="S582" s="14" t="s">
        <v>74</v>
      </c>
      <c r="T582" s="14" t="s">
        <v>1134</v>
      </c>
      <c r="U582" s="430" t="s">
        <v>1135</v>
      </c>
      <c r="V582" s="14" t="s">
        <v>2994</v>
      </c>
      <c r="W582" s="402" t="s">
        <v>1136</v>
      </c>
      <c r="X582" s="14"/>
    </row>
    <row r="583" spans="1:24" s="401" customFormat="1" x14ac:dyDescent="0.2">
      <c r="A583" s="14" t="s">
        <v>1065</v>
      </c>
      <c r="B583" s="14" t="s">
        <v>1133</v>
      </c>
      <c r="C583" s="14" t="s">
        <v>1137</v>
      </c>
      <c r="D583" s="398">
        <v>100000</v>
      </c>
      <c r="E583" s="398">
        <f>D583/2</f>
        <v>50000</v>
      </c>
      <c r="F583" s="398" t="s">
        <v>27</v>
      </c>
      <c r="G583" s="14">
        <v>2010</v>
      </c>
      <c r="H583" s="14">
        <v>2010</v>
      </c>
      <c r="I583" s="424">
        <f>VLOOKUP(H583,[1]Inflation!$G$16:$H$26,2,FALSE)</f>
        <v>1.0461491063094051</v>
      </c>
      <c r="J583" s="16">
        <f>I583*E583</f>
        <v>52307.455315470252</v>
      </c>
      <c r="K583" s="398"/>
      <c r="L583" s="16"/>
      <c r="M583" s="398"/>
      <c r="N583" s="16">
        <f t="shared" si="54"/>
        <v>0</v>
      </c>
      <c r="O583" s="398"/>
      <c r="P583" s="398"/>
      <c r="Q583" s="16">
        <f t="shared" si="55"/>
        <v>0</v>
      </c>
      <c r="R583" s="14" t="s">
        <v>353</v>
      </c>
      <c r="S583" s="14" t="s">
        <v>84</v>
      </c>
      <c r="T583" s="14" t="s">
        <v>1108</v>
      </c>
      <c r="U583" s="416" t="s">
        <v>1109</v>
      </c>
      <c r="V583" s="14" t="s">
        <v>2739</v>
      </c>
      <c r="W583" s="38" t="s">
        <v>1110</v>
      </c>
      <c r="X583" s="14"/>
    </row>
    <row r="584" spans="1:24" s="401" customFormat="1" x14ac:dyDescent="0.2">
      <c r="A584" s="14" t="s">
        <v>1065</v>
      </c>
      <c r="B584" s="14" t="s">
        <v>1133</v>
      </c>
      <c r="C584" s="14" t="s">
        <v>1138</v>
      </c>
      <c r="D584" s="398">
        <v>8000</v>
      </c>
      <c r="E584" s="398"/>
      <c r="F584" s="398"/>
      <c r="G584" s="14">
        <v>2010</v>
      </c>
      <c r="H584" s="14">
        <v>2010</v>
      </c>
      <c r="I584" s="424">
        <f>VLOOKUP(H584,[1]Inflation!$G$16:$H$26,2,FALSE)</f>
        <v>1.0461491063094051</v>
      </c>
      <c r="J584" s="16">
        <f t="shared" ref="J584:J596" si="57">I584*D584</f>
        <v>8369.1928504752395</v>
      </c>
      <c r="K584" s="398"/>
      <c r="L584" s="16"/>
      <c r="M584" s="398"/>
      <c r="N584" s="16">
        <f t="shared" si="54"/>
        <v>0</v>
      </c>
      <c r="O584" s="398"/>
      <c r="P584" s="398"/>
      <c r="Q584" s="16">
        <f t="shared" si="55"/>
        <v>0</v>
      </c>
      <c r="R584" s="14" t="s">
        <v>27</v>
      </c>
      <c r="S584" s="14" t="s">
        <v>84</v>
      </c>
      <c r="T584" s="14" t="s">
        <v>1108</v>
      </c>
      <c r="U584" s="416" t="s">
        <v>1139</v>
      </c>
      <c r="V584" s="14" t="s">
        <v>2739</v>
      </c>
      <c r="W584" s="38" t="s">
        <v>1110</v>
      </c>
      <c r="X584" s="14"/>
    </row>
    <row r="585" spans="1:24" s="401" customFormat="1" x14ac:dyDescent="0.2">
      <c r="A585" s="14" t="s">
        <v>1065</v>
      </c>
      <c r="B585" s="14" t="s">
        <v>1133</v>
      </c>
      <c r="C585" s="23"/>
      <c r="D585" s="381">
        <v>11698.71</v>
      </c>
      <c r="E585" s="381"/>
      <c r="F585" s="381"/>
      <c r="G585" s="23" t="s">
        <v>67</v>
      </c>
      <c r="H585" s="23">
        <v>2010</v>
      </c>
      <c r="I585" s="424">
        <f>VLOOKUP(H585,[1]Inflation!$G$16:$H$26,2,FALSE)</f>
        <v>1.0461491063094051</v>
      </c>
      <c r="J585" s="16">
        <f t="shared" si="57"/>
        <v>12238.595011472898</v>
      </c>
      <c r="K585" s="381"/>
      <c r="L585" s="450">
        <v>4325</v>
      </c>
      <c r="M585" s="381"/>
      <c r="N585" s="16">
        <f t="shared" si="54"/>
        <v>4524.5948847881773</v>
      </c>
      <c r="O585" s="381">
        <v>22590.54</v>
      </c>
      <c r="P585" s="381"/>
      <c r="Q585" s="16">
        <f t="shared" si="55"/>
        <v>23633.073232046867</v>
      </c>
      <c r="R585" s="23" t="s">
        <v>27</v>
      </c>
      <c r="S585" s="37" t="s">
        <v>77</v>
      </c>
      <c r="T585" s="23" t="s">
        <v>66</v>
      </c>
      <c r="U585" s="417"/>
      <c r="V585" s="26" t="s">
        <v>2784</v>
      </c>
      <c r="W585" s="27" t="s">
        <v>69</v>
      </c>
      <c r="X585" s="26"/>
    </row>
    <row r="586" spans="1:24" s="401" customFormat="1" x14ac:dyDescent="0.2">
      <c r="A586" s="14" t="s">
        <v>1140</v>
      </c>
      <c r="B586" s="14" t="s">
        <v>1141</v>
      </c>
      <c r="C586" s="14" t="s">
        <v>1142</v>
      </c>
      <c r="D586" s="398">
        <v>500</v>
      </c>
      <c r="E586" s="398"/>
      <c r="F586" s="398"/>
      <c r="G586" s="14">
        <v>2012</v>
      </c>
      <c r="H586" s="14">
        <v>2012</v>
      </c>
      <c r="I586" s="424">
        <f>VLOOKUP(H586,[1]Inflation!$G$16:$H$26,2,FALSE)</f>
        <v>1</v>
      </c>
      <c r="J586" s="16">
        <f t="shared" si="57"/>
        <v>500</v>
      </c>
      <c r="K586" s="398"/>
      <c r="L586" s="16"/>
      <c r="M586" s="398"/>
      <c r="N586" s="16">
        <f t="shared" si="54"/>
        <v>0</v>
      </c>
      <c r="O586" s="398"/>
      <c r="P586" s="398"/>
      <c r="Q586" s="16">
        <f t="shared" si="55"/>
        <v>0</v>
      </c>
      <c r="R586" s="14" t="s">
        <v>27</v>
      </c>
      <c r="S586" s="14" t="s">
        <v>233</v>
      </c>
      <c r="T586" s="14" t="s">
        <v>1143</v>
      </c>
      <c r="U586" s="416">
        <v>34</v>
      </c>
      <c r="V586" s="14" t="s">
        <v>2995</v>
      </c>
      <c r="W586" s="38" t="s">
        <v>1144</v>
      </c>
      <c r="X586" s="14"/>
    </row>
    <row r="587" spans="1:24" s="401" customFormat="1" x14ac:dyDescent="0.2">
      <c r="A587" s="14" t="s">
        <v>1140</v>
      </c>
      <c r="B587" s="37" t="s">
        <v>1141</v>
      </c>
      <c r="C587" s="31" t="s">
        <v>1145</v>
      </c>
      <c r="D587" s="384">
        <v>18622.93</v>
      </c>
      <c r="E587" s="384"/>
      <c r="F587" s="384"/>
      <c r="G587" s="23" t="s">
        <v>67</v>
      </c>
      <c r="H587" s="23">
        <v>2010</v>
      </c>
      <c r="I587" s="424">
        <f>VLOOKUP(H587,[1]Inflation!$G$16:$H$26,2,FALSE)</f>
        <v>1.0461491063094051</v>
      </c>
      <c r="J587" s="16">
        <f t="shared" si="57"/>
        <v>19482.361576362608</v>
      </c>
      <c r="K587" s="384"/>
      <c r="L587" s="452">
        <v>2000</v>
      </c>
      <c r="M587" s="384"/>
      <c r="N587" s="16">
        <f t="shared" si="54"/>
        <v>2092.2982126188099</v>
      </c>
      <c r="O587" s="384">
        <v>25000</v>
      </c>
      <c r="P587" s="384"/>
      <c r="Q587" s="16">
        <f t="shared" si="55"/>
        <v>26153.727657735126</v>
      </c>
      <c r="R587" s="14" t="s">
        <v>27</v>
      </c>
      <c r="S587" s="397" t="s">
        <v>71</v>
      </c>
      <c r="T587" s="23" t="s">
        <v>66</v>
      </c>
      <c r="U587" s="31"/>
      <c r="V587" s="33" t="s">
        <v>2996</v>
      </c>
      <c r="W587" s="38" t="s">
        <v>69</v>
      </c>
      <c r="X587" s="33"/>
    </row>
    <row r="588" spans="1:24" s="401" customFormat="1" x14ac:dyDescent="0.2">
      <c r="A588" s="14" t="s">
        <v>1140</v>
      </c>
      <c r="B588" s="14" t="s">
        <v>1141</v>
      </c>
      <c r="C588" s="14"/>
      <c r="D588" s="398">
        <v>125</v>
      </c>
      <c r="E588" s="398"/>
      <c r="F588" s="398"/>
      <c r="G588" s="14" t="s">
        <v>32</v>
      </c>
      <c r="H588" s="14">
        <v>2012</v>
      </c>
      <c r="I588" s="424">
        <f>VLOOKUP(H588,[1]Inflation!$G$16:$H$26,2,FALSE)</f>
        <v>1</v>
      </c>
      <c r="J588" s="16">
        <f t="shared" si="57"/>
        <v>125</v>
      </c>
      <c r="K588" s="398"/>
      <c r="L588" s="16"/>
      <c r="M588" s="398"/>
      <c r="N588" s="16">
        <f t="shared" ref="N588:N596" si="58">L588*I588</f>
        <v>0</v>
      </c>
      <c r="O588" s="398"/>
      <c r="P588" s="398"/>
      <c r="Q588" s="16">
        <f t="shared" ref="Q588:Q596" si="59">O588*I588</f>
        <v>0</v>
      </c>
      <c r="R588" s="14" t="s">
        <v>27</v>
      </c>
      <c r="S588" s="14" t="s">
        <v>28</v>
      </c>
      <c r="T588" s="14" t="s">
        <v>295</v>
      </c>
      <c r="U588" s="416" t="s">
        <v>1147</v>
      </c>
      <c r="V588" s="14" t="s">
        <v>2739</v>
      </c>
      <c r="W588" s="38" t="s">
        <v>297</v>
      </c>
      <c r="X588" s="14"/>
    </row>
    <row r="589" spans="1:24" s="401" customFormat="1" x14ac:dyDescent="0.2">
      <c r="A589" s="14" t="s">
        <v>1140</v>
      </c>
      <c r="B589" s="14" t="s">
        <v>1141</v>
      </c>
      <c r="C589" s="14" t="s">
        <v>1148</v>
      </c>
      <c r="D589" s="398">
        <v>200</v>
      </c>
      <c r="E589" s="398"/>
      <c r="F589" s="398"/>
      <c r="G589" s="14">
        <v>2010</v>
      </c>
      <c r="H589" s="14">
        <v>2010</v>
      </c>
      <c r="I589" s="424">
        <f>VLOOKUP(H589,[1]Inflation!$G$16:$H$26,2,FALSE)</f>
        <v>1.0461491063094051</v>
      </c>
      <c r="J589" s="16">
        <f t="shared" si="57"/>
        <v>209.229821261881</v>
      </c>
      <c r="K589" s="398"/>
      <c r="L589" s="16"/>
      <c r="M589" s="398"/>
      <c r="N589" s="16">
        <f t="shared" si="58"/>
        <v>0</v>
      </c>
      <c r="O589" s="398"/>
      <c r="P589" s="398"/>
      <c r="Q589" s="16">
        <f t="shared" si="59"/>
        <v>0</v>
      </c>
      <c r="R589" s="14" t="s">
        <v>27</v>
      </c>
      <c r="S589" s="14" t="s">
        <v>28</v>
      </c>
      <c r="T589" s="14" t="s">
        <v>357</v>
      </c>
      <c r="U589" s="416">
        <v>8</v>
      </c>
      <c r="V589" s="14" t="s">
        <v>2739</v>
      </c>
      <c r="W589" s="38" t="s">
        <v>358</v>
      </c>
      <c r="X589" s="14"/>
    </row>
    <row r="590" spans="1:24" x14ac:dyDescent="0.2">
      <c r="A590" s="14" t="s">
        <v>1140</v>
      </c>
      <c r="B590" s="14" t="s">
        <v>1141</v>
      </c>
      <c r="C590" s="14" t="s">
        <v>1149</v>
      </c>
      <c r="D590" s="398">
        <v>500</v>
      </c>
      <c r="E590" s="398"/>
      <c r="F590" s="398"/>
      <c r="G590" s="406">
        <v>2010</v>
      </c>
      <c r="H590" s="406">
        <v>2010</v>
      </c>
      <c r="I590" s="424">
        <f>VLOOKUP(H590,[1]Inflation!$G$16:$H$26,2,FALSE)</f>
        <v>1.0461491063094051</v>
      </c>
      <c r="J590" s="16">
        <f t="shared" si="57"/>
        <v>523.07455315470247</v>
      </c>
      <c r="K590" s="398"/>
      <c r="L590" s="16"/>
      <c r="M590" s="398"/>
      <c r="N590" s="16">
        <f t="shared" si="58"/>
        <v>0</v>
      </c>
      <c r="O590" s="398"/>
      <c r="P590" s="398"/>
      <c r="Q590" s="16">
        <f t="shared" si="59"/>
        <v>0</v>
      </c>
      <c r="R590" s="14" t="s">
        <v>27</v>
      </c>
      <c r="S590" s="14" t="s">
        <v>28</v>
      </c>
      <c r="T590" s="14" t="s">
        <v>357</v>
      </c>
      <c r="U590" s="416">
        <v>8</v>
      </c>
      <c r="V590" s="14" t="s">
        <v>2739</v>
      </c>
      <c r="W590" s="402" t="s">
        <v>358</v>
      </c>
      <c r="X590" s="14"/>
    </row>
    <row r="591" spans="1:24" s="401" customFormat="1" x14ac:dyDescent="0.2">
      <c r="A591" s="14" t="s">
        <v>1140</v>
      </c>
      <c r="B591" s="14" t="s">
        <v>1150</v>
      </c>
      <c r="C591" s="14" t="s">
        <v>1151</v>
      </c>
      <c r="D591" s="398">
        <v>60000</v>
      </c>
      <c r="E591" s="398"/>
      <c r="F591" s="398"/>
      <c r="G591" s="14">
        <v>2008</v>
      </c>
      <c r="H591" s="14">
        <v>2008</v>
      </c>
      <c r="I591" s="424">
        <f>VLOOKUP(H591,[1]Inflation!$G$16:$H$26,2,FALSE)</f>
        <v>1.0721304058925818</v>
      </c>
      <c r="J591" s="16">
        <f t="shared" si="57"/>
        <v>64327.824353554905</v>
      </c>
      <c r="K591" s="398"/>
      <c r="L591" s="16"/>
      <c r="M591" s="398"/>
      <c r="N591" s="16">
        <f t="shared" si="58"/>
        <v>0</v>
      </c>
      <c r="O591" s="398"/>
      <c r="P591" s="398"/>
      <c r="Q591" s="16">
        <f t="shared" si="59"/>
        <v>0</v>
      </c>
      <c r="R591" s="14" t="s">
        <v>27</v>
      </c>
      <c r="S591" s="14" t="s">
        <v>28</v>
      </c>
      <c r="T591" s="14" t="s">
        <v>50</v>
      </c>
      <c r="U591" s="416" t="s">
        <v>51</v>
      </c>
      <c r="V591" s="14" t="s">
        <v>2739</v>
      </c>
      <c r="W591" s="38" t="s">
        <v>52</v>
      </c>
      <c r="X591" s="14" t="s">
        <v>53</v>
      </c>
    </row>
    <row r="592" spans="1:24" s="401" customFormat="1" x14ac:dyDescent="0.2">
      <c r="A592" s="14" t="s">
        <v>1140</v>
      </c>
      <c r="B592" s="14" t="s">
        <v>1150</v>
      </c>
      <c r="C592" s="14" t="s">
        <v>1152</v>
      </c>
      <c r="D592" s="398">
        <v>17700</v>
      </c>
      <c r="E592" s="398"/>
      <c r="F592" s="398"/>
      <c r="G592" s="14">
        <v>2008</v>
      </c>
      <c r="H592" s="14">
        <v>2008</v>
      </c>
      <c r="I592" s="424">
        <f>VLOOKUP(H592,[1]Inflation!$G$16:$H$26,2,FALSE)</f>
        <v>1.0721304058925818</v>
      </c>
      <c r="J592" s="16">
        <f t="shared" si="57"/>
        <v>18976.708184298699</v>
      </c>
      <c r="K592" s="398"/>
      <c r="L592" s="16"/>
      <c r="M592" s="398"/>
      <c r="N592" s="16">
        <f t="shared" si="58"/>
        <v>0</v>
      </c>
      <c r="O592" s="398"/>
      <c r="P592" s="398"/>
      <c r="Q592" s="16">
        <f t="shared" si="59"/>
        <v>0</v>
      </c>
      <c r="R592" s="14" t="s">
        <v>27</v>
      </c>
      <c r="S592" s="14" t="s">
        <v>28</v>
      </c>
      <c r="T592" s="14" t="s">
        <v>50</v>
      </c>
      <c r="U592" s="416" t="s">
        <v>51</v>
      </c>
      <c r="V592" s="14" t="s">
        <v>2739</v>
      </c>
      <c r="W592" s="38" t="s">
        <v>52</v>
      </c>
      <c r="X592" s="14" t="s">
        <v>53</v>
      </c>
    </row>
    <row r="593" spans="1:24" s="401" customFormat="1" x14ac:dyDescent="0.2">
      <c r="A593" s="14" t="s">
        <v>1140</v>
      </c>
      <c r="B593" s="14" t="s">
        <v>1150</v>
      </c>
      <c r="C593" s="14" t="s">
        <v>1153</v>
      </c>
      <c r="D593" s="398">
        <v>10000</v>
      </c>
      <c r="E593" s="398"/>
      <c r="F593" s="398"/>
      <c r="G593" s="14">
        <v>2012</v>
      </c>
      <c r="H593" s="14">
        <v>2012</v>
      </c>
      <c r="I593" s="424">
        <f>VLOOKUP(H593,[1]Inflation!$G$16:$H$26,2,FALSE)</f>
        <v>1</v>
      </c>
      <c r="J593" s="16">
        <f t="shared" si="57"/>
        <v>10000</v>
      </c>
      <c r="K593" s="398"/>
      <c r="L593" s="16"/>
      <c r="M593" s="398"/>
      <c r="N593" s="16">
        <f t="shared" si="58"/>
        <v>0</v>
      </c>
      <c r="O593" s="398"/>
      <c r="P593" s="398"/>
      <c r="Q593" s="16">
        <f t="shared" si="59"/>
        <v>0</v>
      </c>
      <c r="R593" s="14" t="s">
        <v>27</v>
      </c>
      <c r="S593" s="14" t="s">
        <v>233</v>
      </c>
      <c r="T593" s="14" t="s">
        <v>1143</v>
      </c>
      <c r="U593" s="416">
        <v>34</v>
      </c>
      <c r="V593" s="14" t="s">
        <v>2777</v>
      </c>
      <c r="W593" s="38" t="s">
        <v>1144</v>
      </c>
      <c r="X593" s="14"/>
    </row>
    <row r="594" spans="1:24" x14ac:dyDescent="0.2">
      <c r="A594" s="14" t="s">
        <v>1140</v>
      </c>
      <c r="B594" s="14" t="s">
        <v>1150</v>
      </c>
      <c r="C594" s="14" t="s">
        <v>1154</v>
      </c>
      <c r="D594" s="398"/>
      <c r="E594" s="398"/>
      <c r="F594" s="398"/>
      <c r="G594" s="14" t="s">
        <v>32</v>
      </c>
      <c r="H594" s="14">
        <v>2012</v>
      </c>
      <c r="I594" s="424">
        <f>VLOOKUP(H594,[1]Inflation!$G$16:$H$26,2,FALSE)</f>
        <v>1</v>
      </c>
      <c r="J594" s="16">
        <f t="shared" si="57"/>
        <v>0</v>
      </c>
      <c r="K594" s="398"/>
      <c r="L594" s="16">
        <v>10000</v>
      </c>
      <c r="M594" s="398"/>
      <c r="N594" s="16">
        <f t="shared" si="58"/>
        <v>10000</v>
      </c>
      <c r="O594" s="398">
        <v>20000</v>
      </c>
      <c r="P594" s="398"/>
      <c r="Q594" s="16">
        <f t="shared" si="59"/>
        <v>20000</v>
      </c>
      <c r="R594" s="14" t="s">
        <v>27</v>
      </c>
      <c r="S594" s="14" t="s">
        <v>28</v>
      </c>
      <c r="T594" s="14" t="s">
        <v>295</v>
      </c>
      <c r="U594" s="416" t="s">
        <v>1155</v>
      </c>
      <c r="V594" s="14" t="s">
        <v>2739</v>
      </c>
      <c r="W594" s="38" t="s">
        <v>297</v>
      </c>
      <c r="X594" s="14"/>
    </row>
    <row r="595" spans="1:24" x14ac:dyDescent="0.2">
      <c r="A595" s="14" t="s">
        <v>1140</v>
      </c>
      <c r="B595" s="14" t="s">
        <v>1150</v>
      </c>
      <c r="C595" s="14" t="s">
        <v>1156</v>
      </c>
      <c r="D595" s="398"/>
      <c r="E595" s="398"/>
      <c r="F595" s="398"/>
      <c r="G595" s="14">
        <v>2010</v>
      </c>
      <c r="H595" s="14">
        <v>2010</v>
      </c>
      <c r="I595" s="424">
        <f>VLOOKUP(H595,[1]Inflation!$G$16:$H$26,2,FALSE)</f>
        <v>1.0461491063094051</v>
      </c>
      <c r="J595" s="16">
        <f t="shared" si="57"/>
        <v>0</v>
      </c>
      <c r="K595" s="398"/>
      <c r="L595" s="16">
        <v>10000</v>
      </c>
      <c r="M595" s="398"/>
      <c r="N595" s="16">
        <f t="shared" si="58"/>
        <v>10461.49106309405</v>
      </c>
      <c r="O595" s="398">
        <v>20000</v>
      </c>
      <c r="P595" s="398"/>
      <c r="Q595" s="16">
        <f t="shared" si="59"/>
        <v>20922.982126188101</v>
      </c>
      <c r="R595" s="14" t="s">
        <v>27</v>
      </c>
      <c r="S595" s="14" t="s">
        <v>28</v>
      </c>
      <c r="T595" s="14" t="s">
        <v>357</v>
      </c>
      <c r="U595" s="416">
        <v>14</v>
      </c>
      <c r="V595" s="14" t="s">
        <v>2739</v>
      </c>
      <c r="W595" s="38" t="s">
        <v>358</v>
      </c>
      <c r="X595" s="14"/>
    </row>
    <row r="596" spans="1:24" x14ac:dyDescent="0.2">
      <c r="A596" s="14" t="s">
        <v>1140</v>
      </c>
      <c r="B596" s="14" t="s">
        <v>1150</v>
      </c>
      <c r="C596" s="14" t="s">
        <v>1157</v>
      </c>
      <c r="D596" s="398"/>
      <c r="E596" s="398"/>
      <c r="F596" s="398"/>
      <c r="G596" s="14" t="s">
        <v>32</v>
      </c>
      <c r="H596" s="14">
        <v>2012</v>
      </c>
      <c r="I596" s="424">
        <f>VLOOKUP(H596,[1]Inflation!$G$16:$H$26,2,FALSE)</f>
        <v>1</v>
      </c>
      <c r="J596" s="16">
        <f t="shared" si="57"/>
        <v>0</v>
      </c>
      <c r="K596" s="398"/>
      <c r="L596" s="16">
        <v>5000</v>
      </c>
      <c r="M596" s="398"/>
      <c r="N596" s="16">
        <f t="shared" si="58"/>
        <v>5000</v>
      </c>
      <c r="O596" s="398">
        <v>20000</v>
      </c>
      <c r="P596" s="398"/>
      <c r="Q596" s="16">
        <f t="shared" si="59"/>
        <v>20000</v>
      </c>
      <c r="R596" s="14" t="s">
        <v>27</v>
      </c>
      <c r="S596" s="14" t="s">
        <v>84</v>
      </c>
      <c r="T596" s="14" t="s">
        <v>287</v>
      </c>
      <c r="U596" s="416" t="s">
        <v>32</v>
      </c>
      <c r="V596" s="14" t="s">
        <v>2739</v>
      </c>
      <c r="W596" s="38" t="s">
        <v>1158</v>
      </c>
      <c r="X596" s="14"/>
    </row>
    <row r="597" spans="1:24" x14ac:dyDescent="0.2">
      <c r="A597" s="14" t="s">
        <v>1159</v>
      </c>
      <c r="B597" s="14" t="s">
        <v>1159</v>
      </c>
      <c r="C597" s="14"/>
      <c r="D597" s="398">
        <v>40000</v>
      </c>
      <c r="E597" s="398"/>
      <c r="F597" s="398"/>
      <c r="G597" s="14">
        <v>2007</v>
      </c>
      <c r="H597" s="14">
        <v>2007</v>
      </c>
      <c r="I597" s="424">
        <f>VLOOKUP(H597,[1]Inflation!$G$16:$H$26,2,FALSE)</f>
        <v>1.118306895992371</v>
      </c>
      <c r="J597" s="16">
        <v>44732.275839694841</v>
      </c>
      <c r="K597" s="398"/>
      <c r="L597" s="16"/>
      <c r="M597" s="398"/>
      <c r="N597" s="16">
        <v>0</v>
      </c>
      <c r="O597" s="398"/>
      <c r="P597" s="398"/>
      <c r="Q597" s="16">
        <v>0</v>
      </c>
      <c r="R597" s="14" t="s">
        <v>27</v>
      </c>
      <c r="S597" s="14" t="s">
        <v>97</v>
      </c>
      <c r="T597" s="14" t="s">
        <v>1160</v>
      </c>
      <c r="U597" s="416" t="s">
        <v>1161</v>
      </c>
      <c r="V597" s="14" t="s">
        <v>2739</v>
      </c>
      <c r="W597" s="38" t="s">
        <v>1162</v>
      </c>
      <c r="X597" s="14"/>
    </row>
    <row r="598" spans="1:24" x14ac:dyDescent="0.2">
      <c r="A598" s="14" t="s">
        <v>1159</v>
      </c>
      <c r="B598" s="14" t="s">
        <v>1159</v>
      </c>
      <c r="C598" s="14"/>
      <c r="D598" s="398"/>
      <c r="E598" s="398"/>
      <c r="F598" s="398"/>
      <c r="G598" s="14">
        <v>2011</v>
      </c>
      <c r="H598" s="14">
        <v>2011</v>
      </c>
      <c r="I598" s="424">
        <f>VLOOKUP(H598,[1]Inflation!$G$16:$H$26,2,FALSE)</f>
        <v>1.0292667257822254</v>
      </c>
      <c r="J598" s="16">
        <v>0</v>
      </c>
      <c r="K598" s="398"/>
      <c r="L598" s="16">
        <v>50000</v>
      </c>
      <c r="M598" s="398"/>
      <c r="N598" s="16">
        <v>51463.33628911127</v>
      </c>
      <c r="O598" s="398">
        <v>125000</v>
      </c>
      <c r="P598" s="398"/>
      <c r="Q598" s="16">
        <v>128658.34072277819</v>
      </c>
      <c r="R598" s="14" t="s">
        <v>27</v>
      </c>
      <c r="S598" s="14" t="s">
        <v>44</v>
      </c>
      <c r="T598" s="14" t="s">
        <v>45</v>
      </c>
      <c r="U598" s="416">
        <v>13</v>
      </c>
      <c r="V598" s="14" t="s">
        <v>2739</v>
      </c>
      <c r="W598" s="38" t="s">
        <v>46</v>
      </c>
      <c r="X598" s="14"/>
    </row>
    <row r="599" spans="1:24" x14ac:dyDescent="0.2">
      <c r="A599" s="14" t="s">
        <v>1159</v>
      </c>
      <c r="B599" s="14" t="s">
        <v>1159</v>
      </c>
      <c r="C599" s="14"/>
      <c r="D599" s="398">
        <v>150000</v>
      </c>
      <c r="E599" s="398"/>
      <c r="F599" s="398"/>
      <c r="G599" s="14">
        <v>2010</v>
      </c>
      <c r="H599" s="14">
        <v>2010</v>
      </c>
      <c r="I599" s="424">
        <f>VLOOKUP(H599,[1]Inflation!$G$16:$H$26,2,FALSE)</f>
        <v>1.0461491063094051</v>
      </c>
      <c r="J599" s="16">
        <v>156922.36594641075</v>
      </c>
      <c r="K599" s="398"/>
      <c r="L599" s="16"/>
      <c r="M599" s="398"/>
      <c r="N599" s="16">
        <v>0</v>
      </c>
      <c r="O599" s="398"/>
      <c r="P599" s="398"/>
      <c r="Q599" s="16">
        <v>0</v>
      </c>
      <c r="R599" s="14" t="s">
        <v>353</v>
      </c>
      <c r="S599" s="14" t="s">
        <v>84</v>
      </c>
      <c r="T599" s="14" t="s">
        <v>1108</v>
      </c>
      <c r="U599" s="416" t="s">
        <v>1163</v>
      </c>
      <c r="V599" s="14" t="s">
        <v>2739</v>
      </c>
      <c r="W599" s="38" t="s">
        <v>1110</v>
      </c>
      <c r="X599" s="14"/>
    </row>
    <row r="600" spans="1:24" x14ac:dyDescent="0.2">
      <c r="A600" s="14" t="s">
        <v>1159</v>
      </c>
      <c r="B600" s="14" t="s">
        <v>1159</v>
      </c>
      <c r="C600" s="14"/>
      <c r="D600" s="398">
        <v>45000</v>
      </c>
      <c r="E600" s="398"/>
      <c r="F600" s="398"/>
      <c r="G600" s="14">
        <v>2009</v>
      </c>
      <c r="H600" s="14">
        <v>2009</v>
      </c>
      <c r="I600" s="424">
        <f>VLOOKUP(H600,[1]Inflation!$G$16:$H$26,2,FALSE)</f>
        <v>1.0733291816457666</v>
      </c>
      <c r="J600" s="16">
        <v>48299.813174059498</v>
      </c>
      <c r="K600" s="398"/>
      <c r="L600" s="16"/>
      <c r="M600" s="398"/>
      <c r="N600" s="16">
        <v>0</v>
      </c>
      <c r="O600" s="398"/>
      <c r="P600" s="398"/>
      <c r="Q600" s="16">
        <v>0</v>
      </c>
      <c r="R600" s="14" t="s">
        <v>27</v>
      </c>
      <c r="S600" s="14" t="s">
        <v>44</v>
      </c>
      <c r="T600" s="14" t="s">
        <v>103</v>
      </c>
      <c r="U600" s="416" t="s">
        <v>114</v>
      </c>
      <c r="V600" s="14" t="s">
        <v>2739</v>
      </c>
      <c r="W600" s="38" t="s">
        <v>104</v>
      </c>
      <c r="X600" s="14"/>
    </row>
    <row r="601" spans="1:24" x14ac:dyDescent="0.2">
      <c r="A601" s="14" t="s">
        <v>1159</v>
      </c>
      <c r="B601" s="14" t="s">
        <v>1159</v>
      </c>
      <c r="C601" s="14"/>
      <c r="D601" s="398">
        <v>91500</v>
      </c>
      <c r="E601" s="398"/>
      <c r="F601" s="398"/>
      <c r="G601" s="14">
        <v>2010</v>
      </c>
      <c r="H601" s="14">
        <v>2010</v>
      </c>
      <c r="I601" s="424">
        <f>VLOOKUP(H601,[1]Inflation!$G$16:$H$26,2,FALSE)</f>
        <v>1.0461491063094051</v>
      </c>
      <c r="J601" s="16">
        <v>95722.64322731056</v>
      </c>
      <c r="K601" s="398"/>
      <c r="L601" s="16"/>
      <c r="M601" s="398"/>
      <c r="N601" s="16">
        <v>0</v>
      </c>
      <c r="O601" s="398"/>
      <c r="P601" s="398"/>
      <c r="Q601" s="16">
        <v>0</v>
      </c>
      <c r="R601" s="14" t="s">
        <v>27</v>
      </c>
      <c r="S601" s="14" t="s">
        <v>1164</v>
      </c>
      <c r="T601" s="14" t="s">
        <v>1165</v>
      </c>
      <c r="U601" s="416" t="s">
        <v>32</v>
      </c>
      <c r="V601" s="14" t="s">
        <v>2766</v>
      </c>
      <c r="W601" s="38" t="s">
        <v>1166</v>
      </c>
      <c r="X601" s="14"/>
    </row>
    <row r="602" spans="1:24" x14ac:dyDescent="0.2">
      <c r="A602" s="14" t="s">
        <v>1159</v>
      </c>
      <c r="B602" s="14" t="s">
        <v>1159</v>
      </c>
      <c r="C602" s="14"/>
      <c r="D602" s="398">
        <v>50000</v>
      </c>
      <c r="E602" s="398"/>
      <c r="F602" s="398"/>
      <c r="G602" s="14">
        <v>2011</v>
      </c>
      <c r="H602" s="14">
        <v>2011</v>
      </c>
      <c r="I602" s="424">
        <f>VLOOKUP(H602,[1]Inflation!$G$16:$H$26,2,FALSE)</f>
        <v>1.0292667257822254</v>
      </c>
      <c r="J602" s="16">
        <v>51463.33628911127</v>
      </c>
      <c r="K602" s="398"/>
      <c r="L602" s="16"/>
      <c r="M602" s="398"/>
      <c r="N602" s="16">
        <v>0</v>
      </c>
      <c r="O602" s="398"/>
      <c r="P602" s="398"/>
      <c r="Q602" s="16">
        <v>0</v>
      </c>
      <c r="R602" s="14" t="s">
        <v>27</v>
      </c>
      <c r="S602" s="14" t="s">
        <v>71</v>
      </c>
      <c r="T602" s="14" t="s">
        <v>1167</v>
      </c>
      <c r="U602" s="416" t="s">
        <v>32</v>
      </c>
      <c r="V602" s="14" t="s">
        <v>2766</v>
      </c>
      <c r="W602" s="38" t="s">
        <v>1168</v>
      </c>
      <c r="X602" s="14"/>
    </row>
    <row r="603" spans="1:24" ht="25.5" x14ac:dyDescent="0.2">
      <c r="A603" s="14" t="s">
        <v>1159</v>
      </c>
      <c r="B603" s="14" t="s">
        <v>1159</v>
      </c>
      <c r="C603" s="14"/>
      <c r="D603" s="398">
        <v>50000</v>
      </c>
      <c r="E603" s="398"/>
      <c r="F603" s="398"/>
      <c r="G603" s="14" t="s">
        <v>30</v>
      </c>
      <c r="H603" s="14">
        <v>2008</v>
      </c>
      <c r="I603" s="424">
        <f>VLOOKUP(H603,[1]Inflation!$G$16:$H$26,2,FALSE)</f>
        <v>1.0721304058925818</v>
      </c>
      <c r="J603" s="16">
        <v>53606.520294629088</v>
      </c>
      <c r="K603" s="398"/>
      <c r="L603" s="16"/>
      <c r="M603" s="398"/>
      <c r="N603" s="16">
        <v>0</v>
      </c>
      <c r="O603" s="398"/>
      <c r="P603" s="398"/>
      <c r="Q603" s="16">
        <v>0</v>
      </c>
      <c r="R603" s="14" t="s">
        <v>27</v>
      </c>
      <c r="S603" s="14" t="s">
        <v>28</v>
      </c>
      <c r="T603" s="14" t="s">
        <v>29</v>
      </c>
      <c r="U603" s="416" t="s">
        <v>1076</v>
      </c>
      <c r="V603" s="14" t="s">
        <v>2739</v>
      </c>
      <c r="W603" s="38" t="s">
        <v>33</v>
      </c>
      <c r="X603" s="14" t="s">
        <v>34</v>
      </c>
    </row>
    <row r="604" spans="1:24" x14ac:dyDescent="0.2">
      <c r="A604" s="14" t="s">
        <v>1159</v>
      </c>
      <c r="B604" s="14" t="s">
        <v>1159</v>
      </c>
      <c r="C604" s="14"/>
      <c r="D604" s="398"/>
      <c r="E604" s="398"/>
      <c r="F604" s="398"/>
      <c r="G604" s="14">
        <v>2008</v>
      </c>
      <c r="H604" s="14">
        <v>2008</v>
      </c>
      <c r="I604" s="424">
        <f>VLOOKUP(H604,[1]Inflation!$G$16:$H$26,2,FALSE)</f>
        <v>1.0721304058925818</v>
      </c>
      <c r="J604" s="16">
        <v>0</v>
      </c>
      <c r="K604" s="398">
        <v>2000</v>
      </c>
      <c r="L604" s="16">
        <v>40000</v>
      </c>
      <c r="M604" s="398"/>
      <c r="N604" s="16">
        <v>42885.216235703272</v>
      </c>
      <c r="O604" s="398">
        <v>60000</v>
      </c>
      <c r="P604" s="398"/>
      <c r="Q604" s="16">
        <v>64327.824353554905</v>
      </c>
      <c r="R604" s="14" t="s">
        <v>353</v>
      </c>
      <c r="S604" s="14" t="s">
        <v>84</v>
      </c>
      <c r="T604" s="14" t="s">
        <v>373</v>
      </c>
      <c r="U604" s="416">
        <v>37</v>
      </c>
      <c r="V604" s="14" t="s">
        <v>2739</v>
      </c>
      <c r="W604" s="38" t="s">
        <v>375</v>
      </c>
      <c r="X604" s="14"/>
    </row>
    <row r="605" spans="1:24" x14ac:dyDescent="0.2">
      <c r="A605" s="14" t="s">
        <v>1159</v>
      </c>
      <c r="B605" s="14" t="s">
        <v>1159</v>
      </c>
      <c r="C605" s="14"/>
      <c r="D605" s="398"/>
      <c r="E605" s="398"/>
      <c r="F605" s="398"/>
      <c r="G605" s="14" t="s">
        <v>32</v>
      </c>
      <c r="H605" s="14">
        <v>2012</v>
      </c>
      <c r="I605" s="424">
        <f>VLOOKUP(H605,[1]Inflation!$G$16:$H$26,2,FALSE)</f>
        <v>1</v>
      </c>
      <c r="J605" s="16">
        <v>0</v>
      </c>
      <c r="K605" s="398"/>
      <c r="L605" s="16">
        <v>25000</v>
      </c>
      <c r="M605" s="398"/>
      <c r="N605" s="16">
        <v>25000</v>
      </c>
      <c r="O605" s="398">
        <v>35000</v>
      </c>
      <c r="P605" s="398"/>
      <c r="Q605" s="16">
        <v>35000</v>
      </c>
      <c r="R605" s="14" t="s">
        <v>27</v>
      </c>
      <c r="S605" s="14" t="s">
        <v>115</v>
      </c>
      <c r="T605" s="14" t="s">
        <v>1169</v>
      </c>
      <c r="U605" s="416" t="s">
        <v>32</v>
      </c>
      <c r="V605" s="14" t="s">
        <v>2739</v>
      </c>
      <c r="W605" s="38" t="s">
        <v>1170</v>
      </c>
      <c r="X605" s="14"/>
    </row>
    <row r="606" spans="1:24" x14ac:dyDescent="0.2">
      <c r="A606" s="14" t="s">
        <v>1171</v>
      </c>
      <c r="B606" s="14" t="s">
        <v>1172</v>
      </c>
      <c r="C606" s="14" t="s">
        <v>385</v>
      </c>
      <c r="D606" s="398">
        <v>13.333333333333334</v>
      </c>
      <c r="E606" s="398">
        <v>13.333333333333334</v>
      </c>
      <c r="F606" s="398"/>
      <c r="G606" s="14">
        <v>2011</v>
      </c>
      <c r="H606" s="14">
        <v>2011</v>
      </c>
      <c r="I606" s="424">
        <f>VLOOKUP(H606,[1]Inflation!$G$16:$H$26,2,FALSE)</f>
        <v>1.0292667257822254</v>
      </c>
      <c r="J606" s="16">
        <v>13.723556343763006</v>
      </c>
      <c r="K606" s="398"/>
      <c r="L606" s="16"/>
      <c r="M606" s="398"/>
      <c r="N606" s="16">
        <v>0</v>
      </c>
      <c r="O606" s="398"/>
      <c r="P606" s="398"/>
      <c r="Q606" s="16">
        <v>0</v>
      </c>
      <c r="R606" s="14" t="s">
        <v>148</v>
      </c>
      <c r="S606" s="14" t="s">
        <v>208</v>
      </c>
      <c r="T606" s="14" t="s">
        <v>1174</v>
      </c>
      <c r="U606" s="416" t="s">
        <v>210</v>
      </c>
      <c r="V606" s="14" t="s">
        <v>2997</v>
      </c>
      <c r="W606" s="38" t="s">
        <v>211</v>
      </c>
      <c r="X606" s="14"/>
    </row>
    <row r="607" spans="1:24" x14ac:dyDescent="0.2">
      <c r="A607" s="14" t="s">
        <v>1171</v>
      </c>
      <c r="B607" s="14" t="s">
        <v>1177</v>
      </c>
      <c r="C607" s="14" t="s">
        <v>1178</v>
      </c>
      <c r="D607" s="398">
        <v>3.9466666666666672</v>
      </c>
      <c r="E607" s="398">
        <v>3.9466666666666672</v>
      </c>
      <c r="F607" s="398"/>
      <c r="G607" s="14">
        <v>2011</v>
      </c>
      <c r="H607" s="14">
        <v>2011</v>
      </c>
      <c r="I607" s="424">
        <f>VLOOKUP(H607,[1]Inflation!$G$16:$H$26,2,FALSE)</f>
        <v>1.0292667257822254</v>
      </c>
      <c r="J607" s="16">
        <v>4.0621726777538507</v>
      </c>
      <c r="K607" s="398"/>
      <c r="L607" s="16"/>
      <c r="M607" s="398"/>
      <c r="N607" s="16">
        <v>0</v>
      </c>
      <c r="O607" s="398"/>
      <c r="P607" s="398"/>
      <c r="Q607" s="16">
        <v>0</v>
      </c>
      <c r="R607" s="14" t="s">
        <v>148</v>
      </c>
      <c r="S607" s="14" t="s">
        <v>97</v>
      </c>
      <c r="T607" s="14" t="s">
        <v>227</v>
      </c>
      <c r="U607" s="416" t="s">
        <v>32</v>
      </c>
      <c r="V607" s="14" t="s">
        <v>2998</v>
      </c>
      <c r="W607" s="38" t="s">
        <v>228</v>
      </c>
      <c r="X607" s="14"/>
    </row>
    <row r="608" spans="1:24" x14ac:dyDescent="0.2">
      <c r="A608" s="14" t="s">
        <v>1171</v>
      </c>
      <c r="B608" s="14" t="s">
        <v>1177</v>
      </c>
      <c r="C608" s="14" t="s">
        <v>1179</v>
      </c>
      <c r="D608" s="398">
        <v>4.3844444444444441</v>
      </c>
      <c r="E608" s="398">
        <v>4.3844444444444441</v>
      </c>
      <c r="F608" s="398"/>
      <c r="G608" s="14">
        <v>2011</v>
      </c>
      <c r="H608" s="14">
        <v>2011</v>
      </c>
      <c r="I608" s="424">
        <f>VLOOKUP(H608,[1]Inflation!$G$16:$H$26,2,FALSE)</f>
        <v>1.0292667257822254</v>
      </c>
      <c r="J608" s="16">
        <v>4.5127627777074011</v>
      </c>
      <c r="K608" s="398"/>
      <c r="L608" s="16"/>
      <c r="M608" s="398"/>
      <c r="N608" s="16">
        <v>0</v>
      </c>
      <c r="O608" s="398"/>
      <c r="P608" s="398"/>
      <c r="Q608" s="16">
        <v>0</v>
      </c>
      <c r="R608" s="14" t="s">
        <v>148</v>
      </c>
      <c r="S608" s="14" t="s">
        <v>97</v>
      </c>
      <c r="T608" s="14" t="s">
        <v>227</v>
      </c>
      <c r="U608" s="416" t="s">
        <v>32</v>
      </c>
      <c r="V608" s="14" t="s">
        <v>2999</v>
      </c>
      <c r="W608" s="38" t="s">
        <v>228</v>
      </c>
      <c r="X608" s="14"/>
    </row>
    <row r="609" spans="1:24" x14ac:dyDescent="0.2">
      <c r="A609" s="14" t="s">
        <v>1171</v>
      </c>
      <c r="B609" s="14" t="s">
        <v>1177</v>
      </c>
      <c r="C609" s="14"/>
      <c r="D609" s="398"/>
      <c r="E609" s="398"/>
      <c r="F609" s="398"/>
      <c r="G609" s="14">
        <v>2009</v>
      </c>
      <c r="H609" s="14">
        <v>2009</v>
      </c>
      <c r="I609" s="424">
        <f>VLOOKUP(H609,[1]Inflation!$G$16:$H$26,2,FALSE)</f>
        <v>1.0733291816457666</v>
      </c>
      <c r="J609" s="16">
        <v>0</v>
      </c>
      <c r="K609" s="398"/>
      <c r="L609" s="16">
        <v>6000</v>
      </c>
      <c r="M609" s="398">
        <v>6000</v>
      </c>
      <c r="N609" s="16">
        <v>6439.9750898745997</v>
      </c>
      <c r="O609" s="398">
        <v>9000</v>
      </c>
      <c r="P609" s="398">
        <v>9000</v>
      </c>
      <c r="Q609" s="16">
        <v>9659.9626348119</v>
      </c>
      <c r="R609" s="14" t="s">
        <v>27</v>
      </c>
      <c r="S609" s="14" t="s">
        <v>97</v>
      </c>
      <c r="T609" s="14" t="s">
        <v>304</v>
      </c>
      <c r="U609" s="416">
        <v>4</v>
      </c>
      <c r="V609" s="14" t="s">
        <v>2739</v>
      </c>
      <c r="W609" s="38" t="s">
        <v>305</v>
      </c>
      <c r="X609" s="14"/>
    </row>
    <row r="610" spans="1:24" x14ac:dyDescent="0.2">
      <c r="A610" s="14" t="s">
        <v>1171</v>
      </c>
      <c r="B610" s="14" t="s">
        <v>1177</v>
      </c>
      <c r="C610" s="14" t="s">
        <v>1180</v>
      </c>
      <c r="D610" s="398"/>
      <c r="E610" s="398"/>
      <c r="F610" s="398"/>
      <c r="G610" s="14">
        <v>2009</v>
      </c>
      <c r="H610" s="14">
        <v>2009</v>
      </c>
      <c r="I610" s="424">
        <f>VLOOKUP(H610,[1]Inflation!$G$16:$H$26,2,FALSE)</f>
        <v>1.0733291816457666</v>
      </c>
      <c r="J610" s="16">
        <v>0</v>
      </c>
      <c r="K610" s="398"/>
      <c r="L610" s="16">
        <v>10000</v>
      </c>
      <c r="M610" s="398">
        <v>10000</v>
      </c>
      <c r="N610" s="16">
        <v>10733.291816457666</v>
      </c>
      <c r="O610" s="398">
        <v>30000</v>
      </c>
      <c r="P610" s="398">
        <v>30000</v>
      </c>
      <c r="Q610" s="16">
        <v>32199.875449372998</v>
      </c>
      <c r="R610" s="14" t="s">
        <v>27</v>
      </c>
      <c r="S610" s="14" t="s">
        <v>97</v>
      </c>
      <c r="T610" s="14" t="s">
        <v>304</v>
      </c>
      <c r="U610" s="416">
        <v>4</v>
      </c>
      <c r="V610" s="14" t="s">
        <v>2739</v>
      </c>
      <c r="W610" s="38" t="s">
        <v>305</v>
      </c>
      <c r="X610" s="14"/>
    </row>
    <row r="611" spans="1:24" x14ac:dyDescent="0.2">
      <c r="A611" s="14" t="s">
        <v>1171</v>
      </c>
      <c r="B611" s="14" t="s">
        <v>1177</v>
      </c>
      <c r="C611" s="14"/>
      <c r="D611" s="404"/>
      <c r="E611" s="404"/>
      <c r="F611" s="404" t="s">
        <v>27</v>
      </c>
      <c r="G611" s="14">
        <v>2005</v>
      </c>
      <c r="H611" s="14">
        <v>2005</v>
      </c>
      <c r="I611" s="424">
        <f>VLOOKUP(H611,[1]Inflation!$G$16:$H$26,2,FALSE)</f>
        <v>1.1873956158663883</v>
      </c>
      <c r="J611" s="16">
        <v>0</v>
      </c>
      <c r="K611" s="398"/>
      <c r="L611" s="16">
        <v>5000</v>
      </c>
      <c r="M611" s="398">
        <v>5000</v>
      </c>
      <c r="N611" s="16">
        <v>5936.9780793319414</v>
      </c>
      <c r="O611" s="398">
        <v>15000</v>
      </c>
      <c r="P611" s="398">
        <v>15000</v>
      </c>
      <c r="Q611" s="16">
        <v>17810.934237995825</v>
      </c>
      <c r="R611" s="14" t="s">
        <v>1181</v>
      </c>
      <c r="S611" s="14" t="s">
        <v>88</v>
      </c>
      <c r="T611" s="14" t="s">
        <v>1182</v>
      </c>
      <c r="U611" s="416">
        <v>1</v>
      </c>
      <c r="V611" s="14" t="s">
        <v>2739</v>
      </c>
      <c r="W611" s="38" t="s">
        <v>1183</v>
      </c>
      <c r="X611" s="14"/>
    </row>
    <row r="612" spans="1:24" x14ac:dyDescent="0.2">
      <c r="A612" s="14" t="s">
        <v>1171</v>
      </c>
      <c r="B612" s="14" t="s">
        <v>1177</v>
      </c>
      <c r="C612" s="14"/>
      <c r="D612" s="404"/>
      <c r="E612" s="404"/>
      <c r="F612" s="404" t="s">
        <v>27</v>
      </c>
      <c r="G612" s="14">
        <v>2004</v>
      </c>
      <c r="H612" s="14">
        <v>2004</v>
      </c>
      <c r="I612" s="424">
        <f>VLOOKUP(H612,[1]Inflation!$G$16:$H$26,2,FALSE)</f>
        <v>1.2211755233494364</v>
      </c>
      <c r="J612" s="16">
        <v>0</v>
      </c>
      <c r="K612" s="398"/>
      <c r="L612" s="16">
        <v>2000</v>
      </c>
      <c r="M612" s="398">
        <v>2000</v>
      </c>
      <c r="N612" s="16">
        <v>2442.3510466988728</v>
      </c>
      <c r="O612" s="398">
        <v>15000</v>
      </c>
      <c r="P612" s="398">
        <v>15000</v>
      </c>
      <c r="Q612" s="16">
        <v>18317.632850241545</v>
      </c>
      <c r="R612" s="14" t="s">
        <v>320</v>
      </c>
      <c r="S612" s="14" t="s">
        <v>914</v>
      </c>
      <c r="T612" s="14" t="s">
        <v>1184</v>
      </c>
      <c r="U612" s="416" t="s">
        <v>32</v>
      </c>
      <c r="V612" s="14" t="s">
        <v>2739</v>
      </c>
      <c r="W612" s="38" t="s">
        <v>1185</v>
      </c>
      <c r="X612" s="14"/>
    </row>
    <row r="613" spans="1:24" x14ac:dyDescent="0.2">
      <c r="A613" s="14" t="s">
        <v>1171</v>
      </c>
      <c r="B613" s="14" t="s">
        <v>1177</v>
      </c>
      <c r="C613" s="14" t="s">
        <v>1189</v>
      </c>
      <c r="D613" s="404"/>
      <c r="E613" s="404"/>
      <c r="F613" s="404" t="s">
        <v>27</v>
      </c>
      <c r="G613" s="14">
        <v>2004</v>
      </c>
      <c r="H613" s="14">
        <v>2004</v>
      </c>
      <c r="I613" s="424">
        <f>VLOOKUP(H613,[1]Inflation!$G$16:$H$26,2,FALSE)</f>
        <v>1.2211755233494364</v>
      </c>
      <c r="J613" s="16">
        <v>0</v>
      </c>
      <c r="K613" s="398"/>
      <c r="L613" s="16">
        <v>4000</v>
      </c>
      <c r="M613" s="398">
        <v>4000</v>
      </c>
      <c r="N613" s="16">
        <v>4884.7020933977456</v>
      </c>
      <c r="O613" s="398">
        <v>30000</v>
      </c>
      <c r="P613" s="398">
        <v>30000</v>
      </c>
      <c r="Q613" s="16">
        <v>36635.265700483091</v>
      </c>
      <c r="R613" s="14" t="s">
        <v>320</v>
      </c>
      <c r="S613" s="14" t="s">
        <v>914</v>
      </c>
      <c r="T613" s="14" t="s">
        <v>1187</v>
      </c>
      <c r="U613" s="416" t="s">
        <v>32</v>
      </c>
      <c r="V613" s="14" t="s">
        <v>2739</v>
      </c>
      <c r="W613" s="38" t="s">
        <v>1188</v>
      </c>
      <c r="X613" s="14"/>
    </row>
    <row r="614" spans="1:24" x14ac:dyDescent="0.2">
      <c r="A614" s="14" t="s">
        <v>1171</v>
      </c>
      <c r="B614" s="14" t="s">
        <v>1177</v>
      </c>
      <c r="C614" s="14"/>
      <c r="D614" s="14"/>
      <c r="E614" s="14"/>
      <c r="F614" s="14"/>
      <c r="G614" s="14" t="s">
        <v>374</v>
      </c>
      <c r="H614" s="14">
        <v>2002</v>
      </c>
      <c r="I614" s="424">
        <f>VLOOKUP(H614,[1]Inflation!$G$16:$H$26,2,FALSE)</f>
        <v>1.280275745638717</v>
      </c>
      <c r="J614" s="16">
        <v>0</v>
      </c>
      <c r="K614" s="398"/>
      <c r="L614" s="16">
        <v>4000</v>
      </c>
      <c r="M614" s="398">
        <v>4000</v>
      </c>
      <c r="N614" s="16">
        <v>5121.1029825548685</v>
      </c>
      <c r="O614" s="398">
        <v>30000</v>
      </c>
      <c r="P614" s="398"/>
      <c r="Q614" s="16">
        <v>0</v>
      </c>
      <c r="R614" s="14" t="s">
        <v>27</v>
      </c>
      <c r="S614" s="14" t="s">
        <v>84</v>
      </c>
      <c r="T614" s="14" t="s">
        <v>373</v>
      </c>
      <c r="U614" s="416">
        <v>10</v>
      </c>
      <c r="V614" s="14" t="s">
        <v>2739</v>
      </c>
      <c r="W614" s="38" t="s">
        <v>375</v>
      </c>
      <c r="X614" s="14"/>
    </row>
    <row r="615" spans="1:24" x14ac:dyDescent="0.2">
      <c r="A615" s="14" t="s">
        <v>1171</v>
      </c>
      <c r="B615" s="14" t="s">
        <v>1177</v>
      </c>
      <c r="C615" s="14"/>
      <c r="D615" s="398">
        <v>30000</v>
      </c>
      <c r="E615" s="398">
        <v>7500</v>
      </c>
      <c r="F615" s="398" t="s">
        <v>27</v>
      </c>
      <c r="G615" s="14">
        <v>2010</v>
      </c>
      <c r="H615" s="14">
        <v>2010</v>
      </c>
      <c r="I615" s="424">
        <f>VLOOKUP(H615,[1]Inflation!$G$16:$H$26,2,FALSE)</f>
        <v>1.0461491063094051</v>
      </c>
      <c r="J615" s="16">
        <v>7846.1182973205377</v>
      </c>
      <c r="K615" s="398"/>
      <c r="L615" s="16"/>
      <c r="M615" s="398"/>
      <c r="N615" s="16">
        <v>0</v>
      </c>
      <c r="O615" s="398"/>
      <c r="P615" s="398"/>
      <c r="Q615" s="16">
        <v>0</v>
      </c>
      <c r="R615" s="14" t="s">
        <v>394</v>
      </c>
      <c r="S615" s="14" t="s">
        <v>84</v>
      </c>
      <c r="T615" s="14" t="s">
        <v>1108</v>
      </c>
      <c r="U615" s="416" t="s">
        <v>1191</v>
      </c>
      <c r="V615" s="14" t="s">
        <v>2739</v>
      </c>
      <c r="W615" s="38" t="s">
        <v>1110</v>
      </c>
      <c r="X615" s="14" t="s">
        <v>1192</v>
      </c>
    </row>
    <row r="616" spans="1:24" x14ac:dyDescent="0.2">
      <c r="A616" s="14" t="s">
        <v>1171</v>
      </c>
      <c r="B616" s="14" t="s">
        <v>1177</v>
      </c>
      <c r="C616" s="14"/>
      <c r="D616" s="398">
        <v>20000</v>
      </c>
      <c r="E616" s="398">
        <v>20000</v>
      </c>
      <c r="F616" s="398"/>
      <c r="G616" s="14">
        <v>2012</v>
      </c>
      <c r="H616" s="14">
        <v>2012</v>
      </c>
      <c r="I616" s="424">
        <f>VLOOKUP(H616,[1]Inflation!$G$16:$H$26,2,FALSE)</f>
        <v>1</v>
      </c>
      <c r="J616" s="16">
        <v>20000</v>
      </c>
      <c r="K616" s="398"/>
      <c r="L616" s="16"/>
      <c r="M616" s="398"/>
      <c r="N616" s="16">
        <v>0</v>
      </c>
      <c r="O616" s="398"/>
      <c r="P616" s="398"/>
      <c r="Q616" s="16">
        <v>0</v>
      </c>
      <c r="R616" s="14" t="s">
        <v>27</v>
      </c>
      <c r="S616" s="14" t="s">
        <v>28</v>
      </c>
      <c r="T616" s="14" t="s">
        <v>354</v>
      </c>
      <c r="U616" s="416">
        <v>6</v>
      </c>
      <c r="V616" s="14" t="s">
        <v>2739</v>
      </c>
      <c r="W616" s="38" t="s">
        <v>355</v>
      </c>
      <c r="X616" s="14"/>
    </row>
    <row r="617" spans="1:24" x14ac:dyDescent="0.2">
      <c r="A617" s="14" t="s">
        <v>1171</v>
      </c>
      <c r="B617" s="14" t="s">
        <v>1177</v>
      </c>
      <c r="C617" s="14"/>
      <c r="D617" s="398">
        <v>3000</v>
      </c>
      <c r="E617" s="398">
        <v>3000</v>
      </c>
      <c r="F617" s="398"/>
      <c r="G617" s="14">
        <v>2009</v>
      </c>
      <c r="H617" s="14">
        <v>2009</v>
      </c>
      <c r="I617" s="424">
        <f>VLOOKUP(H617,[1]Inflation!$G$16:$H$26,2,FALSE)</f>
        <v>1.0733291816457666</v>
      </c>
      <c r="J617" s="16">
        <v>3219.9875449372998</v>
      </c>
      <c r="K617" s="398"/>
      <c r="L617" s="16"/>
      <c r="M617" s="398"/>
      <c r="N617" s="16">
        <v>0</v>
      </c>
      <c r="O617" s="398"/>
      <c r="P617" s="398"/>
      <c r="Q617" s="16">
        <v>0</v>
      </c>
      <c r="R617" s="14" t="s">
        <v>27</v>
      </c>
      <c r="S617" s="14" t="s">
        <v>44</v>
      </c>
      <c r="T617" s="14" t="s">
        <v>103</v>
      </c>
      <c r="U617" s="416" t="s">
        <v>114</v>
      </c>
      <c r="V617" s="14" t="s">
        <v>2739</v>
      </c>
      <c r="W617" s="38" t="s">
        <v>104</v>
      </c>
      <c r="X617" s="14"/>
    </row>
    <row r="618" spans="1:24" x14ac:dyDescent="0.2">
      <c r="A618" s="14" t="s">
        <v>1171</v>
      </c>
      <c r="B618" s="14" t="s">
        <v>1177</v>
      </c>
      <c r="C618" s="14"/>
      <c r="D618" s="398"/>
      <c r="E618" s="398"/>
      <c r="F618" s="398"/>
      <c r="G618" s="14" t="s">
        <v>1193</v>
      </c>
      <c r="H618" s="14">
        <v>2002</v>
      </c>
      <c r="I618" s="424">
        <f>VLOOKUP(H618,[1]Inflation!$G$16:$H$26,2,FALSE)</f>
        <v>1.280275745638717</v>
      </c>
      <c r="J618" s="16">
        <v>0</v>
      </c>
      <c r="K618" s="398"/>
      <c r="L618" s="16">
        <v>6000</v>
      </c>
      <c r="M618" s="398">
        <v>6000</v>
      </c>
      <c r="N618" s="16">
        <v>7681.6544738323018</v>
      </c>
      <c r="O618" s="398">
        <v>10000</v>
      </c>
      <c r="P618" s="398">
        <v>10000</v>
      </c>
      <c r="Q618" s="16">
        <v>12802.757456387171</v>
      </c>
      <c r="R618" s="14" t="s">
        <v>27</v>
      </c>
      <c r="S618" s="14" t="s">
        <v>83</v>
      </c>
      <c r="T618" s="14" t="s">
        <v>289</v>
      </c>
      <c r="U618" s="416" t="s">
        <v>32</v>
      </c>
      <c r="V618" s="14" t="s">
        <v>2739</v>
      </c>
      <c r="W618" s="38" t="s">
        <v>1194</v>
      </c>
      <c r="X618" s="14"/>
    </row>
    <row r="619" spans="1:24" x14ac:dyDescent="0.2">
      <c r="A619" s="14" t="s">
        <v>1171</v>
      </c>
      <c r="B619" s="14" t="s">
        <v>1177</v>
      </c>
      <c r="C619" s="14"/>
      <c r="D619" s="398">
        <v>8785</v>
      </c>
      <c r="E619" s="398">
        <v>8785</v>
      </c>
      <c r="F619" s="398"/>
      <c r="G619" s="14">
        <v>2010</v>
      </c>
      <c r="H619" s="14">
        <v>2010</v>
      </c>
      <c r="I619" s="424">
        <f>VLOOKUP(H619,[1]Inflation!$G$16:$H$26,2,FALSE)</f>
        <v>1.0461491063094051</v>
      </c>
      <c r="J619" s="16">
        <v>9190.4198989281231</v>
      </c>
      <c r="K619" s="398"/>
      <c r="L619" s="16"/>
      <c r="M619" s="398"/>
      <c r="N619" s="16">
        <v>0</v>
      </c>
      <c r="O619" s="398"/>
      <c r="P619" s="398"/>
      <c r="Q619" s="16">
        <v>0</v>
      </c>
      <c r="R619" s="14" t="s">
        <v>27</v>
      </c>
      <c r="S619" s="14" t="s">
        <v>1164</v>
      </c>
      <c r="T619" s="14" t="s">
        <v>1165</v>
      </c>
      <c r="U619" s="416" t="s">
        <v>32</v>
      </c>
      <c r="V619" s="14" t="s">
        <v>2766</v>
      </c>
      <c r="W619" s="38" t="s">
        <v>1166</v>
      </c>
      <c r="X619" s="14"/>
    </row>
    <row r="620" spans="1:24" x14ac:dyDescent="0.2">
      <c r="A620" s="14" t="s">
        <v>1171</v>
      </c>
      <c r="B620" s="14" t="s">
        <v>1177</v>
      </c>
      <c r="C620" s="14"/>
      <c r="D620" s="398">
        <v>10000</v>
      </c>
      <c r="E620" s="398">
        <v>10000</v>
      </c>
      <c r="F620" s="398"/>
      <c r="G620" s="14">
        <v>2010</v>
      </c>
      <c r="H620" s="14">
        <v>2010</v>
      </c>
      <c r="I620" s="424">
        <f>VLOOKUP(H620,[1]Inflation!$G$16:$H$26,2,FALSE)</f>
        <v>1.0461491063094051</v>
      </c>
      <c r="J620" s="16">
        <v>10461.49106309405</v>
      </c>
      <c r="K620" s="398"/>
      <c r="L620" s="16"/>
      <c r="M620" s="398"/>
      <c r="N620" s="16">
        <v>0</v>
      </c>
      <c r="O620" s="398"/>
      <c r="P620" s="398"/>
      <c r="Q620" s="16">
        <v>0</v>
      </c>
      <c r="R620" s="14" t="s">
        <v>27</v>
      </c>
      <c r="S620" s="14" t="s">
        <v>84</v>
      </c>
      <c r="T620" s="14" t="s">
        <v>421</v>
      </c>
      <c r="U620" s="416">
        <v>8</v>
      </c>
      <c r="V620" s="14" t="s">
        <v>2739</v>
      </c>
      <c r="W620" s="38" t="s">
        <v>422</v>
      </c>
      <c r="X620" s="14"/>
    </row>
    <row r="621" spans="1:24" x14ac:dyDescent="0.2">
      <c r="A621" s="14" t="s">
        <v>1171</v>
      </c>
      <c r="B621" s="14" t="s">
        <v>1177</v>
      </c>
      <c r="C621" s="14"/>
      <c r="D621" s="398"/>
      <c r="E621" s="398"/>
      <c r="F621" s="398"/>
      <c r="G621" s="14">
        <v>2010</v>
      </c>
      <c r="H621" s="14">
        <v>2010</v>
      </c>
      <c r="I621" s="424">
        <f>VLOOKUP(H621,[1]Inflation!$G$16:$H$26,2,FALSE)</f>
        <v>1.0461491063094051</v>
      </c>
      <c r="J621" s="16">
        <v>0</v>
      </c>
      <c r="K621" s="398"/>
      <c r="L621" s="16">
        <v>12000</v>
      </c>
      <c r="M621" s="398">
        <v>12000</v>
      </c>
      <c r="N621" s="16">
        <v>12553.789275712861</v>
      </c>
      <c r="O621" s="398">
        <v>30000</v>
      </c>
      <c r="P621" s="398">
        <v>30000</v>
      </c>
      <c r="Q621" s="16">
        <v>31384.473189282151</v>
      </c>
      <c r="R621" s="14" t="s">
        <v>27</v>
      </c>
      <c r="S621" s="14" t="s">
        <v>84</v>
      </c>
      <c r="T621" s="14" t="s">
        <v>922</v>
      </c>
      <c r="U621" s="416">
        <v>8</v>
      </c>
      <c r="V621" s="14" t="s">
        <v>2739</v>
      </c>
      <c r="W621" s="38" t="s">
        <v>923</v>
      </c>
      <c r="X621" s="14"/>
    </row>
    <row r="622" spans="1:24" x14ac:dyDescent="0.2">
      <c r="A622" s="14" t="s">
        <v>1171</v>
      </c>
      <c r="B622" s="14" t="s">
        <v>1177</v>
      </c>
      <c r="C622" s="14"/>
      <c r="D622" s="398"/>
      <c r="E622" s="398"/>
      <c r="F622" s="398"/>
      <c r="G622" s="14">
        <v>2008</v>
      </c>
      <c r="H622" s="14">
        <v>2008</v>
      </c>
      <c r="I622" s="424">
        <f>VLOOKUP(H622,[1]Inflation!$G$16:$H$26,2,FALSE)</f>
        <v>1.0721304058925818</v>
      </c>
      <c r="J622" s="16">
        <v>0</v>
      </c>
      <c r="K622" s="398"/>
      <c r="L622" s="16">
        <v>2000</v>
      </c>
      <c r="M622" s="398">
        <v>2000</v>
      </c>
      <c r="N622" s="16">
        <v>2144.2608117851637</v>
      </c>
      <c r="O622" s="398">
        <v>7500</v>
      </c>
      <c r="P622" s="398">
        <v>7500</v>
      </c>
      <c r="Q622" s="16">
        <v>8040.9780441943631</v>
      </c>
      <c r="R622" s="14" t="s">
        <v>27</v>
      </c>
      <c r="S622" s="14" t="s">
        <v>291</v>
      </c>
      <c r="T622" s="14" t="s">
        <v>292</v>
      </c>
      <c r="U622" s="416" t="s">
        <v>1195</v>
      </c>
      <c r="V622" s="14" t="s">
        <v>2739</v>
      </c>
      <c r="W622" s="38" t="s">
        <v>294</v>
      </c>
      <c r="X622" s="14"/>
    </row>
    <row r="623" spans="1:24" x14ac:dyDescent="0.2">
      <c r="A623" s="14" t="s">
        <v>1171</v>
      </c>
      <c r="B623" s="14" t="s">
        <v>1177</v>
      </c>
      <c r="C623" s="14"/>
      <c r="D623" s="398">
        <v>7500</v>
      </c>
      <c r="E623" s="398">
        <v>7500</v>
      </c>
      <c r="F623" s="398"/>
      <c r="G623" s="14">
        <v>2012</v>
      </c>
      <c r="H623" s="14">
        <v>2012</v>
      </c>
      <c r="I623" s="424">
        <f>VLOOKUP(H623,[1]Inflation!$G$16:$H$26,2,FALSE)</f>
        <v>1</v>
      </c>
      <c r="J623" s="16">
        <v>7500</v>
      </c>
      <c r="K623" s="398"/>
      <c r="L623" s="16"/>
      <c r="M623" s="398"/>
      <c r="N623" s="16">
        <v>0</v>
      </c>
      <c r="O623" s="398"/>
      <c r="P623" s="398"/>
      <c r="Q623" s="16">
        <v>0</v>
      </c>
      <c r="R623" s="14" t="s">
        <v>27</v>
      </c>
      <c r="S623" s="14" t="s">
        <v>233</v>
      </c>
      <c r="T623" s="14" t="s">
        <v>1143</v>
      </c>
      <c r="U623" s="416">
        <v>35</v>
      </c>
      <c r="V623" s="14" t="s">
        <v>2979</v>
      </c>
      <c r="W623" s="38" t="s">
        <v>1144</v>
      </c>
      <c r="X623" s="14" t="s">
        <v>32</v>
      </c>
    </row>
    <row r="624" spans="1:24" x14ac:dyDescent="0.2">
      <c r="A624" s="14" t="s">
        <v>1171</v>
      </c>
      <c r="B624" s="14" t="s">
        <v>1177</v>
      </c>
      <c r="C624" s="14"/>
      <c r="D624" s="398"/>
      <c r="E624" s="398"/>
      <c r="F624" s="398"/>
      <c r="G624" s="14">
        <v>2011</v>
      </c>
      <c r="H624" s="14">
        <v>2011</v>
      </c>
      <c r="I624" s="424">
        <f>VLOOKUP(H624,[1]Inflation!$G$16:$H$26,2,FALSE)</f>
        <v>1.0292667257822254</v>
      </c>
      <c r="J624" s="16">
        <v>0</v>
      </c>
      <c r="K624" s="398"/>
      <c r="L624" s="16">
        <v>15000</v>
      </c>
      <c r="M624" s="398">
        <v>15000</v>
      </c>
      <c r="N624" s="16">
        <v>15439.000886733382</v>
      </c>
      <c r="O624" s="398">
        <v>40000</v>
      </c>
      <c r="P624" s="398">
        <v>40000</v>
      </c>
      <c r="Q624" s="16">
        <v>41170.66903128902</v>
      </c>
      <c r="R624" s="14" t="s">
        <v>27</v>
      </c>
      <c r="S624" s="14" t="s">
        <v>115</v>
      </c>
      <c r="T624" s="14" t="s">
        <v>116</v>
      </c>
      <c r="U624" s="416">
        <v>33</v>
      </c>
      <c r="V624" s="14" t="s">
        <v>2739</v>
      </c>
      <c r="W624" s="38" t="s">
        <v>117</v>
      </c>
      <c r="X624" s="14"/>
    </row>
    <row r="625" spans="1:24" x14ac:dyDescent="0.2">
      <c r="A625" s="14" t="s">
        <v>1171</v>
      </c>
      <c r="B625" s="14" t="s">
        <v>1177</v>
      </c>
      <c r="C625" s="14"/>
      <c r="D625" s="398"/>
      <c r="E625" s="398"/>
      <c r="F625" s="398"/>
      <c r="G625" s="406" t="s">
        <v>32</v>
      </c>
      <c r="H625" s="406">
        <v>2012</v>
      </c>
      <c r="I625" s="424">
        <f>VLOOKUP(H625,[1]Inflation!$G$16:$H$26,2,FALSE)</f>
        <v>1</v>
      </c>
      <c r="J625" s="16">
        <v>0</v>
      </c>
      <c r="K625" s="398"/>
      <c r="L625" s="16">
        <v>8000</v>
      </c>
      <c r="M625" s="398">
        <v>8000</v>
      </c>
      <c r="N625" s="16">
        <v>8000</v>
      </c>
      <c r="O625" s="398">
        <v>15000</v>
      </c>
      <c r="P625" s="398">
        <v>15000</v>
      </c>
      <c r="Q625" s="16">
        <v>15000</v>
      </c>
      <c r="R625" s="406" t="s">
        <v>27</v>
      </c>
      <c r="S625" s="14" t="s">
        <v>84</v>
      </c>
      <c r="T625" s="14" t="s">
        <v>300</v>
      </c>
      <c r="U625" s="431" t="s">
        <v>210</v>
      </c>
      <c r="V625" s="14" t="s">
        <v>2739</v>
      </c>
      <c r="W625" s="402" t="s">
        <v>1196</v>
      </c>
      <c r="X625" s="14"/>
    </row>
    <row r="626" spans="1:24" x14ac:dyDescent="0.2">
      <c r="A626" s="14" t="s">
        <v>1171</v>
      </c>
      <c r="B626" s="373" t="s">
        <v>1177</v>
      </c>
      <c r="C626" s="14"/>
      <c r="D626" s="398">
        <v>5000</v>
      </c>
      <c r="E626" s="398">
        <v>5000</v>
      </c>
      <c r="F626" s="398"/>
      <c r="G626" s="406" t="s">
        <v>32</v>
      </c>
      <c r="H626" s="406">
        <v>2012</v>
      </c>
      <c r="I626" s="424">
        <f>VLOOKUP(H626,[1]Inflation!$G$16:$H$26,2,FALSE)</f>
        <v>1</v>
      </c>
      <c r="J626" s="16">
        <v>5000</v>
      </c>
      <c r="K626" s="398"/>
      <c r="L626" s="16" t="s">
        <v>963</v>
      </c>
      <c r="M626" s="398" t="s">
        <v>963</v>
      </c>
      <c r="N626" s="16" t="e">
        <v>#VALUE!</v>
      </c>
      <c r="O626" s="398" t="s">
        <v>963</v>
      </c>
      <c r="P626" s="398" t="s">
        <v>963</v>
      </c>
      <c r="Q626" s="16" t="e">
        <v>#VALUE!</v>
      </c>
      <c r="R626" s="14" t="s">
        <v>27</v>
      </c>
      <c r="S626" s="14" t="s">
        <v>74</v>
      </c>
      <c r="T626" s="14" t="s">
        <v>300</v>
      </c>
      <c r="U626" s="431" t="s">
        <v>210</v>
      </c>
      <c r="V626" s="14" t="s">
        <v>2739</v>
      </c>
      <c r="W626" s="402" t="s">
        <v>1196</v>
      </c>
      <c r="X626" s="14"/>
    </row>
    <row r="627" spans="1:24" x14ac:dyDescent="0.2">
      <c r="A627" s="14" t="s">
        <v>1171</v>
      </c>
      <c r="B627" s="14" t="s">
        <v>1177</v>
      </c>
      <c r="C627" s="14" t="s">
        <v>1197</v>
      </c>
      <c r="D627" s="398">
        <v>4.1588888888888889</v>
      </c>
      <c r="E627" s="398">
        <v>4.1588888888888889</v>
      </c>
      <c r="F627" s="398"/>
      <c r="G627" s="406">
        <v>2011</v>
      </c>
      <c r="H627" s="406">
        <v>2011</v>
      </c>
      <c r="I627" s="424">
        <f>VLOOKUP(H627,[1]Inflation!$G$16:$H$26,2,FALSE)</f>
        <v>1.0292667257822254</v>
      </c>
      <c r="J627" s="16">
        <v>4.2806059495587441</v>
      </c>
      <c r="K627" s="398"/>
      <c r="L627" s="16"/>
      <c r="M627" s="398"/>
      <c r="N627" s="16">
        <v>0</v>
      </c>
      <c r="O627" s="398"/>
      <c r="P627" s="398"/>
      <c r="Q627" s="16">
        <v>0</v>
      </c>
      <c r="R627" s="14" t="s">
        <v>148</v>
      </c>
      <c r="S627" s="14" t="s">
        <v>97</v>
      </c>
      <c r="T627" s="14" t="s">
        <v>227</v>
      </c>
      <c r="U627" s="431" t="s">
        <v>32</v>
      </c>
      <c r="V627" s="14" t="s">
        <v>3000</v>
      </c>
      <c r="W627" s="402" t="s">
        <v>228</v>
      </c>
      <c r="X627" s="14"/>
    </row>
    <row r="628" spans="1:24" ht="25.5" x14ac:dyDescent="0.2">
      <c r="A628" s="14" t="s">
        <v>1171</v>
      </c>
      <c r="B628" s="14" t="s">
        <v>1177</v>
      </c>
      <c r="C628" s="14"/>
      <c r="D628" s="398"/>
      <c r="E628" s="398"/>
      <c r="F628" s="398"/>
      <c r="G628" s="406" t="s">
        <v>30</v>
      </c>
      <c r="H628" s="406">
        <v>2008</v>
      </c>
      <c r="I628" s="424">
        <f>VLOOKUP(H628,[1]Inflation!$G$16:$H$26,2,FALSE)</f>
        <v>1.0721304058925818</v>
      </c>
      <c r="J628" s="16">
        <v>0</v>
      </c>
      <c r="K628" s="398"/>
      <c r="L628" s="16">
        <v>8500</v>
      </c>
      <c r="M628" s="398">
        <v>8500</v>
      </c>
      <c r="N628" s="16">
        <v>9113.1084500869456</v>
      </c>
      <c r="O628" s="398">
        <v>33000</v>
      </c>
      <c r="P628" s="398">
        <v>33000</v>
      </c>
      <c r="Q628" s="16">
        <v>35380.303394455201</v>
      </c>
      <c r="R628" s="14" t="s">
        <v>27</v>
      </c>
      <c r="S628" s="14" t="s">
        <v>28</v>
      </c>
      <c r="T628" s="14" t="s">
        <v>29</v>
      </c>
      <c r="U628" s="431" t="s">
        <v>1199</v>
      </c>
      <c r="V628" s="14" t="s">
        <v>2739</v>
      </c>
      <c r="W628" s="402" t="s">
        <v>33</v>
      </c>
      <c r="X628" s="14" t="s">
        <v>34</v>
      </c>
    </row>
    <row r="629" spans="1:24" x14ac:dyDescent="0.2">
      <c r="A629" s="14" t="s">
        <v>1171</v>
      </c>
      <c r="B629" s="37" t="s">
        <v>1177</v>
      </c>
      <c r="C629" s="387"/>
      <c r="D629" s="388">
        <v>51.62</v>
      </c>
      <c r="E629" s="388">
        <v>51.62</v>
      </c>
      <c r="F629" s="388"/>
      <c r="G629" s="382" t="s">
        <v>67</v>
      </c>
      <c r="H629" s="382">
        <v>2010</v>
      </c>
      <c r="I629" s="424">
        <f>VLOOKUP(H629,[1]Inflation!$G$16:$H$26,2,FALSE)</f>
        <v>1.0461491063094051</v>
      </c>
      <c r="J629" s="16">
        <v>54.002216867691487</v>
      </c>
      <c r="K629" s="390"/>
      <c r="L629" s="455">
        <v>3.0522222222222219</v>
      </c>
      <c r="M629" s="390">
        <v>3.0522222222222219</v>
      </c>
      <c r="N629" s="16">
        <v>3.1930795500354838</v>
      </c>
      <c r="O629" s="390">
        <v>15</v>
      </c>
      <c r="P629" s="390">
        <v>15</v>
      </c>
      <c r="Q629" s="16">
        <v>15.692236594641075</v>
      </c>
      <c r="R629" s="14" t="s">
        <v>148</v>
      </c>
      <c r="S629" s="37" t="s">
        <v>658</v>
      </c>
      <c r="T629" s="23" t="s">
        <v>66</v>
      </c>
      <c r="U629" s="420"/>
      <c r="V629" s="389" t="s">
        <v>3001</v>
      </c>
      <c r="W629" s="445" t="s">
        <v>69</v>
      </c>
      <c r="X629" s="389"/>
    </row>
    <row r="630" spans="1:24" x14ac:dyDescent="0.2">
      <c r="A630" s="14" t="s">
        <v>1171</v>
      </c>
      <c r="B630" s="14" t="s">
        <v>1177</v>
      </c>
      <c r="C630" s="14" t="s">
        <v>1201</v>
      </c>
      <c r="D630" s="24">
        <v>152.75</v>
      </c>
      <c r="E630" s="24">
        <v>152.75</v>
      </c>
      <c r="F630" s="24"/>
      <c r="G630" s="382" t="s">
        <v>67</v>
      </c>
      <c r="H630" s="382">
        <v>2010</v>
      </c>
      <c r="I630" s="424">
        <f>VLOOKUP(H630,[1]Inflation!$G$16:$H$26,2,FALSE)</f>
        <v>1.0461491063094051</v>
      </c>
      <c r="J630" s="16">
        <v>159.79927598876162</v>
      </c>
      <c r="K630" s="381"/>
      <c r="L630" s="450">
        <v>14.666666666666666</v>
      </c>
      <c r="M630" s="381">
        <v>14.666666666666666</v>
      </c>
      <c r="N630" s="16">
        <v>15.343520225871274</v>
      </c>
      <c r="O630" s="381">
        <v>21.666666666666668</v>
      </c>
      <c r="P630" s="381">
        <v>21.666666666666668</v>
      </c>
      <c r="Q630" s="16">
        <v>22.66656397003711</v>
      </c>
      <c r="R630" s="14" t="s">
        <v>148</v>
      </c>
      <c r="S630" s="37" t="s">
        <v>262</v>
      </c>
      <c r="T630" s="23" t="s">
        <v>66</v>
      </c>
      <c r="U630" s="418"/>
      <c r="V630" s="26" t="s">
        <v>2745</v>
      </c>
      <c r="W630" s="445" t="s">
        <v>69</v>
      </c>
      <c r="X630" s="26"/>
    </row>
    <row r="631" spans="1:24" x14ac:dyDescent="0.2">
      <c r="A631" s="14" t="s">
        <v>1171</v>
      </c>
      <c r="B631" s="14" t="s">
        <v>1177</v>
      </c>
      <c r="C631" s="14" t="s">
        <v>1202</v>
      </c>
      <c r="D631" s="24">
        <v>82.82</v>
      </c>
      <c r="E631" s="24">
        <v>82.82</v>
      </c>
      <c r="F631" s="24"/>
      <c r="G631" s="382" t="s">
        <v>67</v>
      </c>
      <c r="H631" s="382">
        <v>2010</v>
      </c>
      <c r="I631" s="424">
        <f>VLOOKUP(H631,[1]Inflation!$G$16:$H$26,2,FALSE)</f>
        <v>1.0461491063094051</v>
      </c>
      <c r="J631" s="16">
        <v>86.64206898454492</v>
      </c>
      <c r="K631" s="381"/>
      <c r="L631" s="450">
        <v>7.5555555555555554</v>
      </c>
      <c r="M631" s="381">
        <v>7.5555555555555554</v>
      </c>
      <c r="N631" s="16">
        <v>7.9042376921155046</v>
      </c>
      <c r="O631" s="381">
        <v>13.333333333333334</v>
      </c>
      <c r="P631" s="381">
        <v>13.333333333333334</v>
      </c>
      <c r="Q631" s="16">
        <v>13.948654750792068</v>
      </c>
      <c r="R631" s="14" t="s">
        <v>148</v>
      </c>
      <c r="S631" s="37" t="s">
        <v>262</v>
      </c>
      <c r="T631" s="23" t="s">
        <v>66</v>
      </c>
      <c r="U631" s="418"/>
      <c r="V631" s="26" t="s">
        <v>2750</v>
      </c>
      <c r="W631" s="445" t="s">
        <v>69</v>
      </c>
      <c r="X631" s="26"/>
    </row>
    <row r="632" spans="1:24" x14ac:dyDescent="0.2">
      <c r="A632" s="14" t="s">
        <v>1171</v>
      </c>
      <c r="B632" s="14" t="s">
        <v>1177</v>
      </c>
      <c r="C632" s="14" t="s">
        <v>1203</v>
      </c>
      <c r="D632" s="24">
        <v>59.13</v>
      </c>
      <c r="E632" s="24">
        <v>59.13</v>
      </c>
      <c r="F632" s="24"/>
      <c r="G632" s="382" t="s">
        <v>67</v>
      </c>
      <c r="H632" s="382">
        <v>2010</v>
      </c>
      <c r="I632" s="424">
        <f>VLOOKUP(H632,[1]Inflation!$G$16:$H$26,2,FALSE)</f>
        <v>1.0461491063094051</v>
      </c>
      <c r="J632" s="16">
        <v>61.858796656075121</v>
      </c>
      <c r="K632" s="381"/>
      <c r="L632" s="450">
        <v>5</v>
      </c>
      <c r="M632" s="381">
        <v>5</v>
      </c>
      <c r="N632" s="16">
        <v>5.2307455315470257</v>
      </c>
      <c r="O632" s="381">
        <v>9.1111111111111107</v>
      </c>
      <c r="P632" s="381">
        <v>9.1111111111111107</v>
      </c>
      <c r="Q632" s="16">
        <v>9.5315807463745781</v>
      </c>
      <c r="R632" s="14" t="s">
        <v>148</v>
      </c>
      <c r="S632" s="37" t="s">
        <v>262</v>
      </c>
      <c r="T632" s="23" t="s">
        <v>66</v>
      </c>
      <c r="U632" s="418"/>
      <c r="V632" s="26" t="s">
        <v>2754</v>
      </c>
      <c r="W632" s="445" t="s">
        <v>69</v>
      </c>
      <c r="X632" s="26"/>
    </row>
    <row r="633" spans="1:24" x14ac:dyDescent="0.2">
      <c r="A633" s="14" t="s">
        <v>1171</v>
      </c>
      <c r="B633" s="14" t="s">
        <v>1177</v>
      </c>
      <c r="C633" s="14" t="s">
        <v>1204</v>
      </c>
      <c r="D633" s="24">
        <v>76.900000000000006</v>
      </c>
      <c r="E633" s="24">
        <v>76.900000000000006</v>
      </c>
      <c r="F633" s="24"/>
      <c r="G633" s="382" t="s">
        <v>67</v>
      </c>
      <c r="H633" s="382">
        <v>2010</v>
      </c>
      <c r="I633" s="424">
        <f>VLOOKUP(H633,[1]Inflation!$G$16:$H$26,2,FALSE)</f>
        <v>1.0461491063094051</v>
      </c>
      <c r="J633" s="16">
        <v>80.448866275193254</v>
      </c>
      <c r="K633" s="381"/>
      <c r="L633" s="450">
        <v>3.75</v>
      </c>
      <c r="M633" s="381">
        <v>3.75</v>
      </c>
      <c r="N633" s="16">
        <v>3.9230591486602688</v>
      </c>
      <c r="O633" s="381">
        <v>66.666666666666671</v>
      </c>
      <c r="P633" s="381">
        <v>66.666666666666671</v>
      </c>
      <c r="Q633" s="16">
        <v>69.743273753960338</v>
      </c>
      <c r="R633" s="14" t="s">
        <v>148</v>
      </c>
      <c r="S633" s="37" t="s">
        <v>262</v>
      </c>
      <c r="T633" s="23" t="s">
        <v>66</v>
      </c>
      <c r="U633" s="418"/>
      <c r="V633" s="26" t="s">
        <v>3002</v>
      </c>
      <c r="W633" s="445" t="s">
        <v>69</v>
      </c>
      <c r="X633" s="26"/>
    </row>
    <row r="634" spans="1:24" x14ac:dyDescent="0.2">
      <c r="A634" s="14" t="s">
        <v>1171</v>
      </c>
      <c r="B634" s="14" t="s">
        <v>1177</v>
      </c>
      <c r="C634" s="14" t="s">
        <v>1204</v>
      </c>
      <c r="D634" s="24">
        <v>45</v>
      </c>
      <c r="E634" s="24">
        <v>45</v>
      </c>
      <c r="F634" s="24"/>
      <c r="G634" s="382" t="s">
        <v>67</v>
      </c>
      <c r="H634" s="382">
        <v>2010</v>
      </c>
      <c r="I634" s="424">
        <f>VLOOKUP(H634,[1]Inflation!$G$16:$H$26,2,FALSE)</f>
        <v>1.0461491063094051</v>
      </c>
      <c r="J634" s="16">
        <v>47.076709783923228</v>
      </c>
      <c r="K634" s="381"/>
      <c r="L634" s="450">
        <v>4.4444444444444446</v>
      </c>
      <c r="M634" s="381">
        <v>4.4444444444444446</v>
      </c>
      <c r="N634" s="16">
        <v>4.649551583597356</v>
      </c>
      <c r="O634" s="381">
        <v>7.2222222222222223</v>
      </c>
      <c r="P634" s="381">
        <v>7.2222222222222223</v>
      </c>
      <c r="Q634" s="16">
        <v>7.5555213233457037</v>
      </c>
      <c r="R634" s="14" t="s">
        <v>148</v>
      </c>
      <c r="S634" s="37" t="s">
        <v>262</v>
      </c>
      <c r="T634" s="23" t="s">
        <v>66</v>
      </c>
      <c r="U634" s="418"/>
      <c r="V634" s="26" t="s">
        <v>2792</v>
      </c>
      <c r="W634" s="445" t="s">
        <v>69</v>
      </c>
      <c r="X634" s="26"/>
    </row>
    <row r="635" spans="1:24" x14ac:dyDescent="0.2">
      <c r="A635" s="14" t="s">
        <v>1171</v>
      </c>
      <c r="B635" s="14" t="s">
        <v>1177</v>
      </c>
      <c r="C635" s="14" t="s">
        <v>1206</v>
      </c>
      <c r="D635" s="24">
        <v>86.67</v>
      </c>
      <c r="E635" s="24">
        <v>86.67</v>
      </c>
      <c r="F635" s="24"/>
      <c r="G635" s="382" t="s">
        <v>67</v>
      </c>
      <c r="H635" s="382">
        <v>2010</v>
      </c>
      <c r="I635" s="424">
        <f>VLOOKUP(H635,[1]Inflation!$G$16:$H$26,2,FALSE)</f>
        <v>1.0461491063094051</v>
      </c>
      <c r="J635" s="16">
        <v>90.669743043836135</v>
      </c>
      <c r="K635" s="381"/>
      <c r="L635" s="450">
        <v>3.3333333333333335</v>
      </c>
      <c r="M635" s="381">
        <v>3.3333333333333335</v>
      </c>
      <c r="N635" s="16">
        <v>3.487163687698017</v>
      </c>
      <c r="O635" s="381">
        <v>20</v>
      </c>
      <c r="P635" s="381">
        <v>20</v>
      </c>
      <c r="Q635" s="16">
        <v>20.922982126188103</v>
      </c>
      <c r="R635" s="14" t="s">
        <v>148</v>
      </c>
      <c r="S635" s="37" t="s">
        <v>83</v>
      </c>
      <c r="T635" s="23" t="s">
        <v>66</v>
      </c>
      <c r="U635" s="418"/>
      <c r="V635" s="26" t="s">
        <v>2749</v>
      </c>
      <c r="W635" s="402" t="s">
        <v>69</v>
      </c>
      <c r="X635" s="26"/>
    </row>
    <row r="636" spans="1:24" x14ac:dyDescent="0.2">
      <c r="A636" s="14" t="s">
        <v>1171</v>
      </c>
      <c r="B636" s="14" t="s">
        <v>1177</v>
      </c>
      <c r="C636" s="14" t="s">
        <v>1207</v>
      </c>
      <c r="D636" s="24">
        <v>119</v>
      </c>
      <c r="E636" s="24">
        <v>119</v>
      </c>
      <c r="F636" s="24"/>
      <c r="G636" s="382" t="s">
        <v>67</v>
      </c>
      <c r="H636" s="382">
        <v>2010</v>
      </c>
      <c r="I636" s="424">
        <f>VLOOKUP(H636,[1]Inflation!$G$16:$H$26,2,FALSE)</f>
        <v>1.0461491063094051</v>
      </c>
      <c r="J636" s="16">
        <v>124.4917436508192</v>
      </c>
      <c r="K636" s="381"/>
      <c r="L636" s="450">
        <v>13.222222222222221</v>
      </c>
      <c r="M636" s="381">
        <v>13.222222222222221</v>
      </c>
      <c r="N636" s="16">
        <v>13.832415961202132</v>
      </c>
      <c r="O636" s="381">
        <v>13.222222222222221</v>
      </c>
      <c r="P636" s="381">
        <v>13.222222222222221</v>
      </c>
      <c r="Q636" s="16">
        <v>13.832415961202132</v>
      </c>
      <c r="R636" s="14" t="s">
        <v>148</v>
      </c>
      <c r="S636" s="37" t="s">
        <v>83</v>
      </c>
      <c r="T636" s="23" t="s">
        <v>66</v>
      </c>
      <c r="U636" s="418"/>
      <c r="V636" s="26" t="s">
        <v>2788</v>
      </c>
      <c r="W636" s="402" t="s">
        <v>69</v>
      </c>
      <c r="X636" s="26"/>
    </row>
    <row r="637" spans="1:24" x14ac:dyDescent="0.2">
      <c r="A637" s="14" t="s">
        <v>1171</v>
      </c>
      <c r="B637" s="14" t="s">
        <v>1177</v>
      </c>
      <c r="C637" s="14" t="s">
        <v>1208</v>
      </c>
      <c r="D637" s="24">
        <v>61.14</v>
      </c>
      <c r="E637" s="24">
        <v>61.14</v>
      </c>
      <c r="F637" s="24"/>
      <c r="G637" s="382" t="s">
        <v>67</v>
      </c>
      <c r="H637" s="382">
        <v>2010</v>
      </c>
      <c r="I637" s="424">
        <f>VLOOKUP(H637,[1]Inflation!$G$16:$H$26,2,FALSE)</f>
        <v>1.0461491063094051</v>
      </c>
      <c r="J637" s="16">
        <v>63.961556359757026</v>
      </c>
      <c r="K637" s="381"/>
      <c r="L637" s="450">
        <v>2.75</v>
      </c>
      <c r="M637" s="381">
        <v>2.75</v>
      </c>
      <c r="N637" s="16">
        <v>2.8769100423508638</v>
      </c>
      <c r="O637" s="381">
        <v>22.222222222222221</v>
      </c>
      <c r="P637" s="381">
        <v>22.222222222222221</v>
      </c>
      <c r="Q637" s="16">
        <v>23.247757917986778</v>
      </c>
      <c r="R637" s="14" t="s">
        <v>148</v>
      </c>
      <c r="S637" s="37" t="s">
        <v>83</v>
      </c>
      <c r="T637" s="23" t="s">
        <v>66</v>
      </c>
      <c r="U637" s="418"/>
      <c r="V637" s="26" t="s">
        <v>2831</v>
      </c>
      <c r="W637" s="402" t="s">
        <v>69</v>
      </c>
      <c r="X637" s="26"/>
    </row>
    <row r="638" spans="1:24" x14ac:dyDescent="0.2">
      <c r="A638" s="14" t="s">
        <v>1171</v>
      </c>
      <c r="B638" s="14" t="s">
        <v>1177</v>
      </c>
      <c r="C638" s="14" t="s">
        <v>1209</v>
      </c>
      <c r="D638" s="24">
        <v>80</v>
      </c>
      <c r="E638" s="24">
        <v>80</v>
      </c>
      <c r="F638" s="24"/>
      <c r="G638" s="382" t="s">
        <v>67</v>
      </c>
      <c r="H638" s="382">
        <v>2010</v>
      </c>
      <c r="I638" s="424">
        <f>VLOOKUP(H638,[1]Inflation!$G$16:$H$26,2,FALSE)</f>
        <v>1.0461491063094051</v>
      </c>
      <c r="J638" s="16">
        <v>83.691928504752411</v>
      </c>
      <c r="K638" s="381"/>
      <c r="L638" s="450">
        <v>8.8888888888888893</v>
      </c>
      <c r="M638" s="381">
        <v>8.8888888888888893</v>
      </c>
      <c r="N638" s="16">
        <v>9.299103167194712</v>
      </c>
      <c r="O638" s="381">
        <v>8.8888888888888893</v>
      </c>
      <c r="P638" s="381">
        <v>8.8888888888888893</v>
      </c>
      <c r="Q638" s="16">
        <v>9.299103167194712</v>
      </c>
      <c r="R638" s="14" t="s">
        <v>148</v>
      </c>
      <c r="S638" s="37" t="s">
        <v>83</v>
      </c>
      <c r="T638" s="23" t="s">
        <v>66</v>
      </c>
      <c r="U638" s="418"/>
      <c r="V638" s="26" t="s">
        <v>2788</v>
      </c>
      <c r="W638" s="402" t="s">
        <v>69</v>
      </c>
      <c r="X638" s="26"/>
    </row>
    <row r="639" spans="1:24" x14ac:dyDescent="0.2">
      <c r="A639" s="14" t="s">
        <v>1171</v>
      </c>
      <c r="B639" s="14" t="s">
        <v>1177</v>
      </c>
      <c r="C639" s="14" t="s">
        <v>1210</v>
      </c>
      <c r="D639" s="24">
        <v>68.180000000000007</v>
      </c>
      <c r="E639" s="24">
        <v>68.180000000000007</v>
      </c>
      <c r="F639" s="24"/>
      <c r="G639" s="382" t="s">
        <v>67</v>
      </c>
      <c r="H639" s="382">
        <v>2010</v>
      </c>
      <c r="I639" s="424">
        <f>VLOOKUP(H639,[1]Inflation!$G$16:$H$26,2,FALSE)</f>
        <v>1.0461491063094051</v>
      </c>
      <c r="J639" s="16">
        <v>71.326446068175244</v>
      </c>
      <c r="K639" s="381"/>
      <c r="L639" s="450">
        <v>4.5333333333333332</v>
      </c>
      <c r="M639" s="381">
        <v>4.5333333333333332</v>
      </c>
      <c r="N639" s="16">
        <v>4.7425426152693024</v>
      </c>
      <c r="O639" s="381">
        <v>12.083333333333334</v>
      </c>
      <c r="P639" s="381">
        <v>12.083333333333334</v>
      </c>
      <c r="Q639" s="16">
        <v>12.640968367905312</v>
      </c>
      <c r="R639" s="14" t="s">
        <v>148</v>
      </c>
      <c r="S639" s="37" t="s">
        <v>83</v>
      </c>
      <c r="T639" s="23" t="s">
        <v>66</v>
      </c>
      <c r="U639" s="418"/>
      <c r="V639" s="26" t="s">
        <v>2749</v>
      </c>
      <c r="W639" s="402" t="s">
        <v>69</v>
      </c>
      <c r="X639" s="26"/>
    </row>
    <row r="640" spans="1:24" x14ac:dyDescent="0.2">
      <c r="A640" s="14" t="s">
        <v>1171</v>
      </c>
      <c r="B640" s="14" t="s">
        <v>1177</v>
      </c>
      <c r="C640" s="14" t="s">
        <v>1211</v>
      </c>
      <c r="D640" s="24">
        <v>58.5</v>
      </c>
      <c r="E640" s="24">
        <v>58.5</v>
      </c>
      <c r="F640" s="24"/>
      <c r="G640" s="382" t="s">
        <v>67</v>
      </c>
      <c r="H640" s="382">
        <v>2010</v>
      </c>
      <c r="I640" s="424">
        <f>VLOOKUP(H640,[1]Inflation!$G$16:$H$26,2,FALSE)</f>
        <v>1.0461491063094051</v>
      </c>
      <c r="J640" s="16">
        <v>61.199722719100194</v>
      </c>
      <c r="K640" s="381"/>
      <c r="L640" s="450">
        <v>5.2222222222222223</v>
      </c>
      <c r="M640" s="381">
        <v>5.2222222222222223</v>
      </c>
      <c r="N640" s="16">
        <v>5.4632231107268936</v>
      </c>
      <c r="O640" s="381">
        <v>7.7777777777777777</v>
      </c>
      <c r="P640" s="381">
        <v>7.7777777777777777</v>
      </c>
      <c r="Q640" s="16">
        <v>8.1367152712953725</v>
      </c>
      <c r="R640" s="14" t="s">
        <v>148</v>
      </c>
      <c r="S640" s="37" t="s">
        <v>83</v>
      </c>
      <c r="T640" s="23" t="s">
        <v>66</v>
      </c>
      <c r="U640" s="418"/>
      <c r="V640" s="26" t="s">
        <v>2748</v>
      </c>
      <c r="W640" s="402" t="s">
        <v>69</v>
      </c>
      <c r="X640" s="26"/>
    </row>
    <row r="641" spans="1:24" x14ac:dyDescent="0.2">
      <c r="A641" s="14" t="s">
        <v>1171</v>
      </c>
      <c r="B641" s="14" t="s">
        <v>1177</v>
      </c>
      <c r="C641" s="14" t="s">
        <v>1216</v>
      </c>
      <c r="D641" s="24">
        <v>8.74</v>
      </c>
      <c r="E641" s="24">
        <v>8.74</v>
      </c>
      <c r="F641" s="24"/>
      <c r="G641" s="382">
        <v>2010</v>
      </c>
      <c r="H641" s="382">
        <v>2010</v>
      </c>
      <c r="I641" s="424">
        <f>VLOOKUP(H641,[1]Inflation!$G$16:$H$26,2,FALSE)</f>
        <v>1.0461491063094051</v>
      </c>
      <c r="J641" s="16">
        <v>9.1433431891442005</v>
      </c>
      <c r="K641" s="381"/>
      <c r="L641" s="450">
        <v>2.92</v>
      </c>
      <c r="M641" s="381">
        <v>2.92</v>
      </c>
      <c r="N641" s="16">
        <v>3.0547553904234626</v>
      </c>
      <c r="O641" s="381">
        <v>25</v>
      </c>
      <c r="P641" s="381">
        <v>25</v>
      </c>
      <c r="Q641" s="16">
        <v>26.153727657735125</v>
      </c>
      <c r="R641" s="14" t="s">
        <v>148</v>
      </c>
      <c r="S641" s="14" t="s">
        <v>2714</v>
      </c>
      <c r="T641" s="23" t="s">
        <v>66</v>
      </c>
      <c r="U641" s="418"/>
      <c r="V641" s="26" t="s">
        <v>2842</v>
      </c>
      <c r="W641" s="445" t="s">
        <v>69</v>
      </c>
      <c r="X641" s="26"/>
    </row>
    <row r="642" spans="1:24" x14ac:dyDescent="0.2">
      <c r="A642" s="14" t="s">
        <v>1171</v>
      </c>
      <c r="B642" s="14" t="s">
        <v>1177</v>
      </c>
      <c r="C642" s="14" t="s">
        <v>1216</v>
      </c>
      <c r="D642" s="24">
        <v>7.01</v>
      </c>
      <c r="E642" s="24">
        <v>7.01</v>
      </c>
      <c r="F642" s="24"/>
      <c r="G642" s="23">
        <v>2011</v>
      </c>
      <c r="H642" s="23">
        <v>2011</v>
      </c>
      <c r="I642" s="424">
        <f>VLOOKUP(H642,[1]Inflation!$G$16:$H$26,2,FALSE)</f>
        <v>1.0292667257822254</v>
      </c>
      <c r="J642" s="16">
        <v>7.2151597477334004</v>
      </c>
      <c r="K642" s="381"/>
      <c r="L642" s="450">
        <v>2.2200000000000002</v>
      </c>
      <c r="M642" s="381">
        <v>2.2200000000000002</v>
      </c>
      <c r="N642" s="16">
        <v>2.2849721312365405</v>
      </c>
      <c r="O642" s="381">
        <v>18</v>
      </c>
      <c r="P642" s="381">
        <v>18</v>
      </c>
      <c r="Q642" s="16">
        <v>18.526801064080058</v>
      </c>
      <c r="R642" s="14" t="s">
        <v>148</v>
      </c>
      <c r="S642" s="14" t="s">
        <v>2714</v>
      </c>
      <c r="T642" s="23" t="s">
        <v>66</v>
      </c>
      <c r="U642" s="417"/>
      <c r="V642" s="26" t="s">
        <v>2784</v>
      </c>
      <c r="W642" s="27" t="s">
        <v>69</v>
      </c>
      <c r="X642" s="26"/>
    </row>
    <row r="643" spans="1:24" x14ac:dyDescent="0.2">
      <c r="A643" s="14" t="s">
        <v>1171</v>
      </c>
      <c r="B643" s="14" t="s">
        <v>1217</v>
      </c>
      <c r="C643" s="23"/>
      <c r="D643" s="24">
        <v>2.08</v>
      </c>
      <c r="E643" s="24">
        <v>2.08</v>
      </c>
      <c r="F643" s="24"/>
      <c r="G643" s="23" t="s">
        <v>67</v>
      </c>
      <c r="H643" s="23">
        <v>2010</v>
      </c>
      <c r="I643" s="424">
        <f>VLOOKUP(H643,[1]Inflation!$G$16:$H$26,2,FALSE)</f>
        <v>1.0461491063094051</v>
      </c>
      <c r="J643" s="16">
        <v>2.1759901411235627</v>
      </c>
      <c r="K643" s="381"/>
      <c r="L643" s="450">
        <v>0.85</v>
      </c>
      <c r="M643" s="381">
        <v>0.85</v>
      </c>
      <c r="N643" s="16">
        <v>0.88922674036299432</v>
      </c>
      <c r="O643" s="381">
        <v>5</v>
      </c>
      <c r="P643" s="381">
        <v>5</v>
      </c>
      <c r="Q643" s="16">
        <v>5.2307455315470257</v>
      </c>
      <c r="R643" s="14" t="s">
        <v>148</v>
      </c>
      <c r="S643" s="37" t="s">
        <v>44</v>
      </c>
      <c r="T643" s="23" t="s">
        <v>66</v>
      </c>
      <c r="U643" s="417"/>
      <c r="V643" s="26" t="s">
        <v>2755</v>
      </c>
      <c r="W643" s="27" t="s">
        <v>69</v>
      </c>
      <c r="X643" s="26"/>
    </row>
    <row r="644" spans="1:24" x14ac:dyDescent="0.2">
      <c r="A644" s="14" t="s">
        <v>1171</v>
      </c>
      <c r="B644" s="14" t="s">
        <v>1217</v>
      </c>
      <c r="C644" s="14" t="s">
        <v>1218</v>
      </c>
      <c r="D644" s="35">
        <v>16.21</v>
      </c>
      <c r="E644" s="35">
        <v>16.21</v>
      </c>
      <c r="F644" s="35"/>
      <c r="G644" s="23" t="s">
        <v>67</v>
      </c>
      <c r="H644" s="23">
        <v>2010</v>
      </c>
      <c r="I644" s="424">
        <f>VLOOKUP(H644,[1]Inflation!$G$16:$H$26,2,FALSE)</f>
        <v>1.0461491063094051</v>
      </c>
      <c r="J644" s="16">
        <v>16.958077013275457</v>
      </c>
      <c r="K644" s="385"/>
      <c r="L644" s="453">
        <v>3.25</v>
      </c>
      <c r="M644" s="385">
        <v>3.25</v>
      </c>
      <c r="N644" s="16">
        <v>3.3999845955055665</v>
      </c>
      <c r="O644" s="385">
        <v>41</v>
      </c>
      <c r="P644" s="385">
        <v>41</v>
      </c>
      <c r="Q644" s="16">
        <v>42.892113358685606</v>
      </c>
      <c r="R644" s="14" t="s">
        <v>148</v>
      </c>
      <c r="S644" s="14" t="s">
        <v>284</v>
      </c>
      <c r="T644" s="23" t="s">
        <v>66</v>
      </c>
      <c r="U644" s="34"/>
      <c r="V644" s="36" t="s">
        <v>3003</v>
      </c>
      <c r="W644" s="38" t="s">
        <v>69</v>
      </c>
      <c r="X644" s="36"/>
    </row>
    <row r="645" spans="1:24" x14ac:dyDescent="0.2">
      <c r="A645" s="14" t="s">
        <v>1221</v>
      </c>
      <c r="B645" s="14" t="s">
        <v>1222</v>
      </c>
      <c r="C645" s="14"/>
      <c r="D645" s="398">
        <v>10000</v>
      </c>
      <c r="E645" s="398">
        <v>10000</v>
      </c>
      <c r="F645" s="398"/>
      <c r="G645" s="14">
        <v>2009</v>
      </c>
      <c r="H645" s="14">
        <v>2009</v>
      </c>
      <c r="I645" s="424">
        <f>VLOOKUP(H645,[1]Inflation!$G$16:$H$26,2,FALSE)</f>
        <v>1.0733291816457666</v>
      </c>
      <c r="J645" s="16">
        <v>10733.291816457666</v>
      </c>
      <c r="K645" s="398"/>
      <c r="L645" s="16"/>
      <c r="M645" s="398"/>
      <c r="N645" s="16">
        <v>0</v>
      </c>
      <c r="O645" s="398"/>
      <c r="P645" s="398"/>
      <c r="Q645" s="16">
        <v>0</v>
      </c>
      <c r="R645" s="14" t="s">
        <v>1102</v>
      </c>
      <c r="S645" s="14" t="s">
        <v>399</v>
      </c>
      <c r="T645" s="14" t="s">
        <v>400</v>
      </c>
      <c r="U645" s="416">
        <v>1</v>
      </c>
      <c r="V645" s="14" t="s">
        <v>2739</v>
      </c>
      <c r="W645" s="38" t="s">
        <v>401</v>
      </c>
      <c r="X645" s="14"/>
    </row>
    <row r="646" spans="1:24" x14ac:dyDescent="0.2">
      <c r="A646" s="14" t="s">
        <v>1221</v>
      </c>
      <c r="B646" s="14" t="s">
        <v>1222</v>
      </c>
      <c r="C646" s="14"/>
      <c r="D646" s="398">
        <v>40000</v>
      </c>
      <c r="E646" s="398">
        <v>40000</v>
      </c>
      <c r="F646" s="398"/>
      <c r="G646" s="14">
        <v>2010</v>
      </c>
      <c r="H646" s="14">
        <v>2010</v>
      </c>
      <c r="I646" s="424">
        <f>VLOOKUP(H646,[1]Inflation!$G$16:$H$26,2,FALSE)</f>
        <v>1.0461491063094051</v>
      </c>
      <c r="J646" s="16">
        <v>41845.964252376201</v>
      </c>
      <c r="K646" s="398"/>
      <c r="L646" s="16"/>
      <c r="M646" s="398"/>
      <c r="N646" s="16">
        <v>0</v>
      </c>
      <c r="O646" s="398"/>
      <c r="P646" s="398"/>
      <c r="Q646" s="16">
        <v>0</v>
      </c>
      <c r="R646" s="14" t="s">
        <v>27</v>
      </c>
      <c r="S646" s="14" t="s">
        <v>28</v>
      </c>
      <c r="T646" s="14" t="s">
        <v>357</v>
      </c>
      <c r="U646" s="416">
        <v>12</v>
      </c>
      <c r="V646" s="14" t="s">
        <v>2739</v>
      </c>
      <c r="W646" s="38" t="s">
        <v>358</v>
      </c>
      <c r="X646" s="14"/>
    </row>
    <row r="647" spans="1:24" x14ac:dyDescent="0.2">
      <c r="A647" s="14" t="s">
        <v>1221</v>
      </c>
      <c r="B647" s="14" t="s">
        <v>1223</v>
      </c>
      <c r="C647" s="14"/>
      <c r="D647" s="398">
        <v>5793.5</v>
      </c>
      <c r="E647" s="398">
        <v>5793.5</v>
      </c>
      <c r="F647" s="398"/>
      <c r="G647" s="14">
        <v>2007</v>
      </c>
      <c r="H647" s="14">
        <v>2007</v>
      </c>
      <c r="I647" s="424">
        <f>VLOOKUP(H647,[1]Inflation!$G$16:$H$26,2,FALSE)</f>
        <v>1.118306895992371</v>
      </c>
      <c r="J647" s="16">
        <v>6478.9110019318014</v>
      </c>
      <c r="K647" s="398"/>
      <c r="L647" s="16"/>
      <c r="M647" s="398"/>
      <c r="N647" s="16">
        <v>0</v>
      </c>
      <c r="O647" s="398"/>
      <c r="P647" s="398"/>
      <c r="Q647" s="16">
        <v>0</v>
      </c>
      <c r="R647" s="14" t="s">
        <v>320</v>
      </c>
      <c r="S647" s="14" t="s">
        <v>233</v>
      </c>
      <c r="T647" s="14" t="s">
        <v>1224</v>
      </c>
      <c r="U647" s="416">
        <v>4</v>
      </c>
      <c r="V647" s="14" t="s">
        <v>2739</v>
      </c>
      <c r="W647" s="38" t="s">
        <v>1226</v>
      </c>
      <c r="X647" s="14" t="s">
        <v>2724</v>
      </c>
    </row>
    <row r="648" spans="1:24" x14ac:dyDescent="0.2">
      <c r="A648" s="14" t="s">
        <v>1221</v>
      </c>
      <c r="B648" s="14" t="s">
        <v>1223</v>
      </c>
      <c r="C648" s="14"/>
      <c r="D648" s="398">
        <v>25000</v>
      </c>
      <c r="E648" s="398">
        <v>25000</v>
      </c>
      <c r="F648" s="398"/>
      <c r="G648" s="14" t="s">
        <v>32</v>
      </c>
      <c r="H648" s="14">
        <v>2012</v>
      </c>
      <c r="I648" s="424">
        <f>VLOOKUP(H648,[1]Inflation!$G$16:$H$26,2,FALSE)</f>
        <v>1</v>
      </c>
      <c r="J648" s="16">
        <v>25000</v>
      </c>
      <c r="K648" s="398"/>
      <c r="L648" s="16"/>
      <c r="M648" s="398"/>
      <c r="N648" s="16">
        <v>0</v>
      </c>
      <c r="O648" s="398"/>
      <c r="P648" s="398"/>
      <c r="Q648" s="16">
        <v>0</v>
      </c>
      <c r="R648" s="14" t="s">
        <v>320</v>
      </c>
      <c r="S648" s="14" t="s">
        <v>284</v>
      </c>
      <c r="T648" s="14" t="s">
        <v>1227</v>
      </c>
      <c r="U648" s="416" t="s">
        <v>32</v>
      </c>
      <c r="V648" s="14" t="s">
        <v>2739</v>
      </c>
      <c r="W648" s="38" t="s">
        <v>1228</v>
      </c>
      <c r="X648" s="14"/>
    </row>
    <row r="649" spans="1:24" x14ac:dyDescent="0.2">
      <c r="A649" s="14" t="s">
        <v>1221</v>
      </c>
      <c r="B649" s="14" t="s">
        <v>1223</v>
      </c>
      <c r="C649" s="14" t="s">
        <v>1229</v>
      </c>
      <c r="D649" s="398"/>
      <c r="E649" s="398"/>
      <c r="F649" s="398"/>
      <c r="G649" s="14" t="s">
        <v>32</v>
      </c>
      <c r="H649" s="14">
        <v>2012</v>
      </c>
      <c r="I649" s="424">
        <f>VLOOKUP(H649,[1]Inflation!$G$16:$H$26,2,FALSE)</f>
        <v>1</v>
      </c>
      <c r="J649" s="16">
        <v>0</v>
      </c>
      <c r="K649" s="398"/>
      <c r="L649" s="16">
        <v>10000</v>
      </c>
      <c r="M649" s="398"/>
      <c r="N649" s="16">
        <v>10000</v>
      </c>
      <c r="O649" s="398">
        <v>13000</v>
      </c>
      <c r="P649" s="398"/>
      <c r="Q649" s="16">
        <v>13000</v>
      </c>
      <c r="R649" s="14" t="s">
        <v>320</v>
      </c>
      <c r="S649" s="14" t="s">
        <v>28</v>
      </c>
      <c r="T649" s="14" t="s">
        <v>1230</v>
      </c>
      <c r="U649" s="416" t="s">
        <v>32</v>
      </c>
      <c r="V649" s="14" t="s">
        <v>2739</v>
      </c>
      <c r="W649" s="38" t="s">
        <v>1231</v>
      </c>
      <c r="X649" s="14"/>
    </row>
    <row r="650" spans="1:24" x14ac:dyDescent="0.2">
      <c r="A650" s="14" t="s">
        <v>1221</v>
      </c>
      <c r="B650" s="14" t="s">
        <v>1223</v>
      </c>
      <c r="C650" s="14"/>
      <c r="D650" s="398"/>
      <c r="E650" s="398"/>
      <c r="F650" s="398"/>
      <c r="G650" s="14" t="s">
        <v>32</v>
      </c>
      <c r="H650" s="14" t="s">
        <v>32</v>
      </c>
      <c r="I650" s="424" t="e">
        <f>VLOOKUP(H650,[1]Inflation!$G$16:$H$26,2,FALSE)</f>
        <v>#N/A</v>
      </c>
      <c r="J650" s="16" t="e">
        <v>#N/A</v>
      </c>
      <c r="K650" s="398"/>
      <c r="L650" s="16">
        <v>15000</v>
      </c>
      <c r="M650" s="398"/>
      <c r="N650" s="16" t="e">
        <v>#N/A</v>
      </c>
      <c r="O650" s="398">
        <v>40000</v>
      </c>
      <c r="P650" s="398"/>
      <c r="Q650" s="16" t="e">
        <v>#N/A</v>
      </c>
      <c r="R650" s="14" t="s">
        <v>353</v>
      </c>
      <c r="S650" s="14" t="s">
        <v>910</v>
      </c>
      <c r="T650" s="14" t="s">
        <v>1232</v>
      </c>
      <c r="U650" s="416" t="s">
        <v>32</v>
      </c>
      <c r="V650" s="14" t="s">
        <v>2739</v>
      </c>
      <c r="W650" s="38" t="s">
        <v>1233</v>
      </c>
      <c r="X650" s="14"/>
    </row>
    <row r="651" spans="1:24" x14ac:dyDescent="0.2">
      <c r="A651" s="14" t="s">
        <v>1221</v>
      </c>
      <c r="B651" s="14" t="s">
        <v>1234</v>
      </c>
      <c r="C651" s="14" t="s">
        <v>1238</v>
      </c>
      <c r="D651" s="398">
        <v>5000</v>
      </c>
      <c r="E651" s="398">
        <v>5000</v>
      </c>
      <c r="F651" s="398"/>
      <c r="G651" s="14">
        <v>2009</v>
      </c>
      <c r="H651" s="14">
        <v>2009</v>
      </c>
      <c r="I651" s="424">
        <f>VLOOKUP(H651,[1]Inflation!$G$16:$H$26,2,FALSE)</f>
        <v>1.0733291816457666</v>
      </c>
      <c r="J651" s="16">
        <v>5366.6459082288329</v>
      </c>
      <c r="K651" s="398"/>
      <c r="L651" s="16"/>
      <c r="M651" s="398"/>
      <c r="N651" s="16">
        <v>0</v>
      </c>
      <c r="O651" s="398"/>
      <c r="P651" s="398"/>
      <c r="Q651" s="16">
        <v>0</v>
      </c>
      <c r="R651" s="14" t="s">
        <v>27</v>
      </c>
      <c r="S651" s="14" t="s">
        <v>44</v>
      </c>
      <c r="T651" s="14" t="s">
        <v>103</v>
      </c>
      <c r="U651" s="416" t="s">
        <v>114</v>
      </c>
      <c r="V651" s="14" t="s">
        <v>2739</v>
      </c>
      <c r="W651" s="38" t="s">
        <v>104</v>
      </c>
      <c r="X651" s="14"/>
    </row>
    <row r="652" spans="1:24" x14ac:dyDescent="0.2">
      <c r="A652" s="14" t="s">
        <v>1221</v>
      </c>
      <c r="B652" s="14" t="s">
        <v>1234</v>
      </c>
      <c r="C652" s="14"/>
      <c r="D652" s="398">
        <v>5000</v>
      </c>
      <c r="E652" s="398">
        <v>5000</v>
      </c>
      <c r="F652" s="398"/>
      <c r="G652" s="14">
        <v>2009</v>
      </c>
      <c r="H652" s="14">
        <v>2009</v>
      </c>
      <c r="I652" s="424">
        <f>VLOOKUP(H652,[1]Inflation!$G$16:$H$26,2,FALSE)</f>
        <v>1.0733291816457666</v>
      </c>
      <c r="J652" s="16">
        <v>5366.6459082288329</v>
      </c>
      <c r="K652" s="398"/>
      <c r="L652" s="16"/>
      <c r="M652" s="398"/>
      <c r="N652" s="16">
        <v>0</v>
      </c>
      <c r="O652" s="398"/>
      <c r="P652" s="398"/>
      <c r="Q652" s="16">
        <v>0</v>
      </c>
      <c r="R652" s="14" t="s">
        <v>27</v>
      </c>
      <c r="S652" s="14" t="s">
        <v>44</v>
      </c>
      <c r="T652" s="14" t="s">
        <v>103</v>
      </c>
      <c r="U652" s="416" t="s">
        <v>114</v>
      </c>
      <c r="V652" s="14" t="s">
        <v>2739</v>
      </c>
      <c r="W652" s="38" t="s">
        <v>104</v>
      </c>
      <c r="X652" s="14"/>
    </row>
    <row r="653" spans="1:24" x14ac:dyDescent="0.2">
      <c r="A653" s="14" t="s">
        <v>1221</v>
      </c>
      <c r="B653" s="14" t="s">
        <v>1234</v>
      </c>
      <c r="C653" s="14" t="s">
        <v>1246</v>
      </c>
      <c r="D653" s="398">
        <v>135000</v>
      </c>
      <c r="E653" s="398">
        <v>135000</v>
      </c>
      <c r="F653" s="398"/>
      <c r="G653" s="14">
        <v>2011</v>
      </c>
      <c r="H653" s="14">
        <v>2011</v>
      </c>
      <c r="I653" s="424">
        <f>VLOOKUP(H653,[1]Inflation!$G$16:$H$26,2,FALSE)</f>
        <v>1.0292667257822254</v>
      </c>
      <c r="J653" s="16">
        <v>138951.00798060044</v>
      </c>
      <c r="K653" s="398"/>
      <c r="L653" s="16"/>
      <c r="M653" s="398"/>
      <c r="N653" s="16">
        <v>0</v>
      </c>
      <c r="O653" s="398"/>
      <c r="P653" s="398"/>
      <c r="Q653" s="16">
        <v>0</v>
      </c>
      <c r="R653" s="14" t="s">
        <v>27</v>
      </c>
      <c r="S653" s="14" t="s">
        <v>84</v>
      </c>
      <c r="T653" s="14" t="s">
        <v>1247</v>
      </c>
      <c r="U653" s="416">
        <v>1</v>
      </c>
      <c r="V653" s="14" t="s">
        <v>2776</v>
      </c>
      <c r="W653" s="38" t="s">
        <v>1248</v>
      </c>
      <c r="X653" s="14"/>
    </row>
    <row r="654" spans="1:24" x14ac:dyDescent="0.2">
      <c r="A654" s="14" t="s">
        <v>1221</v>
      </c>
      <c r="B654" s="14" t="s">
        <v>1234</v>
      </c>
      <c r="C654" s="14" t="s">
        <v>1249</v>
      </c>
      <c r="D654" s="398">
        <v>10000</v>
      </c>
      <c r="E654" s="398">
        <v>10000</v>
      </c>
      <c r="F654" s="398"/>
      <c r="G654" s="14">
        <v>2011</v>
      </c>
      <c r="H654" s="14">
        <v>2011</v>
      </c>
      <c r="I654" s="424">
        <f>VLOOKUP(H654,[1]Inflation!$G$16:$H$26,2,FALSE)</f>
        <v>1.0292667257822254</v>
      </c>
      <c r="J654" s="16">
        <v>10292.667257822255</v>
      </c>
      <c r="K654" s="398"/>
      <c r="L654" s="16"/>
      <c r="M654" s="398"/>
      <c r="N654" s="16">
        <v>0</v>
      </c>
      <c r="O654" s="398"/>
      <c r="P654" s="398"/>
      <c r="Q654" s="16">
        <v>0</v>
      </c>
      <c r="R654" s="14" t="s">
        <v>27</v>
      </c>
      <c r="S654" s="14" t="s">
        <v>84</v>
      </c>
      <c r="T654" s="14" t="s">
        <v>1247</v>
      </c>
      <c r="U654" s="416">
        <v>1</v>
      </c>
      <c r="V654" s="14" t="s">
        <v>2776</v>
      </c>
      <c r="W654" s="38" t="s">
        <v>1248</v>
      </c>
      <c r="X654" s="14"/>
    </row>
    <row r="655" spans="1:24" x14ac:dyDescent="0.2">
      <c r="A655" s="14" t="s">
        <v>1221</v>
      </c>
      <c r="B655" s="14" t="s">
        <v>1234</v>
      </c>
      <c r="C655" s="14" t="s">
        <v>1250</v>
      </c>
      <c r="D655" s="398">
        <v>2500</v>
      </c>
      <c r="E655" s="398">
        <v>2500</v>
      </c>
      <c r="F655" s="398"/>
      <c r="G655" s="14">
        <v>2008</v>
      </c>
      <c r="H655" s="14">
        <v>2008</v>
      </c>
      <c r="I655" s="424">
        <f>VLOOKUP(H655,[1]Inflation!$G$16:$H$26,2,FALSE)</f>
        <v>1.0721304058925818</v>
      </c>
      <c r="J655" s="16">
        <v>2680.3260147314545</v>
      </c>
      <c r="K655" s="398"/>
      <c r="L655" s="16"/>
      <c r="M655" s="398"/>
      <c r="N655" s="16">
        <v>0</v>
      </c>
      <c r="O655" s="398"/>
      <c r="P655" s="398"/>
      <c r="Q655" s="16">
        <v>0</v>
      </c>
      <c r="R655" s="14" t="s">
        <v>27</v>
      </c>
      <c r="S655" s="14" t="s">
        <v>28</v>
      </c>
      <c r="T655" s="14" t="s">
        <v>50</v>
      </c>
      <c r="U655" s="416" t="s">
        <v>51</v>
      </c>
      <c r="V655" s="14" t="s">
        <v>2739</v>
      </c>
      <c r="W655" s="38" t="s">
        <v>52</v>
      </c>
      <c r="X655" s="14" t="s">
        <v>53</v>
      </c>
    </row>
    <row r="656" spans="1:24" x14ac:dyDescent="0.2">
      <c r="A656" s="14" t="s">
        <v>1221</v>
      </c>
      <c r="B656" s="14" t="s">
        <v>1234</v>
      </c>
      <c r="C656" s="14" t="s">
        <v>1251</v>
      </c>
      <c r="D656" s="398">
        <v>2800</v>
      </c>
      <c r="E656" s="398">
        <v>2800</v>
      </c>
      <c r="F656" s="398"/>
      <c r="G656" s="14">
        <v>2006</v>
      </c>
      <c r="H656" s="14">
        <v>2006</v>
      </c>
      <c r="I656" s="424">
        <f>VLOOKUP(H656,[1]Inflation!$G$16:$H$26,2,FALSE)</f>
        <v>1.1415203211239338</v>
      </c>
      <c r="J656" s="16">
        <v>3196.2568991470143</v>
      </c>
      <c r="K656" s="398"/>
      <c r="L656" s="16"/>
      <c r="M656" s="398"/>
      <c r="N656" s="16">
        <v>0</v>
      </c>
      <c r="O656" s="398"/>
      <c r="P656" s="398"/>
      <c r="Q656" s="16">
        <v>0</v>
      </c>
      <c r="R656" s="14" t="s">
        <v>27</v>
      </c>
      <c r="S656" s="14" t="s">
        <v>28</v>
      </c>
      <c r="T656" s="14" t="s">
        <v>240</v>
      </c>
      <c r="U656" s="416">
        <v>32</v>
      </c>
      <c r="V656" s="14" t="s">
        <v>2739</v>
      </c>
      <c r="W656" s="38" t="s">
        <v>241</v>
      </c>
      <c r="X656" s="14" t="s">
        <v>32</v>
      </c>
    </row>
    <row r="657" spans="1:24" x14ac:dyDescent="0.2">
      <c r="A657" s="14" t="s">
        <v>1221</v>
      </c>
      <c r="B657" s="14" t="s">
        <v>1234</v>
      </c>
      <c r="C657" s="14" t="s">
        <v>1252</v>
      </c>
      <c r="D657" s="398">
        <v>3600</v>
      </c>
      <c r="E657" s="398">
        <v>3600</v>
      </c>
      <c r="F657" s="398"/>
      <c r="G657" s="14">
        <v>2006</v>
      </c>
      <c r="H657" s="14">
        <v>2006</v>
      </c>
      <c r="I657" s="424">
        <f>VLOOKUP(H657,[1]Inflation!$G$16:$H$26,2,FALSE)</f>
        <v>1.1415203211239338</v>
      </c>
      <c r="J657" s="16">
        <v>4109.4731560461614</v>
      </c>
      <c r="K657" s="398"/>
      <c r="L657" s="16"/>
      <c r="M657" s="398"/>
      <c r="N657" s="16">
        <v>0</v>
      </c>
      <c r="O657" s="398"/>
      <c r="P657" s="398"/>
      <c r="Q657" s="16">
        <v>0</v>
      </c>
      <c r="R657" s="14" t="s">
        <v>27</v>
      </c>
      <c r="S657" s="14" t="s">
        <v>28</v>
      </c>
      <c r="T657" s="14" t="s">
        <v>240</v>
      </c>
      <c r="U657" s="416">
        <v>32</v>
      </c>
      <c r="V657" s="14" t="s">
        <v>2739</v>
      </c>
      <c r="W657" s="38" t="s">
        <v>241</v>
      </c>
      <c r="X657" s="14" t="s">
        <v>32</v>
      </c>
    </row>
    <row r="658" spans="1:24" x14ac:dyDescent="0.2">
      <c r="A658" s="14" t="s">
        <v>1221</v>
      </c>
      <c r="B658" s="14" t="s">
        <v>1234</v>
      </c>
      <c r="C658" s="14" t="s">
        <v>1238</v>
      </c>
      <c r="D658" s="398">
        <v>8000</v>
      </c>
      <c r="E658" s="398">
        <v>8000</v>
      </c>
      <c r="F658" s="398"/>
      <c r="G658" s="14">
        <v>2012</v>
      </c>
      <c r="H658" s="14">
        <v>2012</v>
      </c>
      <c r="I658" s="424">
        <f>VLOOKUP(H658,[1]Inflation!$G$16:$H$26,2,FALSE)</f>
        <v>1</v>
      </c>
      <c r="J658" s="16">
        <v>8000</v>
      </c>
      <c r="K658" s="398"/>
      <c r="L658" s="16"/>
      <c r="M658" s="398"/>
      <c r="N658" s="16">
        <v>0</v>
      </c>
      <c r="O658" s="398"/>
      <c r="P658" s="398"/>
      <c r="Q658" s="16">
        <v>0</v>
      </c>
      <c r="R658" s="14" t="s">
        <v>27</v>
      </c>
      <c r="S658" s="14" t="s">
        <v>233</v>
      </c>
      <c r="T658" s="14" t="s">
        <v>1143</v>
      </c>
      <c r="U658" s="416">
        <v>34</v>
      </c>
      <c r="V658" s="14" t="s">
        <v>2777</v>
      </c>
      <c r="W658" s="38" t="s">
        <v>1144</v>
      </c>
      <c r="X658" s="14" t="s">
        <v>32</v>
      </c>
    </row>
    <row r="659" spans="1:24" x14ac:dyDescent="0.2">
      <c r="A659" s="14" t="s">
        <v>1221</v>
      </c>
      <c r="B659" s="14" t="s">
        <v>1234</v>
      </c>
      <c r="C659" s="14" t="s">
        <v>1238</v>
      </c>
      <c r="D659" s="398">
        <v>960000</v>
      </c>
      <c r="E659" s="398">
        <v>9090.9090909090919</v>
      </c>
      <c r="F659" s="398" t="s">
        <v>27</v>
      </c>
      <c r="G659" s="14">
        <v>2007</v>
      </c>
      <c r="H659" s="14">
        <v>2007</v>
      </c>
      <c r="I659" s="424">
        <f>VLOOKUP(H659,[1]Inflation!$G$16:$H$26,2,FALSE)</f>
        <v>1.118306895992371</v>
      </c>
      <c r="J659" s="16">
        <v>10166.426327203373</v>
      </c>
      <c r="K659" s="398"/>
      <c r="L659" s="16"/>
      <c r="M659" s="398"/>
      <c r="N659" s="16">
        <v>0</v>
      </c>
      <c r="O659" s="398"/>
      <c r="P659" s="398"/>
      <c r="Q659" s="16">
        <v>0</v>
      </c>
      <c r="R659" s="14" t="s">
        <v>163</v>
      </c>
      <c r="S659" s="14" t="s">
        <v>83</v>
      </c>
      <c r="T659" s="14" t="s">
        <v>100</v>
      </c>
      <c r="U659" s="416">
        <v>14</v>
      </c>
      <c r="V659" s="14" t="s">
        <v>2739</v>
      </c>
      <c r="W659" s="38" t="s">
        <v>101</v>
      </c>
      <c r="X659" s="14" t="s">
        <v>1244</v>
      </c>
    </row>
    <row r="660" spans="1:24" x14ac:dyDescent="0.2">
      <c r="A660" s="14" t="s">
        <v>1221</v>
      </c>
      <c r="B660" s="14" t="s">
        <v>1234</v>
      </c>
      <c r="C660" s="14" t="s">
        <v>1253</v>
      </c>
      <c r="D660" s="398">
        <v>370</v>
      </c>
      <c r="E660" s="398">
        <v>370</v>
      </c>
      <c r="F660" s="398"/>
      <c r="G660" s="14">
        <v>2011</v>
      </c>
      <c r="H660" s="14">
        <v>2011</v>
      </c>
      <c r="I660" s="424">
        <f>VLOOKUP(H660,[1]Inflation!$G$16:$H$26,2,FALSE)</f>
        <v>1.0292667257822254</v>
      </c>
      <c r="J660" s="16">
        <v>380.82868853942341</v>
      </c>
      <c r="K660" s="398"/>
      <c r="L660" s="16"/>
      <c r="M660" s="398"/>
      <c r="N660" s="16">
        <v>0</v>
      </c>
      <c r="O660" s="398"/>
      <c r="P660" s="398"/>
      <c r="Q660" s="16">
        <v>0</v>
      </c>
      <c r="R660" s="14" t="s">
        <v>27</v>
      </c>
      <c r="S660" s="14" t="s">
        <v>71</v>
      </c>
      <c r="T660" s="14" t="s">
        <v>93</v>
      </c>
      <c r="U660" s="416" t="s">
        <v>989</v>
      </c>
      <c r="V660" s="14" t="s">
        <v>3004</v>
      </c>
      <c r="W660" s="38" t="s">
        <v>94</v>
      </c>
      <c r="X660" s="14" t="s">
        <v>95</v>
      </c>
    </row>
    <row r="661" spans="1:24" x14ac:dyDescent="0.2">
      <c r="A661" s="14" t="s">
        <v>1221</v>
      </c>
      <c r="B661" s="14" t="s">
        <v>1234</v>
      </c>
      <c r="C661" s="14" t="s">
        <v>1254</v>
      </c>
      <c r="D661" s="398">
        <v>2000</v>
      </c>
      <c r="E661" s="398">
        <v>2000</v>
      </c>
      <c r="F661" s="398"/>
      <c r="G661" s="14">
        <v>2011</v>
      </c>
      <c r="H661" s="14">
        <v>2011</v>
      </c>
      <c r="I661" s="424">
        <f>VLOOKUP(H661,[1]Inflation!$G$16:$H$26,2,FALSE)</f>
        <v>1.0292667257822254</v>
      </c>
      <c r="J661" s="16">
        <v>2058.5334515644508</v>
      </c>
      <c r="K661" s="398"/>
      <c r="L661" s="16"/>
      <c r="M661" s="398"/>
      <c r="N661" s="16">
        <v>0</v>
      </c>
      <c r="O661" s="398"/>
      <c r="P661" s="398"/>
      <c r="Q661" s="16">
        <v>0</v>
      </c>
      <c r="R661" s="14" t="s">
        <v>27</v>
      </c>
      <c r="S661" s="14" t="s">
        <v>71</v>
      </c>
      <c r="T661" s="14" t="s">
        <v>93</v>
      </c>
      <c r="U661" s="416" t="s">
        <v>989</v>
      </c>
      <c r="V661" s="14" t="s">
        <v>3004</v>
      </c>
      <c r="W661" s="38" t="s">
        <v>94</v>
      </c>
      <c r="X661" s="14" t="s">
        <v>95</v>
      </c>
    </row>
    <row r="662" spans="1:24" x14ac:dyDescent="0.2">
      <c r="A662" s="14" t="s">
        <v>1221</v>
      </c>
      <c r="B662" s="14" t="s">
        <v>1234</v>
      </c>
      <c r="C662" s="14" t="s">
        <v>1255</v>
      </c>
      <c r="D662" s="398">
        <v>3500</v>
      </c>
      <c r="E662" s="398">
        <v>3500</v>
      </c>
      <c r="F662" s="398"/>
      <c r="G662" s="14">
        <v>2011</v>
      </c>
      <c r="H662" s="14">
        <v>2011</v>
      </c>
      <c r="I662" s="424">
        <f>VLOOKUP(H662,[1]Inflation!$G$16:$H$26,2,FALSE)</f>
        <v>1.0292667257822254</v>
      </c>
      <c r="J662" s="16">
        <v>3602.4335402377892</v>
      </c>
      <c r="K662" s="398"/>
      <c r="L662" s="16"/>
      <c r="M662" s="398"/>
      <c r="N662" s="16">
        <v>0</v>
      </c>
      <c r="O662" s="398"/>
      <c r="P662" s="398"/>
      <c r="Q662" s="16">
        <v>0</v>
      </c>
      <c r="R662" s="14" t="s">
        <v>27</v>
      </c>
      <c r="S662" s="14" t="s">
        <v>71</v>
      </c>
      <c r="T662" s="14" t="s">
        <v>93</v>
      </c>
      <c r="U662" s="416" t="s">
        <v>989</v>
      </c>
      <c r="V662" s="14" t="s">
        <v>3004</v>
      </c>
      <c r="W662" s="38" t="s">
        <v>94</v>
      </c>
      <c r="X662" s="14" t="s">
        <v>95</v>
      </c>
    </row>
    <row r="663" spans="1:24" x14ac:dyDescent="0.2">
      <c r="A663" s="14" t="s">
        <v>1258</v>
      </c>
      <c r="B663" s="14" t="s">
        <v>1234</v>
      </c>
      <c r="C663" s="14"/>
      <c r="D663" s="398"/>
      <c r="E663" s="398"/>
      <c r="F663" s="398"/>
      <c r="G663" s="14">
        <v>2008</v>
      </c>
      <c r="H663" s="14">
        <v>2008</v>
      </c>
      <c r="I663" s="424">
        <f>VLOOKUP(H663,[1]Inflation!$G$16:$H$26,2,FALSE)</f>
        <v>1.0721304058925818</v>
      </c>
      <c r="J663" s="16">
        <v>0</v>
      </c>
      <c r="K663" s="398"/>
      <c r="L663" s="16">
        <v>2000</v>
      </c>
      <c r="M663" s="398"/>
      <c r="N663" s="16">
        <v>2144.2608117851637</v>
      </c>
      <c r="O663" s="398">
        <v>3000</v>
      </c>
      <c r="P663" s="398"/>
      <c r="Q663" s="16">
        <v>3216.3912176777453</v>
      </c>
      <c r="R663" s="14" t="s">
        <v>27</v>
      </c>
      <c r="S663" s="14" t="s">
        <v>84</v>
      </c>
      <c r="T663" s="14" t="s">
        <v>373</v>
      </c>
      <c r="U663" s="416">
        <v>15</v>
      </c>
      <c r="V663" s="14" t="s">
        <v>2739</v>
      </c>
      <c r="W663" s="38" t="s">
        <v>375</v>
      </c>
      <c r="X663" s="14"/>
    </row>
    <row r="664" spans="1:24" x14ac:dyDescent="0.2">
      <c r="A664" s="14" t="s">
        <v>1221</v>
      </c>
      <c r="B664" s="14" t="s">
        <v>1234</v>
      </c>
      <c r="C664" s="14"/>
      <c r="D664" s="398">
        <v>3640</v>
      </c>
      <c r="E664" s="398">
        <v>3640</v>
      </c>
      <c r="F664" s="398"/>
      <c r="G664" s="14" t="s">
        <v>38</v>
      </c>
      <c r="H664" s="14">
        <v>2002</v>
      </c>
      <c r="I664" s="424">
        <f>VLOOKUP(H664,[1]Inflation!$G$16:$H$26,2,FALSE)</f>
        <v>1.280275745638717</v>
      </c>
      <c r="J664" s="16">
        <v>4660.2037141249302</v>
      </c>
      <c r="K664" s="398"/>
      <c r="L664" s="16"/>
      <c r="M664" s="398"/>
      <c r="N664" s="16">
        <v>0</v>
      </c>
      <c r="O664" s="398"/>
      <c r="P664" s="398"/>
      <c r="Q664" s="16">
        <v>0</v>
      </c>
      <c r="R664" s="14" t="s">
        <v>27</v>
      </c>
      <c r="S664" s="14" t="s">
        <v>36</v>
      </c>
      <c r="T664" s="14" t="s">
        <v>37</v>
      </c>
      <c r="U664" s="416">
        <v>12</v>
      </c>
      <c r="V664" s="14" t="s">
        <v>2739</v>
      </c>
      <c r="W664" s="38" t="s">
        <v>39</v>
      </c>
      <c r="X664" s="14"/>
    </row>
    <row r="665" spans="1:24" x14ac:dyDescent="0.2">
      <c r="A665" s="14" t="s">
        <v>1221</v>
      </c>
      <c r="B665" s="14" t="s">
        <v>1234</v>
      </c>
      <c r="C665" s="14" t="s">
        <v>1259</v>
      </c>
      <c r="D665" s="398">
        <v>2300</v>
      </c>
      <c r="E665" s="398">
        <v>2300</v>
      </c>
      <c r="F665" s="398"/>
      <c r="G665" s="14">
        <v>2008</v>
      </c>
      <c r="H665" s="14">
        <v>2008</v>
      </c>
      <c r="I665" s="424">
        <f>VLOOKUP(H665,[1]Inflation!$G$16:$H$26,2,FALSE)</f>
        <v>1.0721304058925818</v>
      </c>
      <c r="J665" s="16">
        <v>2465.8999335529379</v>
      </c>
      <c r="K665" s="398"/>
      <c r="L665" s="16"/>
      <c r="M665" s="398"/>
      <c r="N665" s="16">
        <v>0</v>
      </c>
      <c r="O665" s="398"/>
      <c r="P665" s="398"/>
      <c r="Q665" s="16">
        <v>0</v>
      </c>
      <c r="R665" s="14" t="s">
        <v>27</v>
      </c>
      <c r="S665" s="14" t="s">
        <v>28</v>
      </c>
      <c r="T665" s="14" t="s">
        <v>41</v>
      </c>
      <c r="U665" s="416">
        <v>145</v>
      </c>
      <c r="V665" s="14" t="s">
        <v>2739</v>
      </c>
      <c r="W665" s="38" t="s">
        <v>42</v>
      </c>
      <c r="X665" s="14"/>
    </row>
    <row r="666" spans="1:24" x14ac:dyDescent="0.2">
      <c r="A666" s="37" t="s">
        <v>1221</v>
      </c>
      <c r="B666" s="14" t="s">
        <v>1234</v>
      </c>
      <c r="C666" s="31" t="s">
        <v>1260</v>
      </c>
      <c r="D666" s="384">
        <v>3082.1</v>
      </c>
      <c r="E666" s="384">
        <v>3082.1</v>
      </c>
      <c r="F666" s="384"/>
      <c r="G666" s="23" t="s">
        <v>67</v>
      </c>
      <c r="H666" s="23">
        <v>2010</v>
      </c>
      <c r="I666" s="424">
        <f>VLOOKUP(H666,[1]Inflation!$G$16:$H$26,2,FALSE)</f>
        <v>1.0461491063094051</v>
      </c>
      <c r="J666" s="16">
        <v>3224.3361605562172</v>
      </c>
      <c r="K666" s="384"/>
      <c r="L666" s="452">
        <v>2100.06</v>
      </c>
      <c r="M666" s="384"/>
      <c r="N666" s="16">
        <v>2196.9758921961293</v>
      </c>
      <c r="O666" s="384">
        <v>4500</v>
      </c>
      <c r="P666" s="384"/>
      <c r="Q666" s="16">
        <v>4707.6709783923225</v>
      </c>
      <c r="R666" s="14" t="s">
        <v>27</v>
      </c>
      <c r="S666" s="37" t="s">
        <v>71</v>
      </c>
      <c r="T666" s="23" t="s">
        <v>66</v>
      </c>
      <c r="U666" s="31"/>
      <c r="V666" s="33" t="s">
        <v>3005</v>
      </c>
      <c r="W666" s="27" t="s">
        <v>69</v>
      </c>
      <c r="X666" s="33"/>
    </row>
    <row r="667" spans="1:24" x14ac:dyDescent="0.2">
      <c r="A667" s="14" t="s">
        <v>1221</v>
      </c>
      <c r="B667" s="14" t="s">
        <v>1234</v>
      </c>
      <c r="C667" s="23" t="s">
        <v>1265</v>
      </c>
      <c r="D667" s="381">
        <v>817.27</v>
      </c>
      <c r="E667" s="381">
        <v>817.27</v>
      </c>
      <c r="F667" s="381"/>
      <c r="G667" s="23" t="s">
        <v>67</v>
      </c>
      <c r="H667" s="23">
        <v>2010</v>
      </c>
      <c r="I667" s="424">
        <f>VLOOKUP(H667,[1]Inflation!$G$16:$H$26,2,FALSE)</f>
        <v>1.0461491063094051</v>
      </c>
      <c r="J667" s="16">
        <v>854.9862801134874</v>
      </c>
      <c r="K667" s="381"/>
      <c r="L667" s="450">
        <v>300</v>
      </c>
      <c r="M667" s="381"/>
      <c r="N667" s="16">
        <v>313.84473189282153</v>
      </c>
      <c r="O667" s="381">
        <v>2140.65</v>
      </c>
      <c r="P667" s="381"/>
      <c r="Q667" s="16">
        <v>2239.439084421228</v>
      </c>
      <c r="R667" s="23" t="s">
        <v>27</v>
      </c>
      <c r="S667" s="37" t="s">
        <v>233</v>
      </c>
      <c r="T667" s="23" t="s">
        <v>66</v>
      </c>
      <c r="U667" s="417"/>
      <c r="V667" s="26" t="s">
        <v>2882</v>
      </c>
      <c r="W667" s="38" t="s">
        <v>69</v>
      </c>
      <c r="X667" s="26"/>
    </row>
    <row r="668" spans="1:24" s="401" customFormat="1" x14ac:dyDescent="0.2">
      <c r="A668" s="14" t="s">
        <v>1221</v>
      </c>
      <c r="B668" s="14" t="s">
        <v>1266</v>
      </c>
      <c r="C668" s="23" t="s">
        <v>1267</v>
      </c>
      <c r="D668" s="381">
        <v>1245.96</v>
      </c>
      <c r="E668" s="381">
        <v>1245.96</v>
      </c>
      <c r="F668" s="381"/>
      <c r="G668" s="23" t="s">
        <v>67</v>
      </c>
      <c r="H668" s="23">
        <v>2010</v>
      </c>
      <c r="I668" s="424">
        <f>VLOOKUP(H668,[1]Inflation!$G$16:$H$26,2,FALSE)</f>
        <v>1.0461491063094051</v>
      </c>
      <c r="J668" s="16">
        <v>1303.4599404972664</v>
      </c>
      <c r="K668" s="381"/>
      <c r="L668" s="450">
        <v>610</v>
      </c>
      <c r="M668" s="381"/>
      <c r="N668" s="16">
        <v>638.15095484873711</v>
      </c>
      <c r="O668" s="381">
        <v>3250</v>
      </c>
      <c r="P668" s="381"/>
      <c r="Q668" s="16">
        <v>3399.9845955055666</v>
      </c>
      <c r="R668" s="23" t="s">
        <v>27</v>
      </c>
      <c r="S668" s="37" t="s">
        <v>44</v>
      </c>
      <c r="T668" s="23" t="s">
        <v>66</v>
      </c>
      <c r="U668" s="417"/>
      <c r="V668" s="26" t="s">
        <v>2782</v>
      </c>
      <c r="W668" s="27" t="s">
        <v>69</v>
      </c>
      <c r="X668" s="26"/>
    </row>
    <row r="669" spans="1:24" s="401" customFormat="1" x14ac:dyDescent="0.2">
      <c r="A669" s="14" t="s">
        <v>1221</v>
      </c>
      <c r="B669" s="14" t="s">
        <v>1266</v>
      </c>
      <c r="C669" s="23" t="s">
        <v>1268</v>
      </c>
      <c r="D669" s="381">
        <v>450</v>
      </c>
      <c r="E669" s="381">
        <v>450</v>
      </c>
      <c r="F669" s="381"/>
      <c r="G669" s="23" t="s">
        <v>67</v>
      </c>
      <c r="H669" s="23">
        <v>2010</v>
      </c>
      <c r="I669" s="424">
        <f>VLOOKUP(H669,[1]Inflation!$G$16:$H$26,2,FALSE)</f>
        <v>1.0461491063094051</v>
      </c>
      <c r="J669" s="16">
        <v>470.76709783923229</v>
      </c>
      <c r="K669" s="381"/>
      <c r="L669" s="450">
        <v>450</v>
      </c>
      <c r="M669" s="381"/>
      <c r="N669" s="16">
        <v>470.76709783923229</v>
      </c>
      <c r="O669" s="381">
        <v>450</v>
      </c>
      <c r="P669" s="381"/>
      <c r="Q669" s="16">
        <v>470.76709783923229</v>
      </c>
      <c r="R669" s="23" t="s">
        <v>27</v>
      </c>
      <c r="S669" s="37" t="s">
        <v>83</v>
      </c>
      <c r="T669" s="23" t="s">
        <v>66</v>
      </c>
      <c r="U669" s="417"/>
      <c r="V669" s="26" t="s">
        <v>2748</v>
      </c>
      <c r="W669" s="38" t="s">
        <v>69</v>
      </c>
      <c r="X669" s="26"/>
    </row>
    <row r="670" spans="1:24" s="401" customFormat="1" x14ac:dyDescent="0.2">
      <c r="A670" s="14" t="s">
        <v>1221</v>
      </c>
      <c r="B670" s="14" t="s">
        <v>1266</v>
      </c>
      <c r="C670" s="23" t="s">
        <v>1265</v>
      </c>
      <c r="D670" s="381">
        <v>686.69</v>
      </c>
      <c r="E670" s="381">
        <v>686.69</v>
      </c>
      <c r="F670" s="381"/>
      <c r="G670" s="23" t="s">
        <v>67</v>
      </c>
      <c r="H670" s="23">
        <v>2010</v>
      </c>
      <c r="I670" s="424">
        <f>VLOOKUP(H670,[1]Inflation!$G$16:$H$26,2,FALSE)</f>
        <v>1.0461491063094051</v>
      </c>
      <c r="J670" s="16">
        <v>718.38012981160546</v>
      </c>
      <c r="K670" s="381"/>
      <c r="L670" s="450">
        <v>335</v>
      </c>
      <c r="M670" s="381"/>
      <c r="N670" s="16">
        <v>350.45995061365068</v>
      </c>
      <c r="O670" s="381">
        <v>2300</v>
      </c>
      <c r="P670" s="381"/>
      <c r="Q670" s="16">
        <v>2406.1429445116314</v>
      </c>
      <c r="R670" s="23" t="s">
        <v>27</v>
      </c>
      <c r="S670" s="37" t="s">
        <v>269</v>
      </c>
      <c r="T670" s="23" t="s">
        <v>66</v>
      </c>
      <c r="U670" s="417"/>
      <c r="V670" s="26" t="s">
        <v>2818</v>
      </c>
      <c r="W670" s="38" t="s">
        <v>69</v>
      </c>
      <c r="X670" s="26"/>
    </row>
    <row r="671" spans="1:24" s="401" customFormat="1" x14ac:dyDescent="0.2">
      <c r="A671" s="14" t="s">
        <v>1269</v>
      </c>
      <c r="B671" s="14" t="s">
        <v>1270</v>
      </c>
      <c r="C671" s="14" t="s">
        <v>1271</v>
      </c>
      <c r="D671" s="398">
        <v>2933.33</v>
      </c>
      <c r="E671" s="398"/>
      <c r="F671" s="398"/>
      <c r="G671" s="14">
        <v>2011</v>
      </c>
      <c r="H671" s="14">
        <v>2011</v>
      </c>
      <c r="I671" s="424">
        <f>VLOOKUP(H671,[1]Inflation!$G$16:$H$26,2,FALSE)</f>
        <v>1.0292667257822254</v>
      </c>
      <c r="J671" s="16">
        <f>D671*I671</f>
        <v>3019.1789647387754</v>
      </c>
      <c r="K671" s="398"/>
      <c r="L671" s="16">
        <v>2400</v>
      </c>
      <c r="M671" s="398"/>
      <c r="N671" s="16">
        <f t="shared" ref="N671:N710" si="60">M671*I671</f>
        <v>0</v>
      </c>
      <c r="O671" s="414">
        <v>4000</v>
      </c>
      <c r="P671" s="414"/>
      <c r="Q671" s="16">
        <f t="shared" ref="Q671:Q710" si="61">P671*I671</f>
        <v>0</v>
      </c>
      <c r="R671" s="14" t="s">
        <v>27</v>
      </c>
      <c r="S671" s="14" t="s">
        <v>202</v>
      </c>
      <c r="T671" s="14" t="s">
        <v>203</v>
      </c>
      <c r="U671" s="416" t="s">
        <v>32</v>
      </c>
      <c r="V671" s="14" t="s">
        <v>2979</v>
      </c>
      <c r="W671" s="38" t="s">
        <v>204</v>
      </c>
      <c r="X671" s="14"/>
    </row>
    <row r="672" spans="1:24" s="401" customFormat="1" x14ac:dyDescent="0.2">
      <c r="A672" s="14" t="s">
        <v>1269</v>
      </c>
      <c r="B672" s="14" t="s">
        <v>1269</v>
      </c>
      <c r="C672" s="14"/>
      <c r="D672" s="398"/>
      <c r="E672" s="398"/>
      <c r="F672" s="398" t="s">
        <v>113</v>
      </c>
      <c r="G672" s="14" t="s">
        <v>1193</v>
      </c>
      <c r="H672" s="14">
        <v>2002</v>
      </c>
      <c r="I672" s="424">
        <f>VLOOKUP(H672,[1]Inflation!$G$16:$H$26,2,FALSE)</f>
        <v>1.280275745638717</v>
      </c>
      <c r="J672" s="16">
        <f>D672*I672</f>
        <v>0</v>
      </c>
      <c r="K672" s="398"/>
      <c r="L672" s="16">
        <v>15000</v>
      </c>
      <c r="M672" s="398">
        <f>L672/100</f>
        <v>150</v>
      </c>
      <c r="N672" s="16">
        <f t="shared" si="60"/>
        <v>192.04136184580756</v>
      </c>
      <c r="O672" s="398">
        <v>30000</v>
      </c>
      <c r="P672" s="398">
        <f>O672/100</f>
        <v>300</v>
      </c>
      <c r="Q672" s="16">
        <f t="shared" si="61"/>
        <v>384.08272369161512</v>
      </c>
      <c r="R672" s="14" t="s">
        <v>1190</v>
      </c>
      <c r="S672" s="14" t="s">
        <v>83</v>
      </c>
      <c r="T672" s="14" t="s">
        <v>289</v>
      </c>
      <c r="U672" s="416" t="s">
        <v>32</v>
      </c>
      <c r="V672" s="14" t="s">
        <v>2739</v>
      </c>
      <c r="W672" s="38" t="s">
        <v>1272</v>
      </c>
      <c r="X672" s="14"/>
    </row>
    <row r="673" spans="1:24" s="401" customFormat="1" x14ac:dyDescent="0.2">
      <c r="A673" s="14" t="s">
        <v>1269</v>
      </c>
      <c r="B673" s="14" t="s">
        <v>1269</v>
      </c>
      <c r="C673" s="14"/>
      <c r="D673" s="398">
        <v>175</v>
      </c>
      <c r="E673" s="398"/>
      <c r="F673" s="398"/>
      <c r="G673" s="14">
        <v>2009</v>
      </c>
      <c r="H673" s="14">
        <v>2009</v>
      </c>
      <c r="I673" s="424">
        <f>VLOOKUP(H673,[1]Inflation!$G$16:$H$26,2,FALSE)</f>
        <v>1.0733291816457666</v>
      </c>
      <c r="J673" s="16">
        <f>D673*I673</f>
        <v>187.83260678800917</v>
      </c>
      <c r="K673" s="398"/>
      <c r="L673" s="16"/>
      <c r="M673" s="398"/>
      <c r="N673" s="16">
        <f t="shared" si="60"/>
        <v>0</v>
      </c>
      <c r="O673" s="14"/>
      <c r="P673" s="14"/>
      <c r="Q673" s="16">
        <f t="shared" si="61"/>
        <v>0</v>
      </c>
      <c r="R673" s="14" t="s">
        <v>113</v>
      </c>
      <c r="S673" s="14" t="s">
        <v>44</v>
      </c>
      <c r="T673" s="14" t="s">
        <v>103</v>
      </c>
      <c r="U673" s="416" t="s">
        <v>114</v>
      </c>
      <c r="V673" s="14" t="s">
        <v>2739</v>
      </c>
      <c r="W673" s="38" t="s">
        <v>104</v>
      </c>
      <c r="X673" s="14" t="s">
        <v>1275</v>
      </c>
    </row>
    <row r="674" spans="1:24" s="401" customFormat="1" x14ac:dyDescent="0.2">
      <c r="A674" s="14" t="s">
        <v>1269</v>
      </c>
      <c r="B674" s="14" t="s">
        <v>1269</v>
      </c>
      <c r="C674" s="14" t="s">
        <v>1186</v>
      </c>
      <c r="D674" s="398"/>
      <c r="E674" s="398"/>
      <c r="F674" s="398" t="s">
        <v>113</v>
      </c>
      <c r="G674" s="14">
        <v>2009</v>
      </c>
      <c r="H674" s="14">
        <v>2009</v>
      </c>
      <c r="I674" s="424">
        <f>VLOOKUP(H674,[1]Inflation!$G$16:$H$26,2,FALSE)</f>
        <v>1.0733291816457666</v>
      </c>
      <c r="J674" s="16">
        <f>D674*I674</f>
        <v>0</v>
      </c>
      <c r="K674" s="398"/>
      <c r="L674" s="16">
        <v>15000</v>
      </c>
      <c r="M674" s="398">
        <f>L674/100</f>
        <v>150</v>
      </c>
      <c r="N674" s="16">
        <f t="shared" si="60"/>
        <v>160.99937724686498</v>
      </c>
      <c r="O674" s="398">
        <v>30000</v>
      </c>
      <c r="P674" s="398">
        <f>O674/100</f>
        <v>300</v>
      </c>
      <c r="Q674" s="16">
        <f t="shared" si="61"/>
        <v>321.99875449372996</v>
      </c>
      <c r="R674" s="14" t="s">
        <v>1190</v>
      </c>
      <c r="S674" s="14" t="s">
        <v>97</v>
      </c>
      <c r="T674" s="14" t="s">
        <v>304</v>
      </c>
      <c r="U674" s="416">
        <v>4</v>
      </c>
      <c r="V674" s="14" t="s">
        <v>2739</v>
      </c>
      <c r="W674" s="38" t="s">
        <v>305</v>
      </c>
      <c r="X674" s="14"/>
    </row>
    <row r="675" spans="1:24" x14ac:dyDescent="0.2">
      <c r="A675" s="14" t="s">
        <v>1269</v>
      </c>
      <c r="B675" s="14" t="s">
        <v>1269</v>
      </c>
      <c r="C675" s="14" t="s">
        <v>1276</v>
      </c>
      <c r="D675" s="381">
        <v>51.25</v>
      </c>
      <c r="E675" s="381">
        <f>D675/9</f>
        <v>5.6944444444444446</v>
      </c>
      <c r="F675" s="381" t="s">
        <v>1173</v>
      </c>
      <c r="G675" s="382" t="s">
        <v>67</v>
      </c>
      <c r="H675" s="382">
        <v>2010</v>
      </c>
      <c r="I675" s="424">
        <f>VLOOKUP(H675,[1]Inflation!$G$16:$H$26,2,FALSE)</f>
        <v>1.0461491063094051</v>
      </c>
      <c r="J675" s="16">
        <f t="shared" ref="J675:J705" si="62">E675*I675</f>
        <v>5.9572379664841124</v>
      </c>
      <c r="K675" s="381"/>
      <c r="L675" s="450">
        <v>34.01</v>
      </c>
      <c r="M675" s="381">
        <f>L675/9</f>
        <v>3.7788888888888885</v>
      </c>
      <c r="N675" s="16">
        <f t="shared" si="60"/>
        <v>3.9532812339536512</v>
      </c>
      <c r="O675" s="24">
        <v>95.53</v>
      </c>
      <c r="P675" s="398">
        <f>O675/9</f>
        <v>10.614444444444445</v>
      </c>
      <c r="Q675" s="16">
        <f t="shared" si="61"/>
        <v>11.104291569526385</v>
      </c>
      <c r="R675" s="23" t="s">
        <v>941</v>
      </c>
      <c r="S675" s="37" t="s">
        <v>77</v>
      </c>
      <c r="T675" s="23" t="s">
        <v>66</v>
      </c>
      <c r="U675" s="418"/>
      <c r="V675" s="26" t="s">
        <v>2796</v>
      </c>
      <c r="W675" s="27" t="s">
        <v>69</v>
      </c>
      <c r="X675" s="26"/>
    </row>
    <row r="676" spans="1:24" x14ac:dyDescent="0.2">
      <c r="A676" s="14" t="s">
        <v>1269</v>
      </c>
      <c r="B676" s="14" t="s">
        <v>1269</v>
      </c>
      <c r="C676" s="14" t="s">
        <v>1277</v>
      </c>
      <c r="D676" s="381">
        <v>32.549999999999997</v>
      </c>
      <c r="E676" s="381">
        <f>D676/10.7639</f>
        <v>3.023996878454835</v>
      </c>
      <c r="F676" s="381" t="s">
        <v>1173</v>
      </c>
      <c r="G676" s="382" t="s">
        <v>67</v>
      </c>
      <c r="H676" s="382">
        <v>2010</v>
      </c>
      <c r="I676" s="424">
        <f>VLOOKUP(H676,[1]Inflation!$G$16:$H$26,2,FALSE)</f>
        <v>1.0461491063094051</v>
      </c>
      <c r="J676" s="16">
        <f t="shared" si="62"/>
        <v>3.1635516318779562</v>
      </c>
      <c r="K676" s="381"/>
      <c r="L676" s="450">
        <v>24.75</v>
      </c>
      <c r="M676" s="381">
        <f>L676/10.7639</f>
        <v>2.2993524651845521</v>
      </c>
      <c r="N676" s="16">
        <f t="shared" si="60"/>
        <v>2.4054655265431464</v>
      </c>
      <c r="O676" s="24">
        <v>45</v>
      </c>
      <c r="P676" s="398">
        <f>O676/10.7639</f>
        <v>4.1806408457900952</v>
      </c>
      <c r="Q676" s="16">
        <f t="shared" si="61"/>
        <v>4.3735736846239037</v>
      </c>
      <c r="R676" s="23" t="s">
        <v>2720</v>
      </c>
      <c r="S676" s="37" t="s">
        <v>77</v>
      </c>
      <c r="T676" s="23" t="s">
        <v>66</v>
      </c>
      <c r="U676" s="418"/>
      <c r="V676" s="26" t="s">
        <v>2744</v>
      </c>
      <c r="W676" s="27" t="s">
        <v>69</v>
      </c>
      <c r="X676" s="26"/>
    </row>
    <row r="677" spans="1:24" x14ac:dyDescent="0.2">
      <c r="A677" s="14" t="s">
        <v>1269</v>
      </c>
      <c r="B677" s="14" t="s">
        <v>1269</v>
      </c>
      <c r="C677" s="14" t="s">
        <v>1278</v>
      </c>
      <c r="D677" s="381">
        <v>41.89</v>
      </c>
      <c r="E677" s="381">
        <f>D677/9</f>
        <v>4.6544444444444446</v>
      </c>
      <c r="F677" s="381" t="s">
        <v>1173</v>
      </c>
      <c r="G677" s="382" t="s">
        <v>67</v>
      </c>
      <c r="H677" s="382">
        <v>2010</v>
      </c>
      <c r="I677" s="424">
        <f>VLOOKUP(H677,[1]Inflation!$G$16:$H$26,2,FALSE)</f>
        <v>1.0461491063094051</v>
      </c>
      <c r="J677" s="16">
        <f t="shared" si="62"/>
        <v>4.8692428959223308</v>
      </c>
      <c r="K677" s="381"/>
      <c r="L677" s="450">
        <v>16.25</v>
      </c>
      <c r="M677" s="381">
        <f>L677/9</f>
        <v>1.8055555555555556</v>
      </c>
      <c r="N677" s="16">
        <f t="shared" si="60"/>
        <v>1.8888803308364259</v>
      </c>
      <c r="O677" s="24">
        <v>325</v>
      </c>
      <c r="P677" s="398">
        <f>O677/9</f>
        <v>36.111111111111114</v>
      </c>
      <c r="Q677" s="16">
        <f t="shared" si="61"/>
        <v>37.777606616728519</v>
      </c>
      <c r="R677" s="23" t="s">
        <v>941</v>
      </c>
      <c r="S677" s="37" t="s">
        <v>77</v>
      </c>
      <c r="T677" s="23" t="s">
        <v>66</v>
      </c>
      <c r="U677" s="418"/>
      <c r="V677" s="26" t="s">
        <v>3006</v>
      </c>
      <c r="W677" s="27" t="s">
        <v>69</v>
      </c>
      <c r="X677" s="26"/>
    </row>
    <row r="678" spans="1:24" x14ac:dyDescent="0.2">
      <c r="A678" s="14" t="s">
        <v>1269</v>
      </c>
      <c r="B678" s="14" t="s">
        <v>1269</v>
      </c>
      <c r="C678" s="14" t="s">
        <v>1280</v>
      </c>
      <c r="D678" s="381">
        <v>47.81</v>
      </c>
      <c r="E678" s="381">
        <f>D678/9</f>
        <v>5.3122222222222222</v>
      </c>
      <c r="F678" s="381" t="s">
        <v>1173</v>
      </c>
      <c r="G678" s="382" t="s">
        <v>67</v>
      </c>
      <c r="H678" s="382">
        <v>2010</v>
      </c>
      <c r="I678" s="424">
        <f>VLOOKUP(H678,[1]Inflation!$G$16:$H$26,2,FALSE)</f>
        <v>1.0461491063094051</v>
      </c>
      <c r="J678" s="16">
        <f t="shared" si="62"/>
        <v>5.5573765302947393</v>
      </c>
      <c r="K678" s="381"/>
      <c r="L678" s="450">
        <v>45.62</v>
      </c>
      <c r="M678" s="381">
        <f>L678/9</f>
        <v>5.068888888888889</v>
      </c>
      <c r="N678" s="16">
        <f t="shared" si="60"/>
        <v>5.3028135810927841</v>
      </c>
      <c r="O678" s="24">
        <v>50</v>
      </c>
      <c r="P678" s="398">
        <f>O678/9</f>
        <v>5.5555555555555554</v>
      </c>
      <c r="Q678" s="16">
        <f t="shared" si="61"/>
        <v>5.8119394794966945</v>
      </c>
      <c r="R678" s="23" t="s">
        <v>941</v>
      </c>
      <c r="S678" s="37" t="s">
        <v>77</v>
      </c>
      <c r="T678" s="23" t="s">
        <v>66</v>
      </c>
      <c r="U678" s="418"/>
      <c r="V678" s="26" t="s">
        <v>2748</v>
      </c>
      <c r="W678" s="27" t="s">
        <v>69</v>
      </c>
      <c r="X678" s="26"/>
    </row>
    <row r="679" spans="1:24" x14ac:dyDescent="0.2">
      <c r="A679" s="14" t="s">
        <v>1269</v>
      </c>
      <c r="B679" s="14" t="s">
        <v>1269</v>
      </c>
      <c r="C679" s="14" t="s">
        <v>1281</v>
      </c>
      <c r="D679" s="381">
        <v>40.98</v>
      </c>
      <c r="E679" s="381">
        <f>D679/10.7639</f>
        <v>3.8071702635661793</v>
      </c>
      <c r="F679" s="381" t="s">
        <v>1173</v>
      </c>
      <c r="G679" s="382" t="s">
        <v>67</v>
      </c>
      <c r="H679" s="382">
        <v>2010</v>
      </c>
      <c r="I679" s="424">
        <f>VLOOKUP(H679,[1]Inflation!$G$16:$H$26,2,FALSE)</f>
        <v>1.0461491063094051</v>
      </c>
      <c r="J679" s="16">
        <f t="shared" si="62"/>
        <v>3.9828677687975005</v>
      </c>
      <c r="K679" s="381"/>
      <c r="L679" s="450">
        <v>32</v>
      </c>
      <c r="M679" s="381">
        <f>L679/10.7639</f>
        <v>2.9729001570062898</v>
      </c>
      <c r="N679" s="16">
        <f t="shared" si="60"/>
        <v>3.1100968423992201</v>
      </c>
      <c r="O679" s="24">
        <v>52</v>
      </c>
      <c r="P679" s="398">
        <f>O679/10.7639</f>
        <v>4.8309627551352206</v>
      </c>
      <c r="Q679" s="16">
        <f t="shared" si="61"/>
        <v>5.0539073688987326</v>
      </c>
      <c r="R679" s="23" t="s">
        <v>2720</v>
      </c>
      <c r="S679" s="37" t="s">
        <v>77</v>
      </c>
      <c r="T679" s="23" t="s">
        <v>66</v>
      </c>
      <c r="U679" s="418"/>
      <c r="V679" s="26" t="s">
        <v>2744</v>
      </c>
      <c r="W679" s="27" t="s">
        <v>69</v>
      </c>
      <c r="X679" s="26"/>
    </row>
    <row r="680" spans="1:24" x14ac:dyDescent="0.2">
      <c r="A680" s="14" t="s">
        <v>1269</v>
      </c>
      <c r="B680" s="14" t="s">
        <v>1269</v>
      </c>
      <c r="C680" s="14" t="s">
        <v>1282</v>
      </c>
      <c r="D680" s="381">
        <v>51.96</v>
      </c>
      <c r="E680" s="381">
        <f t="shared" ref="E680:E688" si="63">D680/9</f>
        <v>5.7733333333333334</v>
      </c>
      <c r="F680" s="381" t="s">
        <v>1173</v>
      </c>
      <c r="G680" s="382" t="s">
        <v>67</v>
      </c>
      <c r="H680" s="382">
        <v>2010</v>
      </c>
      <c r="I680" s="424">
        <f>VLOOKUP(H680,[1]Inflation!$G$16:$H$26,2,FALSE)</f>
        <v>1.0461491063094051</v>
      </c>
      <c r="J680" s="16">
        <f t="shared" si="62"/>
        <v>6.0397675070929653</v>
      </c>
      <c r="K680" s="381"/>
      <c r="L680" s="450">
        <v>16</v>
      </c>
      <c r="M680" s="381">
        <f t="shared" ref="M680:M688" si="64">L680/9</f>
        <v>1.7777777777777777</v>
      </c>
      <c r="N680" s="16">
        <f t="shared" si="60"/>
        <v>1.8598206334389422</v>
      </c>
      <c r="O680" s="24">
        <v>358.7</v>
      </c>
      <c r="P680" s="398">
        <f t="shared" ref="P680:P688" si="65">O680/9</f>
        <v>39.855555555555554</v>
      </c>
      <c r="Q680" s="16">
        <f t="shared" si="61"/>
        <v>41.694853825909284</v>
      </c>
      <c r="R680" s="23" t="s">
        <v>941</v>
      </c>
      <c r="S680" s="37" t="s">
        <v>77</v>
      </c>
      <c r="T680" s="23" t="s">
        <v>66</v>
      </c>
      <c r="U680" s="418"/>
      <c r="V680" s="26" t="s">
        <v>3007</v>
      </c>
      <c r="W680" s="27" t="s">
        <v>69</v>
      </c>
      <c r="X680" s="26"/>
    </row>
    <row r="681" spans="1:24" x14ac:dyDescent="0.2">
      <c r="A681" s="14" t="s">
        <v>1269</v>
      </c>
      <c r="B681" s="14" t="s">
        <v>1269</v>
      </c>
      <c r="C681" s="14" t="s">
        <v>1284</v>
      </c>
      <c r="D681" s="381">
        <v>47.83</v>
      </c>
      <c r="E681" s="381">
        <f t="shared" si="63"/>
        <v>5.3144444444444439</v>
      </c>
      <c r="F681" s="381" t="s">
        <v>1173</v>
      </c>
      <c r="G681" s="382" t="s">
        <v>67</v>
      </c>
      <c r="H681" s="382">
        <v>2010</v>
      </c>
      <c r="I681" s="424">
        <f>VLOOKUP(H681,[1]Inflation!$G$16:$H$26,2,FALSE)</f>
        <v>1.0461491063094051</v>
      </c>
      <c r="J681" s="16">
        <f t="shared" si="62"/>
        <v>5.5597013060865379</v>
      </c>
      <c r="K681" s="381"/>
      <c r="L681" s="450">
        <v>28.64</v>
      </c>
      <c r="M681" s="381">
        <f t="shared" si="64"/>
        <v>3.1822222222222223</v>
      </c>
      <c r="N681" s="16">
        <f t="shared" si="60"/>
        <v>3.329078933855707</v>
      </c>
      <c r="O681" s="24">
        <v>90</v>
      </c>
      <c r="P681" s="398">
        <f t="shared" si="65"/>
        <v>10</v>
      </c>
      <c r="Q681" s="16">
        <f t="shared" si="61"/>
        <v>10.461491063094051</v>
      </c>
      <c r="R681" s="23" t="s">
        <v>941</v>
      </c>
      <c r="S681" s="37" t="s">
        <v>77</v>
      </c>
      <c r="T681" s="23" t="s">
        <v>66</v>
      </c>
      <c r="U681" s="418"/>
      <c r="V681" s="26" t="s">
        <v>2922</v>
      </c>
      <c r="W681" s="27" t="s">
        <v>69</v>
      </c>
      <c r="X681" s="26"/>
    </row>
    <row r="682" spans="1:24" x14ac:dyDescent="0.2">
      <c r="A682" s="14" t="s">
        <v>1269</v>
      </c>
      <c r="B682" s="14" t="s">
        <v>1269</v>
      </c>
      <c r="C682" s="14" t="s">
        <v>1285</v>
      </c>
      <c r="D682" s="381">
        <v>56.34</v>
      </c>
      <c r="E682" s="381">
        <f t="shared" si="63"/>
        <v>6.2600000000000007</v>
      </c>
      <c r="F682" s="381" t="s">
        <v>1173</v>
      </c>
      <c r="G682" s="382" t="s">
        <v>67</v>
      </c>
      <c r="H682" s="382">
        <v>2010</v>
      </c>
      <c r="I682" s="424">
        <f>VLOOKUP(H682,[1]Inflation!$G$16:$H$26,2,FALSE)</f>
        <v>1.0461491063094051</v>
      </c>
      <c r="J682" s="16">
        <f t="shared" si="62"/>
        <v>6.5488934054968766</v>
      </c>
      <c r="K682" s="381"/>
      <c r="L682" s="450">
        <v>34</v>
      </c>
      <c r="M682" s="381">
        <f t="shared" si="64"/>
        <v>3.7777777777777777</v>
      </c>
      <c r="N682" s="16">
        <f t="shared" si="60"/>
        <v>3.9521188460577523</v>
      </c>
      <c r="O682" s="24">
        <v>377.22</v>
      </c>
      <c r="P682" s="398">
        <f t="shared" si="65"/>
        <v>41.913333333333334</v>
      </c>
      <c r="Q682" s="16">
        <f t="shared" si="61"/>
        <v>43.847596209114862</v>
      </c>
      <c r="R682" s="23" t="s">
        <v>941</v>
      </c>
      <c r="S682" s="37" t="s">
        <v>77</v>
      </c>
      <c r="T682" s="23" t="s">
        <v>66</v>
      </c>
      <c r="U682" s="418"/>
      <c r="V682" s="26" t="s">
        <v>3008</v>
      </c>
      <c r="W682" s="27" t="s">
        <v>69</v>
      </c>
      <c r="X682" s="26"/>
    </row>
    <row r="683" spans="1:24" x14ac:dyDescent="0.2">
      <c r="A683" s="14" t="s">
        <v>1269</v>
      </c>
      <c r="B683" s="14" t="s">
        <v>1269</v>
      </c>
      <c r="C683" s="14" t="s">
        <v>1287</v>
      </c>
      <c r="D683" s="385">
        <v>66.59</v>
      </c>
      <c r="E683" s="381">
        <f t="shared" si="63"/>
        <v>7.3988888888888891</v>
      </c>
      <c r="F683" s="381" t="s">
        <v>1173</v>
      </c>
      <c r="G683" s="382" t="s">
        <v>67</v>
      </c>
      <c r="H683" s="382">
        <v>2010</v>
      </c>
      <c r="I683" s="424">
        <f>VLOOKUP(H683,[1]Inflation!$G$16:$H$26,2,FALSE)</f>
        <v>1.0461491063094051</v>
      </c>
      <c r="J683" s="16">
        <f t="shared" si="62"/>
        <v>7.7403409987936982</v>
      </c>
      <c r="K683" s="385"/>
      <c r="L683" s="453">
        <v>39</v>
      </c>
      <c r="M683" s="381">
        <f t="shared" si="64"/>
        <v>4.333333333333333</v>
      </c>
      <c r="N683" s="16">
        <f t="shared" si="60"/>
        <v>4.5333127940074212</v>
      </c>
      <c r="O683" s="35">
        <v>919.19</v>
      </c>
      <c r="P683" s="398">
        <f t="shared" si="65"/>
        <v>102.13222222222223</v>
      </c>
      <c r="Q683" s="16">
        <f t="shared" si="61"/>
        <v>106.84553300317134</v>
      </c>
      <c r="R683" s="23" t="s">
        <v>941</v>
      </c>
      <c r="S683" s="37" t="s">
        <v>202</v>
      </c>
      <c r="T683" s="23" t="s">
        <v>66</v>
      </c>
      <c r="U683" s="386"/>
      <c r="V683" s="36" t="s">
        <v>3009</v>
      </c>
      <c r="W683" s="27" t="s">
        <v>69</v>
      </c>
      <c r="X683" s="36"/>
    </row>
    <row r="684" spans="1:24" x14ac:dyDescent="0.2">
      <c r="A684" s="14" t="s">
        <v>1269</v>
      </c>
      <c r="B684" s="14" t="s">
        <v>1269</v>
      </c>
      <c r="C684" s="14" t="s">
        <v>1290</v>
      </c>
      <c r="D684" s="385">
        <v>57.02</v>
      </c>
      <c r="E684" s="381">
        <f t="shared" si="63"/>
        <v>6.3355555555555556</v>
      </c>
      <c r="F684" s="381" t="s">
        <v>1173</v>
      </c>
      <c r="G684" s="382" t="s">
        <v>67</v>
      </c>
      <c r="H684" s="382">
        <v>2010</v>
      </c>
      <c r="I684" s="424">
        <f>VLOOKUP(H684,[1]Inflation!$G$16:$H$26,2,FALSE)</f>
        <v>1.0461491063094051</v>
      </c>
      <c r="J684" s="16">
        <f t="shared" si="62"/>
        <v>6.6279357824180307</v>
      </c>
      <c r="K684" s="385"/>
      <c r="L684" s="453">
        <v>41.1</v>
      </c>
      <c r="M684" s="381">
        <f t="shared" si="64"/>
        <v>4.5666666666666664</v>
      </c>
      <c r="N684" s="16">
        <f t="shared" si="60"/>
        <v>4.7774142521462828</v>
      </c>
      <c r="O684" s="35">
        <v>127</v>
      </c>
      <c r="P684" s="398">
        <f t="shared" si="65"/>
        <v>14.111111111111111</v>
      </c>
      <c r="Q684" s="16">
        <f t="shared" si="61"/>
        <v>14.762326277921604</v>
      </c>
      <c r="R684" s="23" t="s">
        <v>941</v>
      </c>
      <c r="S684" s="37" t="s">
        <v>202</v>
      </c>
      <c r="T684" s="23" t="s">
        <v>66</v>
      </c>
      <c r="U684" s="34"/>
      <c r="V684" s="36" t="s">
        <v>3010</v>
      </c>
      <c r="W684" s="27" t="s">
        <v>69</v>
      </c>
      <c r="X684" s="36"/>
    </row>
    <row r="685" spans="1:24" x14ac:dyDescent="0.2">
      <c r="A685" s="14" t="s">
        <v>1269</v>
      </c>
      <c r="B685" s="14" t="s">
        <v>1269</v>
      </c>
      <c r="C685" s="14" t="s">
        <v>1293</v>
      </c>
      <c r="D685" s="385">
        <v>92.08</v>
      </c>
      <c r="E685" s="381">
        <f t="shared" si="63"/>
        <v>10.231111111111112</v>
      </c>
      <c r="F685" s="381" t="s">
        <v>1173</v>
      </c>
      <c r="G685" s="382" t="s">
        <v>67</v>
      </c>
      <c r="H685" s="382">
        <v>2010</v>
      </c>
      <c r="I685" s="424">
        <f>VLOOKUP(H685,[1]Inflation!$G$16:$H$26,2,FALSE)</f>
        <v>1.0461491063094051</v>
      </c>
      <c r="J685" s="16">
        <f t="shared" si="62"/>
        <v>10.703267745441114</v>
      </c>
      <c r="K685" s="385"/>
      <c r="L685" s="453">
        <v>60.5</v>
      </c>
      <c r="M685" s="381">
        <f t="shared" si="64"/>
        <v>6.7222222222222223</v>
      </c>
      <c r="N685" s="16">
        <f t="shared" si="60"/>
        <v>7.032446770191001</v>
      </c>
      <c r="O685" s="35">
        <v>122.45</v>
      </c>
      <c r="P685" s="398">
        <f t="shared" si="65"/>
        <v>13.605555555555556</v>
      </c>
      <c r="Q685" s="16">
        <f t="shared" si="61"/>
        <v>14.233439785287405</v>
      </c>
      <c r="R685" s="23" t="s">
        <v>941</v>
      </c>
      <c r="S685" s="37" t="s">
        <v>202</v>
      </c>
      <c r="T685" s="23" t="s">
        <v>66</v>
      </c>
      <c r="U685" s="34"/>
      <c r="V685" s="36" t="s">
        <v>3011</v>
      </c>
      <c r="W685" s="27" t="s">
        <v>69</v>
      </c>
      <c r="X685" s="36"/>
    </row>
    <row r="686" spans="1:24" x14ac:dyDescent="0.2">
      <c r="A686" s="14" t="s">
        <v>1269</v>
      </c>
      <c r="B686" s="14" t="s">
        <v>1269</v>
      </c>
      <c r="C686" s="14" t="s">
        <v>1295</v>
      </c>
      <c r="D686" s="385">
        <v>48.73</v>
      </c>
      <c r="E686" s="381">
        <f t="shared" si="63"/>
        <v>5.4144444444444444</v>
      </c>
      <c r="F686" s="381" t="s">
        <v>1173</v>
      </c>
      <c r="G686" s="382" t="s">
        <v>67</v>
      </c>
      <c r="H686" s="382">
        <v>2010</v>
      </c>
      <c r="I686" s="424">
        <f>VLOOKUP(H686,[1]Inflation!$G$16:$H$26,2,FALSE)</f>
        <v>1.0461491063094051</v>
      </c>
      <c r="J686" s="16">
        <f t="shared" si="62"/>
        <v>5.664316216717479</v>
      </c>
      <c r="K686" s="385"/>
      <c r="L686" s="453">
        <v>36</v>
      </c>
      <c r="M686" s="381">
        <f t="shared" si="64"/>
        <v>4</v>
      </c>
      <c r="N686" s="16">
        <f t="shared" si="60"/>
        <v>4.1845964252376202</v>
      </c>
      <c r="O686" s="35">
        <v>70</v>
      </c>
      <c r="P686" s="398">
        <f t="shared" si="65"/>
        <v>7.7777777777777777</v>
      </c>
      <c r="Q686" s="16">
        <f t="shared" si="61"/>
        <v>8.1367152712953725</v>
      </c>
      <c r="R686" s="23" t="s">
        <v>941</v>
      </c>
      <c r="S686" s="37" t="s">
        <v>202</v>
      </c>
      <c r="T686" s="23" t="s">
        <v>66</v>
      </c>
      <c r="U686" s="34"/>
      <c r="V686" s="36" t="s">
        <v>3012</v>
      </c>
      <c r="W686" s="27" t="s">
        <v>69</v>
      </c>
      <c r="X686" s="36"/>
    </row>
    <row r="687" spans="1:24" x14ac:dyDescent="0.2">
      <c r="A687" s="14" t="s">
        <v>1269</v>
      </c>
      <c r="B687" s="14" t="s">
        <v>1269</v>
      </c>
      <c r="C687" s="14" t="s">
        <v>1297</v>
      </c>
      <c r="D687" s="385">
        <v>48.21</v>
      </c>
      <c r="E687" s="381">
        <f t="shared" si="63"/>
        <v>5.3566666666666665</v>
      </c>
      <c r="F687" s="381" t="s">
        <v>1173</v>
      </c>
      <c r="G687" s="382" t="s">
        <v>67</v>
      </c>
      <c r="H687" s="382">
        <v>2010</v>
      </c>
      <c r="I687" s="424">
        <f>VLOOKUP(H687,[1]Inflation!$G$16:$H$26,2,FALSE)</f>
        <v>1.0461491063094051</v>
      </c>
      <c r="J687" s="16">
        <f t="shared" si="62"/>
        <v>5.6038720461307125</v>
      </c>
      <c r="K687" s="385"/>
      <c r="L687" s="453">
        <v>28.75</v>
      </c>
      <c r="M687" s="381">
        <f t="shared" si="64"/>
        <v>3.1944444444444446</v>
      </c>
      <c r="N687" s="16">
        <f t="shared" si="60"/>
        <v>3.3418652007105996</v>
      </c>
      <c r="O687" s="35">
        <v>195.59</v>
      </c>
      <c r="P687" s="398">
        <f t="shared" si="65"/>
        <v>21.732222222222223</v>
      </c>
      <c r="Q687" s="16">
        <f t="shared" si="61"/>
        <v>22.735144855895172</v>
      </c>
      <c r="R687" s="23" t="s">
        <v>941</v>
      </c>
      <c r="S687" s="37" t="s">
        <v>202</v>
      </c>
      <c r="T687" s="23" t="s">
        <v>66</v>
      </c>
      <c r="U687" s="34"/>
      <c r="V687" s="36" t="s">
        <v>3013</v>
      </c>
      <c r="W687" s="27" t="s">
        <v>69</v>
      </c>
      <c r="X687" s="36"/>
    </row>
    <row r="688" spans="1:24" x14ac:dyDescent="0.2">
      <c r="A688" s="14" t="s">
        <v>1269</v>
      </c>
      <c r="B688" s="14" t="s">
        <v>1269</v>
      </c>
      <c r="C688" s="14" t="s">
        <v>1300</v>
      </c>
      <c r="D688" s="385">
        <v>110.44</v>
      </c>
      <c r="E688" s="381">
        <f t="shared" si="63"/>
        <v>12.271111111111111</v>
      </c>
      <c r="F688" s="381" t="s">
        <v>1173</v>
      </c>
      <c r="G688" s="382" t="s">
        <v>67</v>
      </c>
      <c r="H688" s="382">
        <v>2010</v>
      </c>
      <c r="I688" s="424">
        <f>VLOOKUP(H688,[1]Inflation!$G$16:$H$26,2,FALSE)</f>
        <v>1.0461491063094051</v>
      </c>
      <c r="J688" s="16">
        <f t="shared" si="62"/>
        <v>12.837411922312299</v>
      </c>
      <c r="K688" s="385"/>
      <c r="L688" s="453">
        <v>106.72</v>
      </c>
      <c r="M688" s="381">
        <f t="shared" si="64"/>
        <v>11.857777777777777</v>
      </c>
      <c r="N688" s="16">
        <f t="shared" si="60"/>
        <v>12.405003625037745</v>
      </c>
      <c r="O688" s="35">
        <v>115</v>
      </c>
      <c r="P688" s="398">
        <f t="shared" si="65"/>
        <v>12.777777777777779</v>
      </c>
      <c r="Q688" s="16">
        <f t="shared" si="61"/>
        <v>13.367460802842398</v>
      </c>
      <c r="R688" s="23" t="s">
        <v>941</v>
      </c>
      <c r="S688" s="37" t="s">
        <v>202</v>
      </c>
      <c r="T688" s="23" t="s">
        <v>66</v>
      </c>
      <c r="U688" s="34"/>
      <c r="V688" s="36" t="s">
        <v>3014</v>
      </c>
      <c r="W688" s="27" t="s">
        <v>69</v>
      </c>
      <c r="X688" s="36"/>
    </row>
    <row r="689" spans="1:24" x14ac:dyDescent="0.2">
      <c r="A689" s="14" t="s">
        <v>1269</v>
      </c>
      <c r="B689" s="14" t="s">
        <v>1269</v>
      </c>
      <c r="C689" s="14" t="s">
        <v>1302</v>
      </c>
      <c r="D689" s="381">
        <v>7.92</v>
      </c>
      <c r="E689" s="381">
        <v>7.92</v>
      </c>
      <c r="F689" s="381"/>
      <c r="G689" s="382" t="s">
        <v>67</v>
      </c>
      <c r="H689" s="382">
        <v>2010</v>
      </c>
      <c r="I689" s="424">
        <f>VLOOKUP(H689,[1]Inflation!$G$16:$H$26,2,FALSE)</f>
        <v>1.0461491063094051</v>
      </c>
      <c r="J689" s="16">
        <f t="shared" si="62"/>
        <v>8.2855009219704883</v>
      </c>
      <c r="K689" s="381"/>
      <c r="L689" s="450">
        <v>5</v>
      </c>
      <c r="M689" s="381">
        <v>5</v>
      </c>
      <c r="N689" s="16">
        <f t="shared" si="60"/>
        <v>5.2307455315470257</v>
      </c>
      <c r="O689" s="24">
        <v>10</v>
      </c>
      <c r="P689" s="398">
        <v>10</v>
      </c>
      <c r="Q689" s="16">
        <f t="shared" si="61"/>
        <v>10.461491063094051</v>
      </c>
      <c r="R689" s="23" t="s">
        <v>148</v>
      </c>
      <c r="S689" s="37" t="s">
        <v>44</v>
      </c>
      <c r="T689" s="23" t="s">
        <v>66</v>
      </c>
      <c r="U689" s="417"/>
      <c r="V689" s="26" t="s">
        <v>2744</v>
      </c>
      <c r="W689" s="27" t="s">
        <v>69</v>
      </c>
      <c r="X689" s="26"/>
    </row>
    <row r="690" spans="1:24" x14ac:dyDescent="0.2">
      <c r="A690" s="14" t="s">
        <v>1269</v>
      </c>
      <c r="B690" s="373" t="s">
        <v>1269</v>
      </c>
      <c r="C690" s="14" t="s">
        <v>1303</v>
      </c>
      <c r="D690" s="381">
        <v>41.43</v>
      </c>
      <c r="E690" s="381">
        <f t="shared" ref="E690:E696" si="66">D690/9</f>
        <v>4.6033333333333335</v>
      </c>
      <c r="F690" s="381" t="s">
        <v>1173</v>
      </c>
      <c r="G690" s="382" t="s">
        <v>67</v>
      </c>
      <c r="H690" s="382">
        <v>2010</v>
      </c>
      <c r="I690" s="424">
        <f>VLOOKUP(H690,[1]Inflation!$G$16:$H$26,2,FALSE)</f>
        <v>1.0461491063094051</v>
      </c>
      <c r="J690" s="16">
        <f t="shared" si="62"/>
        <v>4.815773052710961</v>
      </c>
      <c r="K690" s="381"/>
      <c r="L690" s="450">
        <v>30.94</v>
      </c>
      <c r="M690" s="381">
        <f t="shared" ref="M690:M696" si="67">L690/9</f>
        <v>3.4377777777777778</v>
      </c>
      <c r="N690" s="16">
        <f t="shared" si="60"/>
        <v>3.5964281499125548</v>
      </c>
      <c r="O690" s="24">
        <v>49.94</v>
      </c>
      <c r="P690" s="398">
        <f t="shared" ref="P690:P696" si="68">O690/9</f>
        <v>5.5488888888888885</v>
      </c>
      <c r="Q690" s="16">
        <f t="shared" si="61"/>
        <v>5.8049651521212979</v>
      </c>
      <c r="R690" s="23" t="s">
        <v>941</v>
      </c>
      <c r="S690" s="37" t="s">
        <v>153</v>
      </c>
      <c r="T690" s="23" t="s">
        <v>66</v>
      </c>
      <c r="U690" s="418"/>
      <c r="V690" s="26" t="s">
        <v>2792</v>
      </c>
      <c r="W690" s="27" t="s">
        <v>69</v>
      </c>
      <c r="X690" s="26"/>
    </row>
    <row r="691" spans="1:24" x14ac:dyDescent="0.2">
      <c r="A691" s="14" t="s">
        <v>1269</v>
      </c>
      <c r="B691" s="14" t="s">
        <v>1269</v>
      </c>
      <c r="C691" s="14" t="s">
        <v>1304</v>
      </c>
      <c r="D691" s="381">
        <v>46.42</v>
      </c>
      <c r="E691" s="381">
        <f t="shared" si="66"/>
        <v>5.1577777777777776</v>
      </c>
      <c r="F691" s="381" t="s">
        <v>1173</v>
      </c>
      <c r="G691" s="382" t="s">
        <v>67</v>
      </c>
      <c r="H691" s="382">
        <v>2010</v>
      </c>
      <c r="I691" s="424">
        <f>VLOOKUP(H691,[1]Inflation!$G$16:$H$26,2,FALSE)</f>
        <v>1.0461491063094051</v>
      </c>
      <c r="J691" s="16">
        <f t="shared" si="62"/>
        <v>5.3958046127647314</v>
      </c>
      <c r="K691" s="381"/>
      <c r="L691" s="450">
        <v>30</v>
      </c>
      <c r="M691" s="381">
        <f t="shared" si="67"/>
        <v>3.3333333333333335</v>
      </c>
      <c r="N691" s="16">
        <f t="shared" si="60"/>
        <v>3.487163687698017</v>
      </c>
      <c r="O691" s="24">
        <v>63</v>
      </c>
      <c r="P691" s="398">
        <f t="shared" si="68"/>
        <v>7</v>
      </c>
      <c r="Q691" s="16">
        <f t="shared" si="61"/>
        <v>7.3230437441658349</v>
      </c>
      <c r="R691" s="23" t="s">
        <v>941</v>
      </c>
      <c r="S691" s="37" t="s">
        <v>196</v>
      </c>
      <c r="T691" s="23" t="s">
        <v>66</v>
      </c>
      <c r="U691" s="418"/>
      <c r="V691" s="26" t="s">
        <v>2754</v>
      </c>
      <c r="W691" s="27" t="s">
        <v>69</v>
      </c>
      <c r="X691" s="26"/>
    </row>
    <row r="692" spans="1:24" x14ac:dyDescent="0.2">
      <c r="A692" s="14" t="s">
        <v>1269</v>
      </c>
      <c r="B692" s="14" t="s">
        <v>1269</v>
      </c>
      <c r="C692" s="14" t="s">
        <v>1306</v>
      </c>
      <c r="D692" s="381">
        <v>46.34</v>
      </c>
      <c r="E692" s="381">
        <f t="shared" si="66"/>
        <v>5.1488888888888891</v>
      </c>
      <c r="F692" s="381" t="s">
        <v>1173</v>
      </c>
      <c r="G692" s="382" t="s">
        <v>67</v>
      </c>
      <c r="H692" s="382">
        <v>2010</v>
      </c>
      <c r="I692" s="424">
        <f>VLOOKUP(H692,[1]Inflation!$G$16:$H$26,2,FALSE)</f>
        <v>1.0461491063094051</v>
      </c>
      <c r="J692" s="16">
        <f t="shared" si="62"/>
        <v>5.3865055095975372</v>
      </c>
      <c r="K692" s="381"/>
      <c r="L692" s="450">
        <v>34.5</v>
      </c>
      <c r="M692" s="381">
        <f t="shared" si="67"/>
        <v>3.8333333333333335</v>
      </c>
      <c r="N692" s="16">
        <f t="shared" si="60"/>
        <v>4.0102382408527193</v>
      </c>
      <c r="O692" s="24">
        <v>61</v>
      </c>
      <c r="P692" s="398">
        <f t="shared" si="68"/>
        <v>6.7777777777777777</v>
      </c>
      <c r="Q692" s="16">
        <f t="shared" si="61"/>
        <v>7.090566164985967</v>
      </c>
      <c r="R692" s="23" t="s">
        <v>941</v>
      </c>
      <c r="S692" s="37" t="s">
        <v>196</v>
      </c>
      <c r="T692" s="23" t="s">
        <v>66</v>
      </c>
      <c r="U692" s="418"/>
      <c r="V692" s="26" t="s">
        <v>2745</v>
      </c>
      <c r="W692" s="27" t="s">
        <v>69</v>
      </c>
      <c r="X692" s="26"/>
    </row>
    <row r="693" spans="1:24" x14ac:dyDescent="0.2">
      <c r="A693" s="14" t="s">
        <v>1269</v>
      </c>
      <c r="B693" s="14" t="s">
        <v>1269</v>
      </c>
      <c r="C693" s="14" t="s">
        <v>1307</v>
      </c>
      <c r="D693" s="381">
        <v>52.23</v>
      </c>
      <c r="E693" s="381">
        <f t="shared" si="66"/>
        <v>5.8033333333333328</v>
      </c>
      <c r="F693" s="381" t="s">
        <v>1173</v>
      </c>
      <c r="G693" s="382" t="s">
        <v>67</v>
      </c>
      <c r="H693" s="382">
        <v>2010</v>
      </c>
      <c r="I693" s="424">
        <f>VLOOKUP(H693,[1]Inflation!$G$16:$H$26,2,FALSE)</f>
        <v>1.0461491063094051</v>
      </c>
      <c r="J693" s="16">
        <f t="shared" si="62"/>
        <v>6.0711519802822469</v>
      </c>
      <c r="K693" s="381"/>
      <c r="L693" s="450">
        <v>40</v>
      </c>
      <c r="M693" s="381">
        <f t="shared" si="67"/>
        <v>4.4444444444444446</v>
      </c>
      <c r="N693" s="16">
        <f t="shared" si="60"/>
        <v>4.649551583597356</v>
      </c>
      <c r="O693" s="24">
        <v>67</v>
      </c>
      <c r="P693" s="398">
        <f t="shared" si="68"/>
        <v>7.4444444444444446</v>
      </c>
      <c r="Q693" s="16">
        <f t="shared" si="61"/>
        <v>7.7879989025255716</v>
      </c>
      <c r="R693" s="23" t="s">
        <v>941</v>
      </c>
      <c r="S693" s="37" t="s">
        <v>196</v>
      </c>
      <c r="T693" s="23" t="s">
        <v>66</v>
      </c>
      <c r="U693" s="418"/>
      <c r="V693" s="26" t="s">
        <v>2796</v>
      </c>
      <c r="W693" s="27" t="s">
        <v>69</v>
      </c>
      <c r="X693" s="26"/>
    </row>
    <row r="694" spans="1:24" x14ac:dyDescent="0.2">
      <c r="A694" s="14" t="s">
        <v>1269</v>
      </c>
      <c r="B694" s="14" t="s">
        <v>1269</v>
      </c>
      <c r="C694" s="14" t="s">
        <v>1308</v>
      </c>
      <c r="D694" s="381">
        <v>50.24</v>
      </c>
      <c r="E694" s="381">
        <f t="shared" si="66"/>
        <v>5.5822222222222226</v>
      </c>
      <c r="F694" s="381" t="s">
        <v>1173</v>
      </c>
      <c r="G694" s="382" t="s">
        <v>67</v>
      </c>
      <c r="H694" s="382">
        <v>2010</v>
      </c>
      <c r="I694" s="424">
        <f>VLOOKUP(H694,[1]Inflation!$G$16:$H$26,2,FALSE)</f>
        <v>1.0461491063094051</v>
      </c>
      <c r="J694" s="16">
        <f t="shared" si="62"/>
        <v>5.8398367889982792</v>
      </c>
      <c r="K694" s="381"/>
      <c r="L694" s="450">
        <v>27</v>
      </c>
      <c r="M694" s="381">
        <f t="shared" si="67"/>
        <v>3</v>
      </c>
      <c r="N694" s="16">
        <f t="shared" si="60"/>
        <v>3.1384473189282152</v>
      </c>
      <c r="O694" s="24">
        <v>94</v>
      </c>
      <c r="P694" s="398">
        <f t="shared" si="68"/>
        <v>10.444444444444445</v>
      </c>
      <c r="Q694" s="16">
        <f t="shared" si="61"/>
        <v>10.926446221453787</v>
      </c>
      <c r="R694" s="23" t="s">
        <v>941</v>
      </c>
      <c r="S694" s="37" t="s">
        <v>196</v>
      </c>
      <c r="T694" s="23" t="s">
        <v>66</v>
      </c>
      <c r="U694" s="418"/>
      <c r="V694" s="26" t="s">
        <v>2913</v>
      </c>
      <c r="W694" s="27" t="s">
        <v>69</v>
      </c>
      <c r="X694" s="26"/>
    </row>
    <row r="695" spans="1:24" x14ac:dyDescent="0.2">
      <c r="A695" s="14" t="s">
        <v>1269</v>
      </c>
      <c r="B695" s="14" t="s">
        <v>1269</v>
      </c>
      <c r="C695" s="14" t="s">
        <v>1309</v>
      </c>
      <c r="D695" s="381">
        <v>59.9</v>
      </c>
      <c r="E695" s="381">
        <f t="shared" si="66"/>
        <v>6.655555555555555</v>
      </c>
      <c r="F695" s="381" t="s">
        <v>1173</v>
      </c>
      <c r="G695" s="382" t="s">
        <v>67</v>
      </c>
      <c r="H695" s="382">
        <v>2010</v>
      </c>
      <c r="I695" s="424">
        <f>VLOOKUP(H695,[1]Inflation!$G$16:$H$26,2,FALSE)</f>
        <v>1.0461491063094051</v>
      </c>
      <c r="J695" s="16">
        <f t="shared" si="62"/>
        <v>6.9627034964370393</v>
      </c>
      <c r="K695" s="381"/>
      <c r="L695" s="450">
        <v>37.450000000000003</v>
      </c>
      <c r="M695" s="381">
        <f t="shared" si="67"/>
        <v>4.1611111111111114</v>
      </c>
      <c r="N695" s="16">
        <f t="shared" si="60"/>
        <v>4.3531426701430247</v>
      </c>
      <c r="O695" s="24">
        <v>77</v>
      </c>
      <c r="P695" s="398">
        <f t="shared" si="68"/>
        <v>8.5555555555555554</v>
      </c>
      <c r="Q695" s="16">
        <f t="shared" si="61"/>
        <v>8.9503867984249101</v>
      </c>
      <c r="R695" s="23" t="s">
        <v>941</v>
      </c>
      <c r="S695" s="37" t="s">
        <v>196</v>
      </c>
      <c r="T695" s="23" t="s">
        <v>66</v>
      </c>
      <c r="U695" s="418"/>
      <c r="V695" s="26" t="s">
        <v>2755</v>
      </c>
      <c r="W695" s="27" t="s">
        <v>69</v>
      </c>
      <c r="X695" s="26"/>
    </row>
    <row r="696" spans="1:24" x14ac:dyDescent="0.2">
      <c r="A696" s="14" t="s">
        <v>1269</v>
      </c>
      <c r="B696" s="14" t="s">
        <v>1269</v>
      </c>
      <c r="C696" s="14" t="s">
        <v>1310</v>
      </c>
      <c r="D696" s="381">
        <v>130</v>
      </c>
      <c r="E696" s="381">
        <f t="shared" si="66"/>
        <v>14.444444444444445</v>
      </c>
      <c r="F696" s="381" t="s">
        <v>1173</v>
      </c>
      <c r="G696" s="382" t="s">
        <v>67</v>
      </c>
      <c r="H696" s="382">
        <v>2010</v>
      </c>
      <c r="I696" s="424">
        <f>VLOOKUP(H696,[1]Inflation!$G$16:$H$26,2,FALSE)</f>
        <v>1.0461491063094051</v>
      </c>
      <c r="J696" s="16">
        <f t="shared" si="62"/>
        <v>15.111042646691407</v>
      </c>
      <c r="K696" s="381"/>
      <c r="L696" s="450">
        <v>100</v>
      </c>
      <c r="M696" s="381">
        <f t="shared" si="67"/>
        <v>11.111111111111111</v>
      </c>
      <c r="N696" s="16">
        <f t="shared" si="60"/>
        <v>11.623878958993389</v>
      </c>
      <c r="O696" s="24">
        <v>160</v>
      </c>
      <c r="P696" s="398">
        <f t="shared" si="68"/>
        <v>17.777777777777779</v>
      </c>
      <c r="Q696" s="16">
        <f t="shared" si="61"/>
        <v>18.598206334389424</v>
      </c>
      <c r="R696" s="23" t="s">
        <v>941</v>
      </c>
      <c r="S696" s="37" t="s">
        <v>83</v>
      </c>
      <c r="T696" s="23" t="s">
        <v>66</v>
      </c>
      <c r="U696" s="418"/>
      <c r="V696" s="26" t="s">
        <v>2748</v>
      </c>
      <c r="W696" s="38" t="s">
        <v>69</v>
      </c>
      <c r="X696" s="26"/>
    </row>
    <row r="697" spans="1:24" x14ac:dyDescent="0.2">
      <c r="A697" s="14" t="s">
        <v>1269</v>
      </c>
      <c r="B697" s="14" t="s">
        <v>1269</v>
      </c>
      <c r="C697" s="14" t="s">
        <v>1311</v>
      </c>
      <c r="D697" s="381">
        <v>4.5</v>
      </c>
      <c r="E697" s="381">
        <v>4.5</v>
      </c>
      <c r="F697" s="381"/>
      <c r="G697" s="382" t="s">
        <v>67</v>
      </c>
      <c r="H697" s="382">
        <v>2010</v>
      </c>
      <c r="I697" s="424">
        <f>VLOOKUP(H697,[1]Inflation!$G$16:$H$26,2,FALSE)</f>
        <v>1.0461491063094051</v>
      </c>
      <c r="J697" s="16">
        <f t="shared" si="62"/>
        <v>4.707670978392323</v>
      </c>
      <c r="K697" s="381"/>
      <c r="L697" s="450">
        <v>4.5</v>
      </c>
      <c r="M697" s="381">
        <v>4.5</v>
      </c>
      <c r="N697" s="16">
        <f t="shared" si="60"/>
        <v>4.707670978392323</v>
      </c>
      <c r="O697" s="24">
        <v>4.5</v>
      </c>
      <c r="P697" s="398">
        <v>4.5</v>
      </c>
      <c r="Q697" s="16">
        <f t="shared" si="61"/>
        <v>4.707670978392323</v>
      </c>
      <c r="R697" s="23" t="s">
        <v>148</v>
      </c>
      <c r="S697" s="37" t="s">
        <v>83</v>
      </c>
      <c r="T697" s="23" t="s">
        <v>66</v>
      </c>
      <c r="U697" s="418"/>
      <c r="V697" s="26" t="s">
        <v>2788</v>
      </c>
      <c r="W697" s="38" t="s">
        <v>69</v>
      </c>
      <c r="X697" s="26"/>
    </row>
    <row r="698" spans="1:24" x14ac:dyDescent="0.2">
      <c r="A698" s="14" t="s">
        <v>1269</v>
      </c>
      <c r="B698" s="14" t="s">
        <v>1269</v>
      </c>
      <c r="C698" s="14" t="s">
        <v>1312</v>
      </c>
      <c r="D698" s="381">
        <v>13</v>
      </c>
      <c r="E698" s="381">
        <v>13</v>
      </c>
      <c r="F698" s="381"/>
      <c r="G698" s="382" t="s">
        <v>67</v>
      </c>
      <c r="H698" s="382">
        <v>2010</v>
      </c>
      <c r="I698" s="424">
        <f>VLOOKUP(H698,[1]Inflation!$G$16:$H$26,2,FALSE)</f>
        <v>1.0461491063094051</v>
      </c>
      <c r="J698" s="16">
        <f t="shared" si="62"/>
        <v>13.599938382022266</v>
      </c>
      <c r="K698" s="381"/>
      <c r="L698" s="450">
        <v>13</v>
      </c>
      <c r="M698" s="381">
        <v>13</v>
      </c>
      <c r="N698" s="16">
        <f t="shared" si="60"/>
        <v>13.599938382022266</v>
      </c>
      <c r="O698" s="24">
        <v>13</v>
      </c>
      <c r="P698" s="398">
        <v>13</v>
      </c>
      <c r="Q698" s="16">
        <f t="shared" si="61"/>
        <v>13.599938382022266</v>
      </c>
      <c r="R698" s="23" t="s">
        <v>148</v>
      </c>
      <c r="S698" s="37" t="s">
        <v>83</v>
      </c>
      <c r="T698" s="23" t="s">
        <v>66</v>
      </c>
      <c r="U698" s="418"/>
      <c r="V698" s="26" t="s">
        <v>2788</v>
      </c>
      <c r="W698" s="38" t="s">
        <v>69</v>
      </c>
      <c r="X698" s="26"/>
    </row>
    <row r="699" spans="1:24" s="401" customFormat="1" x14ac:dyDescent="0.2">
      <c r="A699" s="14" t="s">
        <v>1269</v>
      </c>
      <c r="B699" s="14" t="s">
        <v>1269</v>
      </c>
      <c r="C699" s="14" t="s">
        <v>1311</v>
      </c>
      <c r="D699" s="381">
        <v>133.28</v>
      </c>
      <c r="E699" s="381">
        <f t="shared" ref="E699:E704" si="69">D699/9</f>
        <v>14.808888888888889</v>
      </c>
      <c r="F699" s="381" t="s">
        <v>1173</v>
      </c>
      <c r="G699" s="382" t="s">
        <v>67</v>
      </c>
      <c r="H699" s="382">
        <v>2010</v>
      </c>
      <c r="I699" s="424">
        <f>VLOOKUP(H699,[1]Inflation!$G$16:$H$26,2,FALSE)</f>
        <v>1.0461491063094051</v>
      </c>
      <c r="J699" s="16">
        <f t="shared" si="62"/>
        <v>15.492305876546389</v>
      </c>
      <c r="K699" s="381"/>
      <c r="L699" s="450">
        <v>20</v>
      </c>
      <c r="M699" s="381">
        <f>L699/9</f>
        <v>2.2222222222222223</v>
      </c>
      <c r="N699" s="16">
        <f t="shared" si="60"/>
        <v>2.324775791798678</v>
      </c>
      <c r="O699" s="24">
        <v>1000</v>
      </c>
      <c r="P699" s="398">
        <f>O699/9</f>
        <v>111.11111111111111</v>
      </c>
      <c r="Q699" s="16">
        <f t="shared" si="61"/>
        <v>116.2387895899339</v>
      </c>
      <c r="R699" s="23" t="s">
        <v>941</v>
      </c>
      <c r="S699" s="37" t="s">
        <v>83</v>
      </c>
      <c r="T699" s="23" t="s">
        <v>66</v>
      </c>
      <c r="U699" s="418"/>
      <c r="V699" s="26" t="s">
        <v>2818</v>
      </c>
      <c r="W699" s="38" t="s">
        <v>69</v>
      </c>
      <c r="X699" s="26"/>
    </row>
    <row r="700" spans="1:24" s="401" customFormat="1" x14ac:dyDescent="0.2">
      <c r="A700" s="14" t="s">
        <v>1269</v>
      </c>
      <c r="B700" s="14" t="s">
        <v>1269</v>
      </c>
      <c r="C700" s="14" t="s">
        <v>1312</v>
      </c>
      <c r="D700" s="381">
        <v>63.52</v>
      </c>
      <c r="E700" s="381">
        <f t="shared" si="69"/>
        <v>7.0577777777777779</v>
      </c>
      <c r="F700" s="381" t="s">
        <v>1173</v>
      </c>
      <c r="G700" s="382" t="s">
        <v>67</v>
      </c>
      <c r="H700" s="382">
        <v>2010</v>
      </c>
      <c r="I700" s="424">
        <f>VLOOKUP(H700,[1]Inflation!$G$16:$H$26,2,FALSE)</f>
        <v>1.0461491063094051</v>
      </c>
      <c r="J700" s="16">
        <f t="shared" si="62"/>
        <v>7.3834879147526014</v>
      </c>
      <c r="K700" s="381"/>
      <c r="L700" s="450">
        <v>63</v>
      </c>
      <c r="M700" s="381">
        <f>L700/9</f>
        <v>7</v>
      </c>
      <c r="N700" s="16">
        <f t="shared" si="60"/>
        <v>7.3230437441658349</v>
      </c>
      <c r="O700" s="24">
        <v>64.05</v>
      </c>
      <c r="P700" s="398">
        <f>O700/9</f>
        <v>7.1166666666666663</v>
      </c>
      <c r="Q700" s="16">
        <f t="shared" si="61"/>
        <v>7.4450944732352653</v>
      </c>
      <c r="R700" s="382" t="s">
        <v>941</v>
      </c>
      <c r="S700" s="37" t="s">
        <v>83</v>
      </c>
      <c r="T700" s="23" t="s">
        <v>66</v>
      </c>
      <c r="U700" s="418"/>
      <c r="V700" s="26" t="s">
        <v>2748</v>
      </c>
      <c r="W700" s="38" t="s">
        <v>69</v>
      </c>
      <c r="X700" s="26"/>
    </row>
    <row r="701" spans="1:24" s="401" customFormat="1" x14ac:dyDescent="0.2">
      <c r="A701" s="14" t="s">
        <v>1269</v>
      </c>
      <c r="B701" s="14" t="s">
        <v>1269</v>
      </c>
      <c r="C701" s="14" t="s">
        <v>1313</v>
      </c>
      <c r="D701" s="381">
        <v>150</v>
      </c>
      <c r="E701" s="381">
        <f t="shared" si="69"/>
        <v>16.666666666666668</v>
      </c>
      <c r="F701" s="381" t="s">
        <v>1173</v>
      </c>
      <c r="G701" s="382" t="s">
        <v>67</v>
      </c>
      <c r="H701" s="382">
        <v>2010</v>
      </c>
      <c r="I701" s="424">
        <f>VLOOKUP(H701,[1]Inflation!$G$16:$H$26,2,FALSE)</f>
        <v>1.0461491063094051</v>
      </c>
      <c r="J701" s="16">
        <f t="shared" si="62"/>
        <v>17.435818438490085</v>
      </c>
      <c r="K701" s="381"/>
      <c r="L701" s="450">
        <v>150</v>
      </c>
      <c r="M701" s="381">
        <f>L701/9</f>
        <v>16.666666666666668</v>
      </c>
      <c r="N701" s="16">
        <f t="shared" si="60"/>
        <v>17.435818438490085</v>
      </c>
      <c r="O701" s="24">
        <v>150</v>
      </c>
      <c r="P701" s="398">
        <f>O701/9</f>
        <v>16.666666666666668</v>
      </c>
      <c r="Q701" s="16">
        <f t="shared" si="61"/>
        <v>17.435818438490085</v>
      </c>
      <c r="R701" s="23" t="s">
        <v>941</v>
      </c>
      <c r="S701" s="37" t="s">
        <v>83</v>
      </c>
      <c r="T701" s="23" t="s">
        <v>66</v>
      </c>
      <c r="U701" s="418"/>
      <c r="V701" s="26" t="s">
        <v>2788</v>
      </c>
      <c r="W701" s="38" t="s">
        <v>69</v>
      </c>
      <c r="X701" s="26"/>
    </row>
    <row r="702" spans="1:24" s="401" customFormat="1" x14ac:dyDescent="0.2">
      <c r="A702" s="14" t="s">
        <v>1269</v>
      </c>
      <c r="B702" s="14" t="s">
        <v>1269</v>
      </c>
      <c r="C702" s="14" t="s">
        <v>1314</v>
      </c>
      <c r="D702" s="381">
        <v>52.47</v>
      </c>
      <c r="E702" s="381">
        <f t="shared" si="69"/>
        <v>5.83</v>
      </c>
      <c r="F702" s="381" t="s">
        <v>1173</v>
      </c>
      <c r="G702" s="382" t="s">
        <v>67</v>
      </c>
      <c r="H702" s="382">
        <v>2010</v>
      </c>
      <c r="I702" s="424">
        <f>VLOOKUP(H702,[1]Inflation!$G$16:$H$26,2,FALSE)</f>
        <v>1.0461491063094051</v>
      </c>
      <c r="J702" s="16">
        <f t="shared" si="62"/>
        <v>6.0990492897838315</v>
      </c>
      <c r="K702" s="381"/>
      <c r="L702" s="450">
        <v>28</v>
      </c>
      <c r="M702" s="381">
        <f>L702/9</f>
        <v>3.1111111111111112</v>
      </c>
      <c r="N702" s="16">
        <f t="shared" si="60"/>
        <v>3.2546861085181491</v>
      </c>
      <c r="O702" s="24">
        <v>188</v>
      </c>
      <c r="P702" s="398">
        <f>O702/9</f>
        <v>20.888888888888889</v>
      </c>
      <c r="Q702" s="16">
        <f t="shared" si="61"/>
        <v>21.852892442907574</v>
      </c>
      <c r="R702" s="382" t="s">
        <v>941</v>
      </c>
      <c r="S702" s="37" t="s">
        <v>291</v>
      </c>
      <c r="T702" s="23" t="s">
        <v>66</v>
      </c>
      <c r="U702" s="418"/>
      <c r="V702" s="26" t="s">
        <v>2920</v>
      </c>
      <c r="W702" s="38" t="s">
        <v>69</v>
      </c>
      <c r="X702" s="26"/>
    </row>
    <row r="703" spans="1:24" s="401" customFormat="1" x14ac:dyDescent="0.2">
      <c r="A703" s="14" t="s">
        <v>1269</v>
      </c>
      <c r="B703" s="14" t="s">
        <v>1269</v>
      </c>
      <c r="C703" s="14" t="s">
        <v>1315</v>
      </c>
      <c r="D703" s="398">
        <v>27.05</v>
      </c>
      <c r="E703" s="398">
        <f t="shared" si="69"/>
        <v>3.0055555555555555</v>
      </c>
      <c r="F703" s="381" t="s">
        <v>1173</v>
      </c>
      <c r="G703" s="406">
        <v>2011</v>
      </c>
      <c r="H703" s="406">
        <v>2011</v>
      </c>
      <c r="I703" s="424">
        <f>VLOOKUP(H703,[1]Inflation!$G$16:$H$26,2,FALSE)</f>
        <v>1.0292667257822254</v>
      </c>
      <c r="J703" s="16">
        <f t="shared" si="62"/>
        <v>3.0935183258232444</v>
      </c>
      <c r="K703" s="398"/>
      <c r="L703" s="16"/>
      <c r="M703" s="398"/>
      <c r="N703" s="16">
        <f t="shared" si="60"/>
        <v>0</v>
      </c>
      <c r="O703" s="14"/>
      <c r="P703" s="14"/>
      <c r="Q703" s="16">
        <f t="shared" si="61"/>
        <v>0</v>
      </c>
      <c r="R703" s="406" t="s">
        <v>941</v>
      </c>
      <c r="S703" s="14" t="s">
        <v>44</v>
      </c>
      <c r="T703" s="14" t="s">
        <v>349</v>
      </c>
      <c r="U703" s="431">
        <v>35</v>
      </c>
      <c r="V703" s="14" t="s">
        <v>3015</v>
      </c>
      <c r="W703" s="14"/>
      <c r="X703" s="14"/>
    </row>
    <row r="704" spans="1:24" s="401" customFormat="1" x14ac:dyDescent="0.2">
      <c r="A704" s="14" t="s">
        <v>1269</v>
      </c>
      <c r="B704" s="14" t="s">
        <v>1269</v>
      </c>
      <c r="C704" s="14" t="s">
        <v>1316</v>
      </c>
      <c r="D704" s="24">
        <v>86.15</v>
      </c>
      <c r="E704" s="398">
        <f t="shared" si="69"/>
        <v>9.5722222222222229</v>
      </c>
      <c r="F704" s="381" t="s">
        <v>1173</v>
      </c>
      <c r="G704" s="382" t="s">
        <v>67</v>
      </c>
      <c r="H704" s="382">
        <v>2010</v>
      </c>
      <c r="I704" s="424">
        <f>VLOOKUP(H704,[1]Inflation!$G$16:$H$26,2,FALSE)</f>
        <v>1.0461491063094051</v>
      </c>
      <c r="J704" s="16">
        <f t="shared" si="62"/>
        <v>10.013971723172805</v>
      </c>
      <c r="K704" s="24"/>
      <c r="L704" s="446">
        <v>40</v>
      </c>
      <c r="M704" s="398">
        <f>L704/9</f>
        <v>4.4444444444444446</v>
      </c>
      <c r="N704" s="16">
        <f t="shared" si="60"/>
        <v>4.649551583597356</v>
      </c>
      <c r="O704" s="24">
        <v>200</v>
      </c>
      <c r="P704" s="398">
        <f>O704/9</f>
        <v>22.222222222222221</v>
      </c>
      <c r="Q704" s="16">
        <f t="shared" si="61"/>
        <v>23.247757917986778</v>
      </c>
      <c r="R704" s="382" t="s">
        <v>941</v>
      </c>
      <c r="S704" s="37" t="s">
        <v>269</v>
      </c>
      <c r="T704" s="23" t="s">
        <v>66</v>
      </c>
      <c r="U704" s="418"/>
      <c r="V704" s="26" t="s">
        <v>2845</v>
      </c>
      <c r="W704" s="38" t="s">
        <v>69</v>
      </c>
      <c r="X704" s="26"/>
    </row>
    <row r="705" spans="1:24" s="401" customFormat="1" x14ac:dyDescent="0.2">
      <c r="A705" s="14" t="s">
        <v>1269</v>
      </c>
      <c r="B705" s="14" t="s">
        <v>1317</v>
      </c>
      <c r="C705" s="14" t="s">
        <v>1318</v>
      </c>
      <c r="D705" s="381">
        <v>24.4</v>
      </c>
      <c r="E705" s="381">
        <v>24.4</v>
      </c>
      <c r="F705" s="381"/>
      <c r="G705" s="382" t="s">
        <v>67</v>
      </c>
      <c r="H705" s="382">
        <v>2010</v>
      </c>
      <c r="I705" s="424">
        <f>VLOOKUP(H705,[1]Inflation!$G$16:$H$26,2,FALSE)</f>
        <v>1.0461491063094051</v>
      </c>
      <c r="J705" s="16">
        <f t="shared" si="62"/>
        <v>25.526038193949482</v>
      </c>
      <c r="K705" s="381"/>
      <c r="L705" s="450">
        <v>5</v>
      </c>
      <c r="M705" s="381"/>
      <c r="N705" s="16">
        <f t="shared" si="60"/>
        <v>0</v>
      </c>
      <c r="O705" s="24">
        <v>50</v>
      </c>
      <c r="P705" s="398">
        <v>50</v>
      </c>
      <c r="Q705" s="16">
        <f t="shared" si="61"/>
        <v>52.30745531547025</v>
      </c>
      <c r="R705" s="382" t="s">
        <v>113</v>
      </c>
      <c r="S705" s="37" t="s">
        <v>44</v>
      </c>
      <c r="T705" s="23" t="s">
        <v>66</v>
      </c>
      <c r="U705" s="418"/>
      <c r="V705" s="26" t="s">
        <v>2792</v>
      </c>
      <c r="W705" s="27" t="s">
        <v>69</v>
      </c>
      <c r="X705" s="26"/>
    </row>
    <row r="706" spans="1:24" s="401" customFormat="1" x14ac:dyDescent="0.2">
      <c r="A706" s="14" t="s">
        <v>1269</v>
      </c>
      <c r="B706" s="14" t="s">
        <v>1317</v>
      </c>
      <c r="C706" s="14"/>
      <c r="D706" s="398"/>
      <c r="E706" s="398"/>
      <c r="F706" s="398"/>
      <c r="G706" s="14" t="s">
        <v>32</v>
      </c>
      <c r="H706" s="14">
        <v>2012</v>
      </c>
      <c r="I706" s="424">
        <f>VLOOKUP(H706,[1]Inflation!$G$16:$H$26,2,FALSE)</f>
        <v>1</v>
      </c>
      <c r="J706" s="463">
        <f>D706*I706</f>
        <v>0</v>
      </c>
      <c r="K706" s="398"/>
      <c r="L706" s="16">
        <v>10000</v>
      </c>
      <c r="M706" s="398"/>
      <c r="N706" s="16">
        <f t="shared" si="60"/>
        <v>0</v>
      </c>
      <c r="O706" s="398">
        <v>20000</v>
      </c>
      <c r="P706" s="398">
        <v>20000</v>
      </c>
      <c r="Q706" s="16">
        <f t="shared" si="61"/>
        <v>20000</v>
      </c>
      <c r="R706" s="14" t="s">
        <v>27</v>
      </c>
      <c r="S706" s="14" t="s">
        <v>28</v>
      </c>
      <c r="T706" s="14" t="s">
        <v>295</v>
      </c>
      <c r="U706" s="416" t="s">
        <v>1321</v>
      </c>
      <c r="V706" s="14" t="s">
        <v>2739</v>
      </c>
      <c r="W706" s="38" t="s">
        <v>297</v>
      </c>
      <c r="X706" s="14"/>
    </row>
    <row r="707" spans="1:24" s="401" customFormat="1" x14ac:dyDescent="0.2">
      <c r="A707" s="14" t="s">
        <v>1269</v>
      </c>
      <c r="B707" s="14" t="s">
        <v>1317</v>
      </c>
      <c r="C707" s="14"/>
      <c r="D707" s="398"/>
      <c r="E707" s="398"/>
      <c r="F707" s="398"/>
      <c r="G707" s="14">
        <v>2011</v>
      </c>
      <c r="H707" s="14">
        <v>2011</v>
      </c>
      <c r="I707" s="424">
        <f>VLOOKUP(H707,[1]Inflation!$G$16:$H$26,2,FALSE)</f>
        <v>1.0292667257822254</v>
      </c>
      <c r="J707" s="463">
        <f>D707*I707</f>
        <v>0</v>
      </c>
      <c r="K707" s="398"/>
      <c r="L707" s="16">
        <v>10000</v>
      </c>
      <c r="M707" s="398"/>
      <c r="N707" s="16">
        <f t="shared" si="60"/>
        <v>0</v>
      </c>
      <c r="O707" s="398">
        <v>40000</v>
      </c>
      <c r="P707" s="398">
        <v>40000</v>
      </c>
      <c r="Q707" s="16">
        <f t="shared" si="61"/>
        <v>41170.66903128902</v>
      </c>
      <c r="R707" s="14" t="s">
        <v>27</v>
      </c>
      <c r="S707" s="14" t="s">
        <v>115</v>
      </c>
      <c r="T707" s="14" t="s">
        <v>116</v>
      </c>
      <c r="U707" s="416">
        <v>33</v>
      </c>
      <c r="V707" s="14" t="s">
        <v>2739</v>
      </c>
      <c r="W707" s="38" t="s">
        <v>117</v>
      </c>
      <c r="X707" s="14"/>
    </row>
    <row r="708" spans="1:24" s="401" customFormat="1" x14ac:dyDescent="0.2">
      <c r="A708" s="14" t="s">
        <v>1269</v>
      </c>
      <c r="B708" s="14" t="s">
        <v>1317</v>
      </c>
      <c r="C708" s="14" t="s">
        <v>1322</v>
      </c>
      <c r="D708" s="381">
        <v>65.3</v>
      </c>
      <c r="E708" s="381">
        <v>65.3</v>
      </c>
      <c r="F708" s="381"/>
      <c r="G708" s="23" t="s">
        <v>67</v>
      </c>
      <c r="H708" s="23">
        <v>2010</v>
      </c>
      <c r="I708" s="424">
        <f>VLOOKUP(H708,[1]Inflation!$G$16:$H$26,2,FALSE)</f>
        <v>1.0461491063094051</v>
      </c>
      <c r="J708" s="16">
        <f>E708*I708</f>
        <v>68.313536642004152</v>
      </c>
      <c r="K708" s="381"/>
      <c r="L708" s="450">
        <v>38</v>
      </c>
      <c r="M708" s="381"/>
      <c r="N708" s="16">
        <f t="shared" si="60"/>
        <v>0</v>
      </c>
      <c r="O708" s="24">
        <v>83</v>
      </c>
      <c r="P708" s="398">
        <v>83</v>
      </c>
      <c r="Q708" s="16">
        <f t="shared" si="61"/>
        <v>86.830375823680626</v>
      </c>
      <c r="R708" s="23" t="s">
        <v>113</v>
      </c>
      <c r="S708" s="37" t="s">
        <v>205</v>
      </c>
      <c r="T708" s="23" t="s">
        <v>66</v>
      </c>
      <c r="U708" s="417"/>
      <c r="V708" s="26" t="s">
        <v>2792</v>
      </c>
      <c r="W708" s="27" t="s">
        <v>69</v>
      </c>
      <c r="X708" s="26"/>
    </row>
    <row r="709" spans="1:24" s="401" customFormat="1" x14ac:dyDescent="0.2">
      <c r="A709" s="14" t="s">
        <v>1269</v>
      </c>
      <c r="B709" s="14" t="s">
        <v>1324</v>
      </c>
      <c r="C709" s="14" t="s">
        <v>1325</v>
      </c>
      <c r="D709" s="381">
        <v>25</v>
      </c>
      <c r="E709" s="381">
        <v>25</v>
      </c>
      <c r="F709" s="381"/>
      <c r="G709" s="23" t="s">
        <v>67</v>
      </c>
      <c r="H709" s="23">
        <v>2010</v>
      </c>
      <c r="I709" s="424">
        <f>VLOOKUP(H709,[1]Inflation!$G$16:$H$26,2,FALSE)</f>
        <v>1.0461491063094051</v>
      </c>
      <c r="J709" s="16">
        <f>E709*I709</f>
        <v>26.153727657735125</v>
      </c>
      <c r="K709" s="381"/>
      <c r="L709" s="450">
        <v>25</v>
      </c>
      <c r="M709" s="381"/>
      <c r="N709" s="16">
        <f t="shared" si="60"/>
        <v>0</v>
      </c>
      <c r="O709" s="24">
        <v>25</v>
      </c>
      <c r="P709" s="398">
        <v>25</v>
      </c>
      <c r="Q709" s="16">
        <f t="shared" si="61"/>
        <v>26.153727657735125</v>
      </c>
      <c r="R709" s="23" t="s">
        <v>113</v>
      </c>
      <c r="S709" s="37" t="s">
        <v>205</v>
      </c>
      <c r="T709" s="23" t="s">
        <v>66</v>
      </c>
      <c r="U709" s="417"/>
      <c r="V709" s="26" t="s">
        <v>2788</v>
      </c>
      <c r="W709" s="27" t="s">
        <v>69</v>
      </c>
      <c r="X709" s="26"/>
    </row>
    <row r="710" spans="1:24" s="401" customFormat="1" x14ac:dyDescent="0.2">
      <c r="A710" s="14" t="s">
        <v>1269</v>
      </c>
      <c r="B710" s="14" t="s">
        <v>1324</v>
      </c>
      <c r="C710" s="14" t="s">
        <v>1326</v>
      </c>
      <c r="D710" s="381">
        <v>9.84</v>
      </c>
      <c r="E710" s="381">
        <v>9.84</v>
      </c>
      <c r="F710" s="381"/>
      <c r="G710" s="23" t="s">
        <v>67</v>
      </c>
      <c r="H710" s="23">
        <v>2010</v>
      </c>
      <c r="I710" s="424">
        <f>VLOOKUP(H710,[1]Inflation!$G$16:$H$26,2,FALSE)</f>
        <v>1.0461491063094051</v>
      </c>
      <c r="J710" s="16">
        <f>E710*I710</f>
        <v>10.294107206084545</v>
      </c>
      <c r="K710" s="381"/>
      <c r="L710" s="450">
        <v>9.7899999999999991</v>
      </c>
      <c r="M710" s="381"/>
      <c r="N710" s="16">
        <f t="shared" si="60"/>
        <v>0</v>
      </c>
      <c r="O710" s="24">
        <v>10</v>
      </c>
      <c r="P710" s="398">
        <v>10</v>
      </c>
      <c r="Q710" s="16">
        <f t="shared" si="61"/>
        <v>10.461491063094051</v>
      </c>
      <c r="R710" s="23" t="s">
        <v>113</v>
      </c>
      <c r="S710" s="37" t="s">
        <v>153</v>
      </c>
      <c r="T710" s="23" t="s">
        <v>66</v>
      </c>
      <c r="U710" s="417"/>
      <c r="V710" s="26" t="s">
        <v>2763</v>
      </c>
      <c r="W710" s="27" t="s">
        <v>69</v>
      </c>
      <c r="X710" s="26"/>
    </row>
    <row r="711" spans="1:24" s="401" customFormat="1" ht="25.5" x14ac:dyDescent="0.2">
      <c r="A711" s="14" t="s">
        <v>1327</v>
      </c>
      <c r="B711" s="14" t="s">
        <v>1328</v>
      </c>
      <c r="C711" s="14"/>
      <c r="D711" s="398">
        <v>2500</v>
      </c>
      <c r="E711" s="398"/>
      <c r="F711" s="398" t="s">
        <v>40</v>
      </c>
      <c r="G711" s="14">
        <v>2009</v>
      </c>
      <c r="H711" s="14"/>
      <c r="I711" s="424" t="e">
        <f>VLOOKUP(H711,[1]Inflation!$G$16:$H$26,2,FALSE)</f>
        <v>#N/A</v>
      </c>
      <c r="J711" s="16" t="e">
        <f>I711*D711</f>
        <v>#N/A</v>
      </c>
      <c r="K711" s="14"/>
      <c r="L711" s="18"/>
      <c r="M711" s="14"/>
      <c r="N711" s="16"/>
      <c r="O711" s="14"/>
      <c r="P711" s="14"/>
      <c r="Q711" s="16"/>
      <c r="R711" s="14" t="s">
        <v>27</v>
      </c>
      <c r="S711" s="14" t="s">
        <v>44</v>
      </c>
      <c r="T711" s="14" t="s">
        <v>103</v>
      </c>
      <c r="U711" s="416" t="s">
        <v>114</v>
      </c>
      <c r="V711" s="14" t="s">
        <v>2739</v>
      </c>
      <c r="W711" s="38" t="s">
        <v>104</v>
      </c>
      <c r="X711" s="14"/>
    </row>
    <row r="712" spans="1:24" s="401" customFormat="1" ht="25.5" x14ac:dyDescent="0.2">
      <c r="A712" s="14" t="s">
        <v>1327</v>
      </c>
      <c r="B712" s="14" t="s">
        <v>1328</v>
      </c>
      <c r="C712" s="14"/>
      <c r="D712" s="398">
        <v>10080</v>
      </c>
      <c r="E712" s="398"/>
      <c r="F712" s="398" t="s">
        <v>40</v>
      </c>
      <c r="G712" s="14">
        <v>2008</v>
      </c>
      <c r="H712" s="14"/>
      <c r="I712" s="424" t="e">
        <f>VLOOKUP(H712,[1]Inflation!$G$16:$H$26,2,FALSE)</f>
        <v>#N/A</v>
      </c>
      <c r="J712" s="16" t="e">
        <f>I712*D712</f>
        <v>#N/A</v>
      </c>
      <c r="K712" s="398"/>
      <c r="L712" s="16"/>
      <c r="M712" s="398"/>
      <c r="N712" s="16"/>
      <c r="O712" s="398"/>
      <c r="P712" s="398"/>
      <c r="Q712" s="16"/>
      <c r="R712" s="14" t="s">
        <v>353</v>
      </c>
      <c r="S712" s="14" t="s">
        <v>28</v>
      </c>
      <c r="T712" s="14" t="s">
        <v>50</v>
      </c>
      <c r="U712" s="416" t="s">
        <v>51</v>
      </c>
      <c r="V712" s="14" t="s">
        <v>2739</v>
      </c>
      <c r="W712" s="38" t="s">
        <v>52</v>
      </c>
      <c r="X712" s="14" t="s">
        <v>53</v>
      </c>
    </row>
    <row r="713" spans="1:24" s="401" customFormat="1" ht="25.5" x14ac:dyDescent="0.2">
      <c r="A713" s="14" t="s">
        <v>1327</v>
      </c>
      <c r="B713" s="14" t="s">
        <v>1329</v>
      </c>
      <c r="C713" s="14" t="s">
        <v>1330</v>
      </c>
      <c r="D713" s="398">
        <v>66500</v>
      </c>
      <c r="E713" s="398"/>
      <c r="F713" s="398" t="s">
        <v>40</v>
      </c>
      <c r="G713" s="14">
        <v>2008</v>
      </c>
      <c r="H713" s="14"/>
      <c r="I713" s="424" t="e">
        <f>VLOOKUP(H713,[1]Inflation!$G$16:$H$26,2,FALSE)</f>
        <v>#N/A</v>
      </c>
      <c r="J713" s="16" t="e">
        <f>I713*D713</f>
        <v>#N/A</v>
      </c>
      <c r="K713" s="398"/>
      <c r="L713" s="16"/>
      <c r="M713" s="398"/>
      <c r="N713" s="16"/>
      <c r="O713" s="398"/>
      <c r="P713" s="398"/>
      <c r="Q713" s="16"/>
      <c r="R713" s="14" t="s">
        <v>353</v>
      </c>
      <c r="S713" s="14" t="s">
        <v>28</v>
      </c>
      <c r="T713" s="14" t="s">
        <v>50</v>
      </c>
      <c r="U713" s="416" t="s">
        <v>1331</v>
      </c>
      <c r="V713" s="14" t="s">
        <v>2739</v>
      </c>
      <c r="W713" s="38" t="s">
        <v>52</v>
      </c>
      <c r="X713" s="14" t="s">
        <v>53</v>
      </c>
    </row>
    <row r="714" spans="1:24" s="401" customFormat="1" ht="25.5" x14ac:dyDescent="0.2">
      <c r="A714" s="14" t="s">
        <v>1327</v>
      </c>
      <c r="B714" s="14" t="s">
        <v>1328</v>
      </c>
      <c r="C714" s="14"/>
      <c r="D714" s="398"/>
      <c r="E714" s="398"/>
      <c r="F714" s="398" t="s">
        <v>40</v>
      </c>
      <c r="G714" s="14">
        <v>2009</v>
      </c>
      <c r="H714" s="14"/>
      <c r="I714" s="424" t="e">
        <f>VLOOKUP(H714,[1]Inflation!$G$16:$H$26,2,FALSE)</f>
        <v>#N/A</v>
      </c>
      <c r="J714" s="16" t="e">
        <f>I714*D714</f>
        <v>#N/A</v>
      </c>
      <c r="K714" s="14"/>
      <c r="L714" s="16">
        <v>4000</v>
      </c>
      <c r="M714" s="398"/>
      <c r="N714" s="16" t="e">
        <f t="shared" ref="N714:N737" si="70">L714*I714</f>
        <v>#N/A</v>
      </c>
      <c r="O714" s="398">
        <v>30000</v>
      </c>
      <c r="P714" s="398"/>
      <c r="Q714" s="16" t="e">
        <f t="shared" ref="Q714:Q737" si="71">O714*I714</f>
        <v>#N/A</v>
      </c>
      <c r="R714" s="14" t="s">
        <v>27</v>
      </c>
      <c r="S714" s="14" t="s">
        <v>97</v>
      </c>
      <c r="T714" s="14" t="s">
        <v>304</v>
      </c>
      <c r="U714" s="416">
        <v>3</v>
      </c>
      <c r="V714" s="14" t="s">
        <v>2739</v>
      </c>
      <c r="W714" s="38" t="s">
        <v>305</v>
      </c>
      <c r="X714" s="14"/>
    </row>
    <row r="715" spans="1:24" s="401" customFormat="1" ht="25.5" x14ac:dyDescent="0.2">
      <c r="A715" s="14" t="s">
        <v>1332</v>
      </c>
      <c r="B715" s="14" t="s">
        <v>1333</v>
      </c>
      <c r="C715" s="14"/>
      <c r="D715" s="398">
        <v>78000</v>
      </c>
      <c r="E715" s="398"/>
      <c r="F715" s="398"/>
      <c r="G715" s="14">
        <v>2010</v>
      </c>
      <c r="H715" s="14">
        <v>2010</v>
      </c>
      <c r="I715" s="424">
        <f>VLOOKUP(H715,[1]Inflation!$G$16:$H$26,2,FALSE)</f>
        <v>1.0461491063094051</v>
      </c>
      <c r="J715" s="16">
        <f>D715*I715</f>
        <v>81599.630292133588</v>
      </c>
      <c r="K715" s="398"/>
      <c r="L715" s="16"/>
      <c r="M715" s="398"/>
      <c r="N715" s="16">
        <f t="shared" si="70"/>
        <v>0</v>
      </c>
      <c r="O715" s="398"/>
      <c r="P715" s="398"/>
      <c r="Q715" s="16">
        <f t="shared" si="71"/>
        <v>0</v>
      </c>
      <c r="R715" s="14" t="s">
        <v>1102</v>
      </c>
      <c r="S715" s="14" t="s">
        <v>942</v>
      </c>
      <c r="T715" s="14" t="s">
        <v>943</v>
      </c>
      <c r="U715" s="416" t="s">
        <v>210</v>
      </c>
      <c r="V715" s="14" t="s">
        <v>2766</v>
      </c>
      <c r="W715" s="38" t="s">
        <v>944</v>
      </c>
      <c r="X715" s="14"/>
    </row>
    <row r="716" spans="1:24" s="401" customFormat="1" ht="25.5" x14ac:dyDescent="0.2">
      <c r="A716" s="14" t="s">
        <v>1332</v>
      </c>
      <c r="B716" s="14" t="s">
        <v>1333</v>
      </c>
      <c r="C716" s="14" t="s">
        <v>1334</v>
      </c>
      <c r="D716" s="398">
        <v>294000</v>
      </c>
      <c r="E716" s="398"/>
      <c r="F716" s="398"/>
      <c r="G716" s="14">
        <v>2010</v>
      </c>
      <c r="H716" s="14">
        <v>2010</v>
      </c>
      <c r="I716" s="424">
        <f>VLOOKUP(H716,[1]Inflation!$G$16:$H$26,2,FALSE)</f>
        <v>1.0461491063094051</v>
      </c>
      <c r="J716" s="16">
        <f>D716*I716</f>
        <v>307567.8372549651</v>
      </c>
      <c r="K716" s="398"/>
      <c r="L716" s="16"/>
      <c r="M716" s="398"/>
      <c r="N716" s="16">
        <f t="shared" si="70"/>
        <v>0</v>
      </c>
      <c r="O716" s="398"/>
      <c r="P716" s="398"/>
      <c r="Q716" s="16">
        <f t="shared" si="71"/>
        <v>0</v>
      </c>
      <c r="R716" s="14" t="s">
        <v>1102</v>
      </c>
      <c r="S716" s="14" t="s">
        <v>44</v>
      </c>
      <c r="T716" s="14" t="s">
        <v>123</v>
      </c>
      <c r="U716" s="416" t="s">
        <v>1335</v>
      </c>
      <c r="V716" s="14" t="s">
        <v>2766</v>
      </c>
      <c r="W716" s="38" t="s">
        <v>125</v>
      </c>
      <c r="X716" s="14"/>
    </row>
    <row r="717" spans="1:24" s="401" customFormat="1" ht="25.5" x14ac:dyDescent="0.2">
      <c r="A717" s="14" t="s">
        <v>1332</v>
      </c>
      <c r="B717" s="14" t="s">
        <v>1333</v>
      </c>
      <c r="C717" s="14" t="s">
        <v>1340</v>
      </c>
      <c r="D717" s="398">
        <v>100000</v>
      </c>
      <c r="E717" s="398"/>
      <c r="F717" s="398"/>
      <c r="G717" s="14">
        <v>2007</v>
      </c>
      <c r="H717" s="14">
        <v>2007</v>
      </c>
      <c r="I717" s="424">
        <f>VLOOKUP(H717,[1]Inflation!$G$16:$H$26,2,FALSE)</f>
        <v>1.118306895992371</v>
      </c>
      <c r="J717" s="16">
        <f>D717*I717</f>
        <v>111830.6895992371</v>
      </c>
      <c r="K717" s="398"/>
      <c r="L717" s="16"/>
      <c r="M717" s="398"/>
      <c r="N717" s="16">
        <f t="shared" si="70"/>
        <v>0</v>
      </c>
      <c r="O717" s="398"/>
      <c r="P717" s="398"/>
      <c r="Q717" s="16">
        <f t="shared" si="71"/>
        <v>0</v>
      </c>
      <c r="R717" s="14" t="s">
        <v>1102</v>
      </c>
      <c r="S717" s="14" t="s">
        <v>28</v>
      </c>
      <c r="T717" s="14" t="s">
        <v>1337</v>
      </c>
      <c r="U717" s="416" t="s">
        <v>32</v>
      </c>
      <c r="V717" s="14" t="s">
        <v>2739</v>
      </c>
      <c r="W717" s="38" t="s">
        <v>1338</v>
      </c>
      <c r="X717" s="14"/>
    </row>
    <row r="718" spans="1:24" s="401" customFormat="1" ht="25.5" x14ac:dyDescent="0.2">
      <c r="A718" s="14" t="s">
        <v>1332</v>
      </c>
      <c r="B718" s="14" t="s">
        <v>2552</v>
      </c>
      <c r="C718" s="14" t="s">
        <v>1341</v>
      </c>
      <c r="D718" s="398">
        <v>98</v>
      </c>
      <c r="E718" s="398">
        <f>(D718*10)*100</f>
        <v>98000</v>
      </c>
      <c r="F718" s="398" t="s">
        <v>1102</v>
      </c>
      <c r="G718" s="14">
        <v>2010</v>
      </c>
      <c r="H718" s="14">
        <v>2010</v>
      </c>
      <c r="I718" s="424">
        <f>VLOOKUP(H718,[1]Inflation!$G$16:$H$26,2,FALSE)</f>
        <v>1.0461491063094051</v>
      </c>
      <c r="J718" s="16">
        <f t="shared" ref="J718:J725" si="72">I718*E718</f>
        <v>102522.61241832169</v>
      </c>
      <c r="K718" s="398"/>
      <c r="L718" s="16"/>
      <c r="M718" s="398"/>
      <c r="N718" s="16">
        <f t="shared" si="70"/>
        <v>0</v>
      </c>
      <c r="O718" s="398"/>
      <c r="P718" s="398"/>
      <c r="Q718" s="16">
        <f t="shared" si="71"/>
        <v>0</v>
      </c>
      <c r="R718" s="14" t="s">
        <v>148</v>
      </c>
      <c r="S718" s="14" t="s">
        <v>233</v>
      </c>
      <c r="T718" s="14" t="s">
        <v>1342</v>
      </c>
      <c r="U718" s="416">
        <v>11</v>
      </c>
      <c r="V718" s="14" t="s">
        <v>2739</v>
      </c>
      <c r="W718" s="38" t="s">
        <v>1344</v>
      </c>
      <c r="X718" s="14" t="s">
        <v>2725</v>
      </c>
    </row>
    <row r="719" spans="1:24" s="401" customFormat="1" ht="25.5" x14ac:dyDescent="0.2">
      <c r="A719" s="14" t="s">
        <v>1332</v>
      </c>
      <c r="B719" s="14" t="s">
        <v>2552</v>
      </c>
      <c r="C719" s="14" t="s">
        <v>1346</v>
      </c>
      <c r="D719" s="398">
        <v>87</v>
      </c>
      <c r="E719" s="398">
        <f>(D719*10)*100</f>
        <v>87000</v>
      </c>
      <c r="F719" s="398" t="s">
        <v>1102</v>
      </c>
      <c r="G719" s="14">
        <v>2010</v>
      </c>
      <c r="H719" s="14">
        <v>2010</v>
      </c>
      <c r="I719" s="424">
        <f>VLOOKUP(H719,[1]Inflation!$G$16:$H$26,2,FALSE)</f>
        <v>1.0461491063094051</v>
      </c>
      <c r="J719" s="16">
        <f t="shared" si="72"/>
        <v>91014.972248918246</v>
      </c>
      <c r="K719" s="398"/>
      <c r="L719" s="16"/>
      <c r="M719" s="398"/>
      <c r="N719" s="16">
        <f t="shared" si="70"/>
        <v>0</v>
      </c>
      <c r="O719" s="398"/>
      <c r="P719" s="398"/>
      <c r="Q719" s="16">
        <f t="shared" si="71"/>
        <v>0</v>
      </c>
      <c r="R719" s="14" t="s">
        <v>148</v>
      </c>
      <c r="S719" s="14" t="s">
        <v>233</v>
      </c>
      <c r="T719" s="14" t="s">
        <v>1342</v>
      </c>
      <c r="U719" s="416">
        <v>11</v>
      </c>
      <c r="V719" s="14" t="s">
        <v>2739</v>
      </c>
      <c r="W719" s="38" t="s">
        <v>1344</v>
      </c>
      <c r="X719" s="14" t="s">
        <v>2726</v>
      </c>
    </row>
    <row r="720" spans="1:24" s="401" customFormat="1" ht="25.5" x14ac:dyDescent="0.2">
      <c r="A720" s="14" t="s">
        <v>1332</v>
      </c>
      <c r="B720" s="14" t="s">
        <v>2552</v>
      </c>
      <c r="C720" s="14" t="s">
        <v>1348</v>
      </c>
      <c r="D720" s="398">
        <v>112</v>
      </c>
      <c r="E720" s="398">
        <f>(D720*10)*100</f>
        <v>112000</v>
      </c>
      <c r="F720" s="398" t="s">
        <v>1102</v>
      </c>
      <c r="G720" s="14">
        <v>2010</v>
      </c>
      <c r="H720" s="14">
        <v>2010</v>
      </c>
      <c r="I720" s="424">
        <f>VLOOKUP(H720,[1]Inflation!$G$16:$H$26,2,FALSE)</f>
        <v>1.0461491063094051</v>
      </c>
      <c r="J720" s="16">
        <f t="shared" si="72"/>
        <v>117168.69990665336</v>
      </c>
      <c r="K720" s="398"/>
      <c r="L720" s="16"/>
      <c r="M720" s="398"/>
      <c r="N720" s="16">
        <f t="shared" si="70"/>
        <v>0</v>
      </c>
      <c r="O720" s="398"/>
      <c r="P720" s="398"/>
      <c r="Q720" s="16">
        <f t="shared" si="71"/>
        <v>0</v>
      </c>
      <c r="R720" s="14" t="s">
        <v>148</v>
      </c>
      <c r="S720" s="14" t="s">
        <v>233</v>
      </c>
      <c r="T720" s="14" t="s">
        <v>1342</v>
      </c>
      <c r="U720" s="416">
        <v>11</v>
      </c>
      <c r="V720" s="14" t="s">
        <v>2739</v>
      </c>
      <c r="W720" s="38" t="s">
        <v>1344</v>
      </c>
      <c r="X720" s="14" t="s">
        <v>2726</v>
      </c>
    </row>
    <row r="721" spans="1:24" s="401" customFormat="1" ht="25.5" x14ac:dyDescent="0.2">
      <c r="A721" s="14" t="s">
        <v>1332</v>
      </c>
      <c r="B721" s="14" t="s">
        <v>2552</v>
      </c>
      <c r="C721" s="14" t="s">
        <v>1349</v>
      </c>
      <c r="D721" s="398">
        <v>132</v>
      </c>
      <c r="E721" s="398">
        <f>(D721*10)*100</f>
        <v>132000</v>
      </c>
      <c r="F721" s="398" t="s">
        <v>1102</v>
      </c>
      <c r="G721" s="14">
        <v>2010</v>
      </c>
      <c r="H721" s="14">
        <v>2010</v>
      </c>
      <c r="I721" s="424">
        <f>VLOOKUP(H721,[1]Inflation!$G$16:$H$26,2,FALSE)</f>
        <v>1.0461491063094051</v>
      </c>
      <c r="J721" s="16">
        <f t="shared" si="72"/>
        <v>138091.68203284146</v>
      </c>
      <c r="K721" s="398"/>
      <c r="L721" s="16"/>
      <c r="M721" s="398"/>
      <c r="N721" s="16">
        <f t="shared" si="70"/>
        <v>0</v>
      </c>
      <c r="O721" s="398"/>
      <c r="P721" s="398"/>
      <c r="Q721" s="16">
        <f t="shared" si="71"/>
        <v>0</v>
      </c>
      <c r="R721" s="14" t="s">
        <v>148</v>
      </c>
      <c r="S721" s="14" t="s">
        <v>233</v>
      </c>
      <c r="T721" s="14" t="s">
        <v>1342</v>
      </c>
      <c r="U721" s="416">
        <v>11</v>
      </c>
      <c r="V721" s="14" t="s">
        <v>2739</v>
      </c>
      <c r="W721" s="38" t="s">
        <v>1344</v>
      </c>
      <c r="X721" s="14" t="s">
        <v>2725</v>
      </c>
    </row>
    <row r="722" spans="1:24" s="401" customFormat="1" ht="25.5" x14ac:dyDescent="0.2">
      <c r="A722" s="14" t="s">
        <v>1332</v>
      </c>
      <c r="B722" s="14" t="s">
        <v>2552</v>
      </c>
      <c r="C722" s="14" t="s">
        <v>1350</v>
      </c>
      <c r="D722" s="398">
        <v>90</v>
      </c>
      <c r="E722" s="398">
        <f>(D722*12)*100</f>
        <v>108000</v>
      </c>
      <c r="F722" s="398" t="s">
        <v>1102</v>
      </c>
      <c r="G722" s="14">
        <v>2010</v>
      </c>
      <c r="H722" s="14">
        <v>2010</v>
      </c>
      <c r="I722" s="424">
        <f>VLOOKUP(H722,[1]Inflation!$G$16:$H$26,2,FALSE)</f>
        <v>1.0461491063094051</v>
      </c>
      <c r="J722" s="16">
        <f t="shared" si="72"/>
        <v>112984.10348141575</v>
      </c>
      <c r="K722" s="398"/>
      <c r="L722" s="16"/>
      <c r="M722" s="398"/>
      <c r="N722" s="16">
        <f t="shared" si="70"/>
        <v>0</v>
      </c>
      <c r="O722" s="398"/>
      <c r="P722" s="398"/>
      <c r="Q722" s="16">
        <f t="shared" si="71"/>
        <v>0</v>
      </c>
      <c r="R722" s="14" t="s">
        <v>148</v>
      </c>
      <c r="S722" s="14" t="s">
        <v>233</v>
      </c>
      <c r="T722" s="14" t="s">
        <v>1342</v>
      </c>
      <c r="U722" s="416">
        <v>11</v>
      </c>
      <c r="V722" s="14" t="s">
        <v>2739</v>
      </c>
      <c r="W722" s="38" t="s">
        <v>1344</v>
      </c>
      <c r="X722" s="14" t="s">
        <v>2726</v>
      </c>
    </row>
    <row r="723" spans="1:24" s="401" customFormat="1" ht="25.5" x14ac:dyDescent="0.2">
      <c r="A723" s="14" t="s">
        <v>1332</v>
      </c>
      <c r="B723" s="14" t="s">
        <v>2552</v>
      </c>
      <c r="C723" s="14" t="s">
        <v>1351</v>
      </c>
      <c r="D723" s="398">
        <v>102</v>
      </c>
      <c r="E723" s="398">
        <f>(D723*12)*100</f>
        <v>122400</v>
      </c>
      <c r="F723" s="398" t="s">
        <v>1102</v>
      </c>
      <c r="G723" s="14">
        <v>2010</v>
      </c>
      <c r="H723" s="14">
        <v>2010</v>
      </c>
      <c r="I723" s="424">
        <f>VLOOKUP(H723,[1]Inflation!$G$16:$H$26,2,FALSE)</f>
        <v>1.0461491063094051</v>
      </c>
      <c r="J723" s="16">
        <f t="shared" si="72"/>
        <v>128048.65061227117</v>
      </c>
      <c r="K723" s="398"/>
      <c r="L723" s="16"/>
      <c r="M723" s="398"/>
      <c r="N723" s="16">
        <f t="shared" si="70"/>
        <v>0</v>
      </c>
      <c r="O723" s="398"/>
      <c r="P723" s="398"/>
      <c r="Q723" s="16">
        <f t="shared" si="71"/>
        <v>0</v>
      </c>
      <c r="R723" s="14" t="s">
        <v>148</v>
      </c>
      <c r="S723" s="14" t="s">
        <v>233</v>
      </c>
      <c r="T723" s="14" t="s">
        <v>1342</v>
      </c>
      <c r="U723" s="416">
        <v>11</v>
      </c>
      <c r="V723" s="14" t="s">
        <v>2739</v>
      </c>
      <c r="W723" s="38" t="s">
        <v>1344</v>
      </c>
      <c r="X723" s="14" t="s">
        <v>2725</v>
      </c>
    </row>
    <row r="724" spans="1:24" s="401" customFormat="1" ht="25.5" x14ac:dyDescent="0.2">
      <c r="A724" s="14" t="s">
        <v>1332</v>
      </c>
      <c r="B724" s="14" t="s">
        <v>2552</v>
      </c>
      <c r="C724" s="14" t="s">
        <v>1352</v>
      </c>
      <c r="D724" s="398">
        <v>113</v>
      </c>
      <c r="E724" s="398">
        <f>(D724*12)*100</f>
        <v>135600</v>
      </c>
      <c r="F724" s="398" t="s">
        <v>1102</v>
      </c>
      <c r="G724" s="14">
        <v>2010</v>
      </c>
      <c r="H724" s="14">
        <v>2010</v>
      </c>
      <c r="I724" s="424">
        <f>VLOOKUP(H724,[1]Inflation!$G$16:$H$26,2,FALSE)</f>
        <v>1.0461491063094051</v>
      </c>
      <c r="J724" s="16">
        <f t="shared" si="72"/>
        <v>141857.81881555534</v>
      </c>
      <c r="K724" s="398"/>
      <c r="L724" s="16"/>
      <c r="M724" s="398"/>
      <c r="N724" s="16">
        <f t="shared" si="70"/>
        <v>0</v>
      </c>
      <c r="O724" s="398"/>
      <c r="P724" s="398"/>
      <c r="Q724" s="16">
        <f t="shared" si="71"/>
        <v>0</v>
      </c>
      <c r="R724" s="14" t="s">
        <v>148</v>
      </c>
      <c r="S724" s="14" t="s">
        <v>233</v>
      </c>
      <c r="T724" s="14" t="s">
        <v>1342</v>
      </c>
      <c r="U724" s="416">
        <v>11</v>
      </c>
      <c r="V724" s="14" t="s">
        <v>2739</v>
      </c>
      <c r="W724" s="38" t="s">
        <v>1344</v>
      </c>
      <c r="X724" s="14" t="s">
        <v>2726</v>
      </c>
    </row>
    <row r="725" spans="1:24" s="401" customFormat="1" ht="25.5" x14ac:dyDescent="0.2">
      <c r="A725" s="14" t="s">
        <v>1332</v>
      </c>
      <c r="B725" s="14" t="s">
        <v>2552</v>
      </c>
      <c r="C725" s="14" t="s">
        <v>1353</v>
      </c>
      <c r="D725" s="398">
        <v>132</v>
      </c>
      <c r="E725" s="398">
        <f>(D725*12)*100</f>
        <v>158400</v>
      </c>
      <c r="F725" s="398" t="s">
        <v>1102</v>
      </c>
      <c r="G725" s="14">
        <v>2010</v>
      </c>
      <c r="H725" s="14">
        <v>2010</v>
      </c>
      <c r="I725" s="424">
        <f>VLOOKUP(H725,[1]Inflation!$G$16:$H$26,2,FALSE)</f>
        <v>1.0461491063094051</v>
      </c>
      <c r="J725" s="16">
        <f t="shared" si="72"/>
        <v>165710.01843940976</v>
      </c>
      <c r="K725" s="398"/>
      <c r="L725" s="16"/>
      <c r="M725" s="398"/>
      <c r="N725" s="16">
        <f t="shared" si="70"/>
        <v>0</v>
      </c>
      <c r="O725" s="398"/>
      <c r="P725" s="398"/>
      <c r="Q725" s="16">
        <f t="shared" si="71"/>
        <v>0</v>
      </c>
      <c r="R725" s="14" t="s">
        <v>148</v>
      </c>
      <c r="S725" s="14" t="s">
        <v>233</v>
      </c>
      <c r="T725" s="14" t="s">
        <v>1342</v>
      </c>
      <c r="U725" s="416">
        <v>11</v>
      </c>
      <c r="V725" s="14" t="s">
        <v>2739</v>
      </c>
      <c r="W725" s="38" t="s">
        <v>1344</v>
      </c>
      <c r="X725" s="14" t="s">
        <v>2725</v>
      </c>
    </row>
    <row r="726" spans="1:24" s="401" customFormat="1" ht="25.5" x14ac:dyDescent="0.2">
      <c r="A726" s="14" t="s">
        <v>1332</v>
      </c>
      <c r="B726" s="14" t="s">
        <v>1333</v>
      </c>
      <c r="C726" s="14" t="s">
        <v>1355</v>
      </c>
      <c r="D726" s="398">
        <v>17273</v>
      </c>
      <c r="E726" s="398"/>
      <c r="F726" s="398"/>
      <c r="G726" s="14" t="s">
        <v>38</v>
      </c>
      <c r="H726" s="14">
        <v>2002</v>
      </c>
      <c r="I726" s="424">
        <f>VLOOKUP(H726,[1]Inflation!$G$16:$H$26,2,FALSE)</f>
        <v>1.280275745638717</v>
      </c>
      <c r="J726" s="16">
        <f>I726*D726</f>
        <v>22114.20295441756</v>
      </c>
      <c r="K726" s="398"/>
      <c r="L726" s="16"/>
      <c r="M726" s="398"/>
      <c r="N726" s="16">
        <f t="shared" si="70"/>
        <v>0</v>
      </c>
      <c r="O726" s="398"/>
      <c r="P726" s="398"/>
      <c r="Q726" s="16">
        <f t="shared" si="71"/>
        <v>0</v>
      </c>
      <c r="R726" s="14" t="s">
        <v>1102</v>
      </c>
      <c r="S726" s="14" t="s">
        <v>36</v>
      </c>
      <c r="T726" s="14" t="s">
        <v>37</v>
      </c>
      <c r="U726" s="416">
        <v>11</v>
      </c>
      <c r="V726" s="14" t="s">
        <v>2739</v>
      </c>
      <c r="W726" s="38" t="s">
        <v>39</v>
      </c>
      <c r="X726" s="14"/>
    </row>
    <row r="727" spans="1:24" s="401" customFormat="1" ht="25.5" x14ac:dyDescent="0.2">
      <c r="A727" s="14" t="s">
        <v>1332</v>
      </c>
      <c r="B727" s="14" t="s">
        <v>1333</v>
      </c>
      <c r="C727" s="23"/>
      <c r="D727" s="436">
        <v>37630.81</v>
      </c>
      <c r="E727" s="436"/>
      <c r="F727" s="436"/>
      <c r="G727" s="14" t="s">
        <v>67</v>
      </c>
      <c r="H727" s="14">
        <v>2010</v>
      </c>
      <c r="I727" s="424">
        <f>VLOOKUP(H727,[1]Inflation!$G$16:$H$26,2,FALSE)</f>
        <v>1.0461491063094051</v>
      </c>
      <c r="J727" s="16">
        <f>I727*D727</f>
        <v>39367.438251199019</v>
      </c>
      <c r="K727" s="436"/>
      <c r="L727" s="456">
        <v>6000</v>
      </c>
      <c r="M727" s="436"/>
      <c r="N727" s="16">
        <f t="shared" si="70"/>
        <v>6276.8946378564306</v>
      </c>
      <c r="O727" s="436">
        <v>179056.38</v>
      </c>
      <c r="P727" s="436"/>
      <c r="Q727" s="16">
        <f t="shared" si="71"/>
        <v>187319.67191599723</v>
      </c>
      <c r="R727" s="408" t="s">
        <v>1102</v>
      </c>
      <c r="S727" s="408" t="s">
        <v>65</v>
      </c>
      <c r="T727" s="12" t="s">
        <v>1356</v>
      </c>
      <c r="U727" s="416"/>
      <c r="V727" s="14" t="s">
        <v>3016</v>
      </c>
      <c r="W727" s="403" t="s">
        <v>66</v>
      </c>
      <c r="X727" s="403"/>
    </row>
    <row r="728" spans="1:24" s="401" customFormat="1" ht="25.5" x14ac:dyDescent="0.2">
      <c r="A728" s="37" t="s">
        <v>1332</v>
      </c>
      <c r="B728" s="14" t="s">
        <v>1333</v>
      </c>
      <c r="C728" s="23"/>
      <c r="D728" s="381">
        <v>324112.5</v>
      </c>
      <c r="E728" s="381"/>
      <c r="F728" s="381"/>
      <c r="G728" s="23" t="s">
        <v>67</v>
      </c>
      <c r="H728" s="14">
        <v>2010</v>
      </c>
      <c r="I728" s="424">
        <f>VLOOKUP(H728,[1]Inflation!$G$16:$H$26,2,FALSE)</f>
        <v>1.0461491063094051</v>
      </c>
      <c r="J728" s="16">
        <f>I728*D728</f>
        <v>339070.00221870706</v>
      </c>
      <c r="K728" s="381"/>
      <c r="L728" s="450">
        <v>294000</v>
      </c>
      <c r="M728" s="381"/>
      <c r="N728" s="16">
        <f t="shared" si="70"/>
        <v>307567.8372549651</v>
      </c>
      <c r="O728" s="381">
        <v>405000</v>
      </c>
      <c r="P728" s="381"/>
      <c r="Q728" s="16">
        <f t="shared" si="71"/>
        <v>423690.38805530907</v>
      </c>
      <c r="R728" s="387" t="s">
        <v>1102</v>
      </c>
      <c r="S728" s="37" t="s">
        <v>44</v>
      </c>
      <c r="T728" s="23" t="s">
        <v>66</v>
      </c>
      <c r="U728" s="417"/>
      <c r="V728" s="26" t="s">
        <v>2782</v>
      </c>
      <c r="W728" s="27" t="s">
        <v>69</v>
      </c>
      <c r="X728" s="26"/>
    </row>
    <row r="729" spans="1:24" s="401" customFormat="1" ht="25.5" x14ac:dyDescent="0.2">
      <c r="A729" s="14" t="s">
        <v>1332</v>
      </c>
      <c r="B729" s="14" t="s">
        <v>1333</v>
      </c>
      <c r="C729" s="23" t="s">
        <v>212</v>
      </c>
      <c r="D729" s="381">
        <v>182954.92</v>
      </c>
      <c r="E729" s="381"/>
      <c r="F729" s="381"/>
      <c r="G729" s="23" t="s">
        <v>67</v>
      </c>
      <c r="H729" s="14">
        <v>2010</v>
      </c>
      <c r="I729" s="424">
        <f>VLOOKUP(H729,[1]Inflation!$G$16:$H$26,2,FALSE)</f>
        <v>1.0461491063094051</v>
      </c>
      <c r="J729" s="16">
        <f>I729*D729</f>
        <v>191398.12605290872</v>
      </c>
      <c r="K729" s="381"/>
      <c r="L729" s="450">
        <v>40000</v>
      </c>
      <c r="M729" s="381"/>
      <c r="N729" s="16">
        <f t="shared" si="70"/>
        <v>41845.964252376201</v>
      </c>
      <c r="O729" s="381">
        <v>625000</v>
      </c>
      <c r="P729" s="381"/>
      <c r="Q729" s="16">
        <f t="shared" si="71"/>
        <v>653843.19144337811</v>
      </c>
      <c r="R729" s="387" t="s">
        <v>1102</v>
      </c>
      <c r="S729" s="37" t="s">
        <v>262</v>
      </c>
      <c r="T729" s="23" t="s">
        <v>66</v>
      </c>
      <c r="U729" s="417"/>
      <c r="V729" s="26" t="s">
        <v>2820</v>
      </c>
      <c r="W729" s="27" t="s">
        <v>69</v>
      </c>
      <c r="X729" s="26"/>
    </row>
    <row r="730" spans="1:24" s="401" customFormat="1" ht="25.5" x14ac:dyDescent="0.2">
      <c r="A730" s="14" t="s">
        <v>1332</v>
      </c>
      <c r="B730" s="14" t="s">
        <v>1333</v>
      </c>
      <c r="C730" s="14" t="s">
        <v>1357</v>
      </c>
      <c r="D730" s="381">
        <v>53486.33</v>
      </c>
      <c r="E730" s="381"/>
      <c r="F730" s="381"/>
      <c r="G730" s="23" t="s">
        <v>67</v>
      </c>
      <c r="H730" s="14">
        <v>2010</v>
      </c>
      <c r="I730" s="424">
        <f>VLOOKUP(H730,[1]Inflation!$G$16:$H$26,2,FALSE)</f>
        <v>1.0461491063094051</v>
      </c>
      <c r="J730" s="16">
        <f>I730*D730</f>
        <v>55954.676329269925</v>
      </c>
      <c r="K730" s="381"/>
      <c r="L730" s="450">
        <v>25000</v>
      </c>
      <c r="M730" s="381"/>
      <c r="N730" s="16">
        <f t="shared" si="70"/>
        <v>26153.727657735126</v>
      </c>
      <c r="O730" s="381">
        <v>100000</v>
      </c>
      <c r="P730" s="381"/>
      <c r="Q730" s="16">
        <f t="shared" si="71"/>
        <v>104614.9106309405</v>
      </c>
      <c r="R730" s="387" t="s">
        <v>1102</v>
      </c>
      <c r="S730" s="37" t="s">
        <v>233</v>
      </c>
      <c r="T730" s="23" t="s">
        <v>66</v>
      </c>
      <c r="U730" s="417"/>
      <c r="V730" s="26" t="s">
        <v>2783</v>
      </c>
      <c r="W730" s="38" t="s">
        <v>69</v>
      </c>
      <c r="X730" s="26"/>
    </row>
    <row r="731" spans="1:24" ht="25.5" x14ac:dyDescent="0.2">
      <c r="A731" s="14" t="s">
        <v>1332</v>
      </c>
      <c r="B731" s="14" t="s">
        <v>1358</v>
      </c>
      <c r="C731" s="14" t="s">
        <v>1359</v>
      </c>
      <c r="D731" s="398">
        <v>245</v>
      </c>
      <c r="E731" s="398"/>
      <c r="F731" s="398"/>
      <c r="G731" s="14">
        <v>2011</v>
      </c>
      <c r="H731" s="14">
        <v>2011</v>
      </c>
      <c r="I731" s="424">
        <f>VLOOKUP(H731,[1]Inflation!$G$16:$H$26,2,FALSE)</f>
        <v>1.0292667257822254</v>
      </c>
      <c r="J731" s="16">
        <f>D731*I731</f>
        <v>252.17034781664523</v>
      </c>
      <c r="K731" s="398"/>
      <c r="L731" s="16"/>
      <c r="M731" s="398"/>
      <c r="N731" s="16">
        <f t="shared" si="70"/>
        <v>0</v>
      </c>
      <c r="O731" s="398"/>
      <c r="P731" s="398"/>
      <c r="Q731" s="16">
        <f t="shared" si="71"/>
        <v>0</v>
      </c>
      <c r="R731" s="14" t="s">
        <v>148</v>
      </c>
      <c r="S731" s="14" t="s">
        <v>74</v>
      </c>
      <c r="T731" s="14" t="s">
        <v>1360</v>
      </c>
      <c r="U731" s="416" t="s">
        <v>120</v>
      </c>
      <c r="V731" s="14" t="s">
        <v>2766</v>
      </c>
      <c r="W731" s="38" t="s">
        <v>121</v>
      </c>
      <c r="X731" s="14"/>
    </row>
    <row r="732" spans="1:24" ht="25.5" x14ac:dyDescent="0.2">
      <c r="A732" s="14" t="s">
        <v>1332</v>
      </c>
      <c r="B732" s="14" t="s">
        <v>1358</v>
      </c>
      <c r="C732" s="14" t="s">
        <v>1361</v>
      </c>
      <c r="D732" s="398">
        <v>150</v>
      </c>
      <c r="E732" s="398"/>
      <c r="F732" s="398"/>
      <c r="G732" s="406">
        <v>2011</v>
      </c>
      <c r="H732" s="14">
        <v>2011</v>
      </c>
      <c r="I732" s="424">
        <f>VLOOKUP(H732,[1]Inflation!$G$16:$H$26,2,FALSE)</f>
        <v>1.0292667257822254</v>
      </c>
      <c r="J732" s="16">
        <f>D732*I732</f>
        <v>154.39000886733382</v>
      </c>
      <c r="K732" s="398"/>
      <c r="L732" s="16"/>
      <c r="M732" s="398"/>
      <c r="N732" s="16">
        <f t="shared" si="70"/>
        <v>0</v>
      </c>
      <c r="O732" s="398"/>
      <c r="P732" s="435"/>
      <c r="Q732" s="16">
        <f t="shared" si="71"/>
        <v>0</v>
      </c>
      <c r="R732" s="406" t="s">
        <v>148</v>
      </c>
      <c r="S732" s="14" t="s">
        <v>1362</v>
      </c>
      <c r="T732" s="14" t="s">
        <v>1363</v>
      </c>
      <c r="U732" s="416">
        <v>3</v>
      </c>
      <c r="V732" s="14" t="s">
        <v>2739</v>
      </c>
      <c r="W732" s="402" t="s">
        <v>1364</v>
      </c>
      <c r="X732" s="14"/>
    </row>
    <row r="733" spans="1:24" ht="25.5" x14ac:dyDescent="0.2">
      <c r="A733" s="14" t="s">
        <v>1332</v>
      </c>
      <c r="B733" s="14" t="s">
        <v>1358</v>
      </c>
      <c r="C733" s="14"/>
      <c r="D733" s="398"/>
      <c r="E733" s="398"/>
      <c r="F733" s="398"/>
      <c r="G733" s="406">
        <v>2009</v>
      </c>
      <c r="H733" s="14">
        <v>2009</v>
      </c>
      <c r="I733" s="424">
        <f>VLOOKUP(H733,[1]Inflation!$G$16:$H$26,2,FALSE)</f>
        <v>1.0733291816457666</v>
      </c>
      <c r="J733" s="16">
        <f>D733*I733</f>
        <v>0</v>
      </c>
      <c r="K733" s="398">
        <v>5000</v>
      </c>
      <c r="L733" s="16">
        <v>1000000</v>
      </c>
      <c r="M733" s="398"/>
      <c r="N733" s="16">
        <f t="shared" si="70"/>
        <v>1073329.1816457666</v>
      </c>
      <c r="O733" s="398">
        <v>5000000</v>
      </c>
      <c r="P733" s="435"/>
      <c r="Q733" s="16">
        <f t="shared" si="71"/>
        <v>5366645.9082288332</v>
      </c>
      <c r="R733" s="406" t="s">
        <v>1102</v>
      </c>
      <c r="S733" s="14" t="s">
        <v>1164</v>
      </c>
      <c r="T733" s="14" t="s">
        <v>1365</v>
      </c>
      <c r="U733" s="431">
        <v>8</v>
      </c>
      <c r="V733" s="14" t="s">
        <v>2739</v>
      </c>
      <c r="W733" s="402" t="s">
        <v>1366</v>
      </c>
      <c r="X733" s="14"/>
    </row>
    <row r="734" spans="1:24" ht="25.5" x14ac:dyDescent="0.2">
      <c r="A734" s="37" t="s">
        <v>1332</v>
      </c>
      <c r="B734" s="37" t="s">
        <v>1358</v>
      </c>
      <c r="C734" s="31"/>
      <c r="D734" s="384">
        <v>154239.85999999999</v>
      </c>
      <c r="E734" s="384"/>
      <c r="F734" s="384"/>
      <c r="G734" s="382" t="s">
        <v>67</v>
      </c>
      <c r="H734" s="14">
        <v>2010</v>
      </c>
      <c r="I734" s="424">
        <f>VLOOKUP(H734,[1]Inflation!$G$16:$H$26,2,FALSE)</f>
        <v>1.0461491063094051</v>
      </c>
      <c r="J734" s="16">
        <f>I734*D734</f>
        <v>161357.89169628773</v>
      </c>
      <c r="K734" s="384"/>
      <c r="L734" s="452">
        <v>113800</v>
      </c>
      <c r="M734" s="384"/>
      <c r="N734" s="16">
        <f t="shared" si="70"/>
        <v>119051.7682980103</v>
      </c>
      <c r="O734" s="384">
        <v>274000</v>
      </c>
      <c r="P734" s="471"/>
      <c r="Q734" s="16">
        <f t="shared" si="71"/>
        <v>286644.85512877698</v>
      </c>
      <c r="R734" s="391" t="s">
        <v>1102</v>
      </c>
      <c r="S734" s="37" t="s">
        <v>71</v>
      </c>
      <c r="T734" s="23" t="s">
        <v>66</v>
      </c>
      <c r="U734" s="392"/>
      <c r="V734" s="33" t="s">
        <v>3017</v>
      </c>
      <c r="W734" s="445" t="s">
        <v>69</v>
      </c>
      <c r="X734" s="33"/>
    </row>
    <row r="735" spans="1:24" s="401" customFormat="1" ht="25.5" x14ac:dyDescent="0.2">
      <c r="A735" s="14" t="s">
        <v>1332</v>
      </c>
      <c r="B735" s="14" t="s">
        <v>1266</v>
      </c>
      <c r="C735" s="14"/>
      <c r="D735" s="398">
        <v>110</v>
      </c>
      <c r="E735" s="398"/>
      <c r="F735" s="398"/>
      <c r="G735" s="14">
        <v>2011</v>
      </c>
      <c r="H735" s="14">
        <v>2011</v>
      </c>
      <c r="I735" s="424">
        <f>VLOOKUP(H735,[1]Inflation!$G$16:$H$26,2,FALSE)</f>
        <v>1.0292667257822254</v>
      </c>
      <c r="J735" s="16">
        <f>I735*D735</f>
        <v>113.2193398360448</v>
      </c>
      <c r="K735" s="398"/>
      <c r="L735" s="16"/>
      <c r="M735" s="398"/>
      <c r="N735" s="16">
        <f t="shared" si="70"/>
        <v>0</v>
      </c>
      <c r="O735" s="398"/>
      <c r="P735" s="398"/>
      <c r="Q735" s="16">
        <f t="shared" si="71"/>
        <v>0</v>
      </c>
      <c r="R735" s="14" t="s">
        <v>148</v>
      </c>
      <c r="S735" s="14" t="s">
        <v>1362</v>
      </c>
      <c r="T735" s="14" t="s">
        <v>1363</v>
      </c>
      <c r="U735" s="416">
        <v>3</v>
      </c>
      <c r="V735" s="14" t="s">
        <v>2739</v>
      </c>
      <c r="W735" s="38" t="s">
        <v>1364</v>
      </c>
      <c r="X735" s="14"/>
    </row>
    <row r="736" spans="1:24" s="401" customFormat="1" ht="25.5" x14ac:dyDescent="0.2">
      <c r="A736" s="14" t="s">
        <v>1332</v>
      </c>
      <c r="B736" s="14" t="s">
        <v>1266</v>
      </c>
      <c r="C736" s="14"/>
      <c r="D736" s="398"/>
      <c r="E736" s="398"/>
      <c r="F736" s="398"/>
      <c r="G736" s="14">
        <v>2009</v>
      </c>
      <c r="H736" s="14">
        <v>2009</v>
      </c>
      <c r="I736" s="424">
        <f>VLOOKUP(H736,[1]Inflation!$G$16:$H$26,2,FALSE)</f>
        <v>1.0733291816457666</v>
      </c>
      <c r="J736" s="16">
        <f>I736*D736</f>
        <v>0</v>
      </c>
      <c r="K736" s="398"/>
      <c r="L736" s="16">
        <v>1500000</v>
      </c>
      <c r="M736" s="398"/>
      <c r="N736" s="16">
        <f t="shared" si="70"/>
        <v>1609993.77246865</v>
      </c>
      <c r="O736" s="398">
        <v>10000000</v>
      </c>
      <c r="P736" s="398"/>
      <c r="Q736" s="16">
        <f t="shared" si="71"/>
        <v>10733291.816457666</v>
      </c>
      <c r="R736" s="14" t="s">
        <v>1102</v>
      </c>
      <c r="S736" s="14" t="s">
        <v>1164</v>
      </c>
      <c r="T736" s="14" t="s">
        <v>1365</v>
      </c>
      <c r="U736" s="416">
        <v>11</v>
      </c>
      <c r="V736" s="14" t="s">
        <v>2739</v>
      </c>
      <c r="W736" s="38" t="s">
        <v>1366</v>
      </c>
      <c r="X736" s="14"/>
    </row>
    <row r="737" spans="1:24" s="401" customFormat="1" ht="25.5" x14ac:dyDescent="0.2">
      <c r="A737" s="14" t="s">
        <v>1332</v>
      </c>
      <c r="B737" s="14" t="s">
        <v>1266</v>
      </c>
      <c r="C737" s="14" t="s">
        <v>1369</v>
      </c>
      <c r="D737" s="398"/>
      <c r="E737" s="398"/>
      <c r="F737" s="398"/>
      <c r="G737" s="14">
        <v>2009</v>
      </c>
      <c r="H737" s="14">
        <v>2009</v>
      </c>
      <c r="I737" s="424">
        <f>VLOOKUP(H737,[1]Inflation!$G$16:$H$26,2,FALSE)</f>
        <v>1.0733291816457666</v>
      </c>
      <c r="J737" s="16">
        <f>I737*D737</f>
        <v>0</v>
      </c>
      <c r="K737" s="398"/>
      <c r="L737" s="16">
        <v>1713607.1</v>
      </c>
      <c r="M737" s="398"/>
      <c r="N737" s="16">
        <f t="shared" si="70"/>
        <v>1839264.5063053754</v>
      </c>
      <c r="O737" s="398">
        <v>1821669.81</v>
      </c>
      <c r="P737" s="398"/>
      <c r="Q737" s="16">
        <f t="shared" si="71"/>
        <v>1955251.3663960993</v>
      </c>
      <c r="R737" s="14" t="s">
        <v>1102</v>
      </c>
      <c r="S737" s="14" t="s">
        <v>71</v>
      </c>
      <c r="T737" s="14" t="s">
        <v>1370</v>
      </c>
      <c r="U737" s="416">
        <v>11</v>
      </c>
      <c r="V737" s="14" t="s">
        <v>2766</v>
      </c>
      <c r="W737" s="38" t="s">
        <v>1371</v>
      </c>
      <c r="X737" s="14"/>
    </row>
    <row r="738" spans="1:24" s="401" customFormat="1" x14ac:dyDescent="0.2">
      <c r="A738" s="14" t="s">
        <v>1372</v>
      </c>
      <c r="B738" s="14" t="s">
        <v>1373</v>
      </c>
      <c r="C738" s="14"/>
      <c r="D738" s="398">
        <v>500</v>
      </c>
      <c r="E738" s="398">
        <v>500</v>
      </c>
      <c r="F738" s="398"/>
      <c r="G738" s="14">
        <v>2011</v>
      </c>
      <c r="H738" s="14">
        <v>2011</v>
      </c>
      <c r="I738" s="424">
        <f>VLOOKUP(H738,[1]Inflation!$G$16:$H$26,2,FALSE)</f>
        <v>1.0292667257822254</v>
      </c>
      <c r="J738" s="16">
        <f t="shared" ref="J738:J769" si="73">I738*E738</f>
        <v>514.63336289111271</v>
      </c>
      <c r="K738" s="398"/>
      <c r="L738" s="16"/>
      <c r="M738" s="398"/>
      <c r="N738" s="16">
        <f t="shared" ref="N738:N769" si="74">M738*I738</f>
        <v>0</v>
      </c>
      <c r="O738" s="398"/>
      <c r="P738" s="398"/>
      <c r="Q738" s="16">
        <f t="shared" ref="Q738:Q769" si="75">P738*I738</f>
        <v>0</v>
      </c>
      <c r="R738" s="14" t="s">
        <v>113</v>
      </c>
      <c r="S738" s="14" t="s">
        <v>97</v>
      </c>
      <c r="T738" s="14" t="s">
        <v>227</v>
      </c>
      <c r="U738" s="416" t="s">
        <v>32</v>
      </c>
      <c r="V738" s="14" t="s">
        <v>2774</v>
      </c>
      <c r="W738" s="38" t="s">
        <v>228</v>
      </c>
      <c r="X738" s="14"/>
    </row>
    <row r="739" spans="1:24" s="401" customFormat="1" x14ac:dyDescent="0.2">
      <c r="A739" s="14" t="s">
        <v>1372</v>
      </c>
      <c r="B739" s="14" t="s">
        <v>1373</v>
      </c>
      <c r="C739" s="14"/>
      <c r="D739" s="398" t="s">
        <v>963</v>
      </c>
      <c r="E739" s="398"/>
      <c r="F739" s="398" t="s">
        <v>113</v>
      </c>
      <c r="G739" s="14">
        <v>2007</v>
      </c>
      <c r="H739" s="14">
        <v>2007</v>
      </c>
      <c r="I739" s="424">
        <f>VLOOKUP(H739,[1]Inflation!$G$16:$H$26,2,FALSE)</f>
        <v>1.118306895992371</v>
      </c>
      <c r="J739" s="16">
        <f t="shared" si="73"/>
        <v>0</v>
      </c>
      <c r="K739" s="398">
        <v>6500</v>
      </c>
      <c r="L739" s="16">
        <v>1500000</v>
      </c>
      <c r="M739" s="398">
        <f>L739/5280</f>
        <v>284.09090909090907</v>
      </c>
      <c r="N739" s="16">
        <f t="shared" si="74"/>
        <v>317.70082272510535</v>
      </c>
      <c r="O739" s="398">
        <v>2000000</v>
      </c>
      <c r="P739" s="398">
        <f>O739/5280</f>
        <v>378.78787878787881</v>
      </c>
      <c r="Q739" s="16">
        <f t="shared" si="75"/>
        <v>423.60109696680723</v>
      </c>
      <c r="R739" s="14" t="s">
        <v>163</v>
      </c>
      <c r="S739" s="14" t="s">
        <v>97</v>
      </c>
      <c r="T739" s="14" t="s">
        <v>98</v>
      </c>
      <c r="U739" s="416" t="s">
        <v>1375</v>
      </c>
      <c r="V739" s="14" t="s">
        <v>2739</v>
      </c>
      <c r="W739" s="38" t="s">
        <v>99</v>
      </c>
      <c r="X739" s="14" t="s">
        <v>2727</v>
      </c>
    </row>
    <row r="740" spans="1:24" s="401" customFormat="1" ht="25.5" x14ac:dyDescent="0.2">
      <c r="A740" s="14" t="s">
        <v>1372</v>
      </c>
      <c r="B740" s="14" t="s">
        <v>1373</v>
      </c>
      <c r="C740" s="14" t="s">
        <v>1378</v>
      </c>
      <c r="D740" s="432"/>
      <c r="E740" s="432"/>
      <c r="F740" s="432" t="s">
        <v>113</v>
      </c>
      <c r="G740" s="14" t="s">
        <v>30</v>
      </c>
      <c r="H740" s="14">
        <v>2008</v>
      </c>
      <c r="I740" s="424">
        <f>VLOOKUP(H740,[1]Inflation!$G$16:$H$26,2,FALSE)</f>
        <v>1.0721304058925818</v>
      </c>
      <c r="J740" s="16">
        <f t="shared" si="73"/>
        <v>0</v>
      </c>
      <c r="K740" s="432"/>
      <c r="L740" s="451">
        <v>2250000</v>
      </c>
      <c r="M740" s="432">
        <f>L740/5280</f>
        <v>426.13636363636363</v>
      </c>
      <c r="N740" s="16">
        <f t="shared" si="74"/>
        <v>456.87375251104339</v>
      </c>
      <c r="O740" s="432">
        <v>4000000</v>
      </c>
      <c r="P740" s="432">
        <f>O740/5280</f>
        <v>757.57575757575762</v>
      </c>
      <c r="Q740" s="16">
        <f t="shared" si="75"/>
        <v>812.22000446407719</v>
      </c>
      <c r="R740" s="406" t="s">
        <v>163</v>
      </c>
      <c r="S740" s="14" t="s">
        <v>28</v>
      </c>
      <c r="T740" s="14" t="s">
        <v>29</v>
      </c>
      <c r="U740" s="416" t="s">
        <v>1379</v>
      </c>
      <c r="V740" s="14" t="s">
        <v>2739</v>
      </c>
      <c r="W740" s="38" t="s">
        <v>33</v>
      </c>
      <c r="X740" s="14" t="s">
        <v>34</v>
      </c>
    </row>
    <row r="741" spans="1:24" s="401" customFormat="1" x14ac:dyDescent="0.2">
      <c r="A741" s="14" t="s">
        <v>1372</v>
      </c>
      <c r="B741" s="14" t="s">
        <v>1373</v>
      </c>
      <c r="C741" s="23" t="s">
        <v>1380</v>
      </c>
      <c r="D741" s="381">
        <v>296.10000000000002</v>
      </c>
      <c r="E741" s="381">
        <v>296.10000000000002</v>
      </c>
      <c r="F741" s="381"/>
      <c r="G741" s="23" t="s">
        <v>67</v>
      </c>
      <c r="H741" s="23">
        <v>2010</v>
      </c>
      <c r="I741" s="424">
        <f>VLOOKUP(H741,[1]Inflation!$G$16:$H$26,2,FALSE)</f>
        <v>1.0461491063094051</v>
      </c>
      <c r="J741" s="16">
        <f t="shared" si="73"/>
        <v>309.76475037821484</v>
      </c>
      <c r="K741" s="381"/>
      <c r="L741" s="450">
        <v>159.38999999999999</v>
      </c>
      <c r="M741" s="381">
        <v>159.38999999999999</v>
      </c>
      <c r="N741" s="16">
        <f t="shared" si="74"/>
        <v>166.74570605465607</v>
      </c>
      <c r="O741" s="381">
        <v>475</v>
      </c>
      <c r="P741" s="381">
        <v>475</v>
      </c>
      <c r="Q741" s="16">
        <f t="shared" si="75"/>
        <v>496.92082549696738</v>
      </c>
      <c r="R741" s="382" t="s">
        <v>113</v>
      </c>
      <c r="S741" s="14" t="s">
        <v>65</v>
      </c>
      <c r="T741" s="23" t="s">
        <v>66</v>
      </c>
      <c r="U741" s="417"/>
      <c r="V741" s="26" t="s">
        <v>3018</v>
      </c>
      <c r="W741" s="27" t="s">
        <v>69</v>
      </c>
      <c r="X741" s="26"/>
    </row>
    <row r="742" spans="1:24" s="401" customFormat="1" x14ac:dyDescent="0.2">
      <c r="A742" s="14" t="s">
        <v>1372</v>
      </c>
      <c r="B742" s="14" t="s">
        <v>1373</v>
      </c>
      <c r="C742" s="14" t="s">
        <v>1381</v>
      </c>
      <c r="D742" s="381">
        <v>212.9</v>
      </c>
      <c r="E742" s="381">
        <v>212.9</v>
      </c>
      <c r="F742" s="381"/>
      <c r="G742" s="23" t="s">
        <v>67</v>
      </c>
      <c r="H742" s="23">
        <v>2010</v>
      </c>
      <c r="I742" s="424">
        <f>VLOOKUP(H742,[1]Inflation!$G$16:$H$26,2,FALSE)</f>
        <v>1.0461491063094051</v>
      </c>
      <c r="J742" s="16">
        <f t="shared" si="73"/>
        <v>222.72514473327234</v>
      </c>
      <c r="K742" s="381"/>
      <c r="L742" s="450">
        <v>142.91</v>
      </c>
      <c r="M742" s="381">
        <v>142.91</v>
      </c>
      <c r="N742" s="16">
        <f t="shared" si="74"/>
        <v>149.50516878267706</v>
      </c>
      <c r="O742" s="381">
        <v>306.45</v>
      </c>
      <c r="P742" s="381">
        <v>306.45</v>
      </c>
      <c r="Q742" s="16">
        <f t="shared" si="75"/>
        <v>320.59239362851719</v>
      </c>
      <c r="R742" s="382" t="s">
        <v>113</v>
      </c>
      <c r="S742" s="37" t="s">
        <v>291</v>
      </c>
      <c r="T742" s="23" t="s">
        <v>66</v>
      </c>
      <c r="U742" s="417"/>
      <c r="V742" s="26" t="s">
        <v>2792</v>
      </c>
      <c r="W742" s="38" t="s">
        <v>69</v>
      </c>
      <c r="X742" s="26"/>
    </row>
    <row r="743" spans="1:24" s="401" customFormat="1" x14ac:dyDescent="0.2">
      <c r="A743" s="14" t="s">
        <v>1382</v>
      </c>
      <c r="B743" s="14" t="s">
        <v>1383</v>
      </c>
      <c r="C743" s="14" t="s">
        <v>1384</v>
      </c>
      <c r="D743" s="381">
        <v>6.96</v>
      </c>
      <c r="E743" s="398">
        <f t="shared" ref="E743:E758" si="76">(D743*8)*5280</f>
        <v>293990.40000000002</v>
      </c>
      <c r="F743" s="385" t="s">
        <v>163</v>
      </c>
      <c r="G743" s="23" t="s">
        <v>67</v>
      </c>
      <c r="H743" s="23">
        <v>2010</v>
      </c>
      <c r="I743" s="424">
        <f>VLOOKUP(H743,[1]Inflation!$G$16:$H$26,2,FALSE)</f>
        <v>1.0461491063094051</v>
      </c>
      <c r="J743" s="16">
        <f t="shared" si="73"/>
        <v>307557.79422354454</v>
      </c>
      <c r="K743" s="381"/>
      <c r="L743" s="450">
        <v>0</v>
      </c>
      <c r="M743" s="437">
        <f t="shared" ref="M743:M758" si="77">L743*8*5280</f>
        <v>0</v>
      </c>
      <c r="N743" s="16">
        <f t="shared" si="74"/>
        <v>0</v>
      </c>
      <c r="O743" s="381">
        <v>91</v>
      </c>
      <c r="P743" s="385">
        <f t="shared" ref="P743:P758" si="78">O743*8*5280</f>
        <v>3843840</v>
      </c>
      <c r="Q743" s="16">
        <f t="shared" si="75"/>
        <v>4021229.7807963435</v>
      </c>
      <c r="R743" s="406" t="s">
        <v>148</v>
      </c>
      <c r="S743" s="37" t="s">
        <v>83</v>
      </c>
      <c r="T743" s="23" t="s">
        <v>66</v>
      </c>
      <c r="U743" s="417"/>
      <c r="V743" s="26" t="s">
        <v>3019</v>
      </c>
      <c r="W743" s="38" t="s">
        <v>69</v>
      </c>
      <c r="X743" s="26"/>
    </row>
    <row r="744" spans="1:24" s="401" customFormat="1" x14ac:dyDescent="0.2">
      <c r="A744" s="14" t="s">
        <v>1382</v>
      </c>
      <c r="B744" s="14" t="s">
        <v>1383</v>
      </c>
      <c r="C744" s="14" t="s">
        <v>1386</v>
      </c>
      <c r="D744" s="381">
        <v>6.02</v>
      </c>
      <c r="E744" s="398">
        <f t="shared" si="76"/>
        <v>254284.79999999999</v>
      </c>
      <c r="F744" s="385" t="s">
        <v>163</v>
      </c>
      <c r="G744" s="23" t="s">
        <v>67</v>
      </c>
      <c r="H744" s="23">
        <v>2010</v>
      </c>
      <c r="I744" s="424">
        <f>VLOOKUP(H744,[1]Inflation!$G$16:$H$26,2,FALSE)</f>
        <v>1.0461491063094051</v>
      </c>
      <c r="J744" s="16">
        <f t="shared" si="73"/>
        <v>266019.81626806577</v>
      </c>
      <c r="K744" s="381"/>
      <c r="L744" s="450">
        <v>2.5</v>
      </c>
      <c r="M744" s="437">
        <f t="shared" si="77"/>
        <v>105600</v>
      </c>
      <c r="N744" s="16">
        <f t="shared" si="74"/>
        <v>110473.34562627318</v>
      </c>
      <c r="O744" s="381">
        <v>17.010000000000002</v>
      </c>
      <c r="P744" s="385">
        <f t="shared" si="78"/>
        <v>718502.40000000002</v>
      </c>
      <c r="Q744" s="16">
        <f t="shared" si="75"/>
        <v>751660.64364116266</v>
      </c>
      <c r="R744" s="406" t="s">
        <v>148</v>
      </c>
      <c r="S744" s="37" t="s">
        <v>83</v>
      </c>
      <c r="T744" s="23" t="s">
        <v>66</v>
      </c>
      <c r="U744" s="417"/>
      <c r="V744" s="26" t="s">
        <v>2787</v>
      </c>
      <c r="W744" s="38" t="s">
        <v>69</v>
      </c>
      <c r="X744" s="26"/>
    </row>
    <row r="745" spans="1:24" s="401" customFormat="1" x14ac:dyDescent="0.2">
      <c r="A745" s="14" t="s">
        <v>1382</v>
      </c>
      <c r="B745" s="14" t="s">
        <v>1383</v>
      </c>
      <c r="C745" s="14" t="s">
        <v>1387</v>
      </c>
      <c r="D745" s="381">
        <v>3.14</v>
      </c>
      <c r="E745" s="398">
        <f t="shared" si="76"/>
        <v>132633.60000000001</v>
      </c>
      <c r="F745" s="385" t="s">
        <v>163</v>
      </c>
      <c r="G745" s="23" t="s">
        <v>67</v>
      </c>
      <c r="H745" s="23">
        <v>2010</v>
      </c>
      <c r="I745" s="424">
        <f>VLOOKUP(H745,[1]Inflation!$G$16:$H$26,2,FALSE)</f>
        <v>1.0461491063094051</v>
      </c>
      <c r="J745" s="16">
        <f t="shared" si="73"/>
        <v>138754.52210659912</v>
      </c>
      <c r="K745" s="381"/>
      <c r="L745" s="450">
        <v>3.14</v>
      </c>
      <c r="M745" s="437">
        <f t="shared" si="77"/>
        <v>132633.60000000001</v>
      </c>
      <c r="N745" s="16">
        <f t="shared" si="74"/>
        <v>138754.52210659912</v>
      </c>
      <c r="O745" s="381">
        <v>3.14</v>
      </c>
      <c r="P745" s="385">
        <f t="shared" si="78"/>
        <v>132633.60000000001</v>
      </c>
      <c r="Q745" s="16">
        <f t="shared" si="75"/>
        <v>138754.52210659912</v>
      </c>
      <c r="R745" s="406" t="s">
        <v>148</v>
      </c>
      <c r="S745" s="37" t="s">
        <v>83</v>
      </c>
      <c r="T745" s="23" t="s">
        <v>66</v>
      </c>
      <c r="U745" s="417"/>
      <c r="V745" s="26" t="s">
        <v>2788</v>
      </c>
      <c r="W745" s="38" t="s">
        <v>69</v>
      </c>
      <c r="X745" s="26"/>
    </row>
    <row r="746" spans="1:24" s="401" customFormat="1" x14ac:dyDescent="0.2">
      <c r="A746" s="14" t="s">
        <v>1382</v>
      </c>
      <c r="B746" s="14" t="s">
        <v>1383</v>
      </c>
      <c r="C746" s="14" t="s">
        <v>1388</v>
      </c>
      <c r="D746" s="381">
        <v>5.34</v>
      </c>
      <c r="E746" s="398">
        <f t="shared" si="76"/>
        <v>225561.60000000001</v>
      </c>
      <c r="F746" s="385" t="s">
        <v>163</v>
      </c>
      <c r="G746" s="23" t="s">
        <v>67</v>
      </c>
      <c r="H746" s="23">
        <v>2010</v>
      </c>
      <c r="I746" s="424">
        <f>VLOOKUP(H746,[1]Inflation!$G$16:$H$26,2,FALSE)</f>
        <v>1.0461491063094051</v>
      </c>
      <c r="J746" s="16">
        <f t="shared" si="73"/>
        <v>235971.0662577195</v>
      </c>
      <c r="K746" s="381"/>
      <c r="L746" s="450">
        <v>2.7</v>
      </c>
      <c r="M746" s="437">
        <f t="shared" si="77"/>
        <v>114048.00000000001</v>
      </c>
      <c r="N746" s="16">
        <f t="shared" si="74"/>
        <v>119311.21327637504</v>
      </c>
      <c r="O746" s="381">
        <v>12</v>
      </c>
      <c r="P746" s="385">
        <f t="shared" si="78"/>
        <v>506880</v>
      </c>
      <c r="Q746" s="16">
        <f t="shared" si="75"/>
        <v>530272.05900611123</v>
      </c>
      <c r="R746" s="406" t="s">
        <v>148</v>
      </c>
      <c r="S746" s="37" t="s">
        <v>83</v>
      </c>
      <c r="T746" s="23" t="s">
        <v>66</v>
      </c>
      <c r="U746" s="417"/>
      <c r="V746" s="26" t="s">
        <v>2801</v>
      </c>
      <c r="W746" s="38" t="s">
        <v>69</v>
      </c>
      <c r="X746" s="26"/>
    </row>
    <row r="747" spans="1:24" s="401" customFormat="1" x14ac:dyDescent="0.2">
      <c r="A747" s="14" t="s">
        <v>1382</v>
      </c>
      <c r="B747" s="14" t="s">
        <v>1383</v>
      </c>
      <c r="C747" s="14" t="s">
        <v>1389</v>
      </c>
      <c r="D747" s="381">
        <v>6.5</v>
      </c>
      <c r="E747" s="398">
        <f t="shared" si="76"/>
        <v>274560</v>
      </c>
      <c r="F747" s="385" t="s">
        <v>163</v>
      </c>
      <c r="G747" s="23" t="s">
        <v>67</v>
      </c>
      <c r="H747" s="23">
        <v>2010</v>
      </c>
      <c r="I747" s="424">
        <f>VLOOKUP(H747,[1]Inflation!$G$16:$H$26,2,FALSE)</f>
        <v>1.0461491063094051</v>
      </c>
      <c r="J747" s="16">
        <f t="shared" si="73"/>
        <v>287230.69862831023</v>
      </c>
      <c r="K747" s="381"/>
      <c r="L747" s="450">
        <v>3</v>
      </c>
      <c r="M747" s="437">
        <f t="shared" si="77"/>
        <v>126720</v>
      </c>
      <c r="N747" s="16">
        <f t="shared" si="74"/>
        <v>132568.01475152781</v>
      </c>
      <c r="O747" s="381">
        <v>10</v>
      </c>
      <c r="P747" s="385">
        <f t="shared" si="78"/>
        <v>422400</v>
      </c>
      <c r="Q747" s="16">
        <f t="shared" si="75"/>
        <v>441893.38250509271</v>
      </c>
      <c r="R747" s="406" t="s">
        <v>148</v>
      </c>
      <c r="S747" s="37" t="s">
        <v>83</v>
      </c>
      <c r="T747" s="23" t="s">
        <v>66</v>
      </c>
      <c r="U747" s="417"/>
      <c r="V747" s="26" t="s">
        <v>2748</v>
      </c>
      <c r="W747" s="38" t="s">
        <v>69</v>
      </c>
      <c r="X747" s="26"/>
    </row>
    <row r="748" spans="1:24" s="401" customFormat="1" x14ac:dyDescent="0.2">
      <c r="A748" s="14" t="s">
        <v>1382</v>
      </c>
      <c r="B748" s="14" t="s">
        <v>1383</v>
      </c>
      <c r="C748" s="14" t="s">
        <v>1390</v>
      </c>
      <c r="D748" s="381">
        <v>7.81</v>
      </c>
      <c r="E748" s="398">
        <f t="shared" si="76"/>
        <v>329894.39999999997</v>
      </c>
      <c r="F748" s="385" t="s">
        <v>163</v>
      </c>
      <c r="G748" s="23" t="s">
        <v>67</v>
      </c>
      <c r="H748" s="23">
        <v>2010</v>
      </c>
      <c r="I748" s="424">
        <f>VLOOKUP(H748,[1]Inflation!$G$16:$H$26,2,FALSE)</f>
        <v>1.0461491063094051</v>
      </c>
      <c r="J748" s="16">
        <f t="shared" si="73"/>
        <v>345118.73173647735</v>
      </c>
      <c r="K748" s="381"/>
      <c r="L748" s="450">
        <v>4</v>
      </c>
      <c r="M748" s="437">
        <f t="shared" si="77"/>
        <v>168960</v>
      </c>
      <c r="N748" s="16">
        <f t="shared" si="74"/>
        <v>176757.35300203707</v>
      </c>
      <c r="O748" s="381">
        <v>18</v>
      </c>
      <c r="P748" s="385">
        <f t="shared" si="78"/>
        <v>760320</v>
      </c>
      <c r="Q748" s="16">
        <f t="shared" si="75"/>
        <v>795408.08850916685</v>
      </c>
      <c r="R748" s="406" t="s">
        <v>148</v>
      </c>
      <c r="S748" s="37" t="s">
        <v>83</v>
      </c>
      <c r="T748" s="23" t="s">
        <v>66</v>
      </c>
      <c r="U748" s="417"/>
      <c r="V748" s="26" t="s">
        <v>2851</v>
      </c>
      <c r="W748" s="38" t="s">
        <v>69</v>
      </c>
      <c r="X748" s="26"/>
    </row>
    <row r="749" spans="1:24" s="401" customFormat="1" x14ac:dyDescent="0.2">
      <c r="A749" s="14" t="s">
        <v>1382</v>
      </c>
      <c r="B749" s="14" t="s">
        <v>1383</v>
      </c>
      <c r="C749" s="14" t="s">
        <v>1391</v>
      </c>
      <c r="D749" s="381">
        <v>3.77</v>
      </c>
      <c r="E749" s="398">
        <f t="shared" si="76"/>
        <v>159244.79999999999</v>
      </c>
      <c r="F749" s="385" t="s">
        <v>163</v>
      </c>
      <c r="G749" s="23" t="s">
        <v>67</v>
      </c>
      <c r="H749" s="23">
        <v>2010</v>
      </c>
      <c r="I749" s="424">
        <f>VLOOKUP(H749,[1]Inflation!$G$16:$H$26,2,FALSE)</f>
        <v>1.0461491063094051</v>
      </c>
      <c r="J749" s="16">
        <f t="shared" si="73"/>
        <v>166593.80520441994</v>
      </c>
      <c r="K749" s="381"/>
      <c r="L749" s="450">
        <v>3</v>
      </c>
      <c r="M749" s="437">
        <f t="shared" si="77"/>
        <v>126720</v>
      </c>
      <c r="N749" s="16">
        <f t="shared" si="74"/>
        <v>132568.01475152781</v>
      </c>
      <c r="O749" s="381">
        <v>4.4000000000000004</v>
      </c>
      <c r="P749" s="385">
        <f t="shared" si="78"/>
        <v>185856.00000000003</v>
      </c>
      <c r="Q749" s="16">
        <f t="shared" si="75"/>
        <v>194433.08830224082</v>
      </c>
      <c r="R749" s="406" t="s">
        <v>148</v>
      </c>
      <c r="S749" s="37" t="s">
        <v>83</v>
      </c>
      <c r="T749" s="23" t="s">
        <v>66</v>
      </c>
      <c r="U749" s="417"/>
      <c r="V749" s="26" t="s">
        <v>2763</v>
      </c>
      <c r="W749" s="38" t="s">
        <v>69</v>
      </c>
      <c r="X749" s="26"/>
    </row>
    <row r="750" spans="1:24" s="401" customFormat="1" x14ac:dyDescent="0.2">
      <c r="A750" s="14" t="s">
        <v>1382</v>
      </c>
      <c r="B750" s="14" t="s">
        <v>1383</v>
      </c>
      <c r="C750" s="14" t="s">
        <v>1392</v>
      </c>
      <c r="D750" s="381">
        <v>6.5</v>
      </c>
      <c r="E750" s="398">
        <f t="shared" si="76"/>
        <v>274560</v>
      </c>
      <c r="F750" s="385" t="s">
        <v>163</v>
      </c>
      <c r="G750" s="23" t="s">
        <v>67</v>
      </c>
      <c r="H750" s="23">
        <v>2010</v>
      </c>
      <c r="I750" s="424">
        <f>VLOOKUP(H750,[1]Inflation!$G$16:$H$26,2,FALSE)</f>
        <v>1.0461491063094051</v>
      </c>
      <c r="J750" s="16">
        <f t="shared" si="73"/>
        <v>287230.69862831023</v>
      </c>
      <c r="K750" s="381"/>
      <c r="L750" s="450">
        <v>6.5</v>
      </c>
      <c r="M750" s="437">
        <f t="shared" si="77"/>
        <v>274560</v>
      </c>
      <c r="N750" s="16">
        <f t="shared" si="74"/>
        <v>287230.69862831023</v>
      </c>
      <c r="O750" s="381">
        <v>6.5</v>
      </c>
      <c r="P750" s="385">
        <f t="shared" si="78"/>
        <v>274560</v>
      </c>
      <c r="Q750" s="16">
        <f t="shared" si="75"/>
        <v>287230.69862831023</v>
      </c>
      <c r="R750" s="406" t="s">
        <v>148</v>
      </c>
      <c r="S750" s="37" t="s">
        <v>83</v>
      </c>
      <c r="T750" s="23" t="s">
        <v>66</v>
      </c>
      <c r="U750" s="417"/>
      <c r="V750" s="26" t="s">
        <v>2788</v>
      </c>
      <c r="W750" s="38" t="s">
        <v>69</v>
      </c>
      <c r="X750" s="26"/>
    </row>
    <row r="751" spans="1:24" s="401" customFormat="1" x14ac:dyDescent="0.2">
      <c r="A751" s="14" t="s">
        <v>1382</v>
      </c>
      <c r="B751" s="14" t="s">
        <v>1383</v>
      </c>
      <c r="C751" s="14" t="s">
        <v>1393</v>
      </c>
      <c r="D751" s="381">
        <v>11.33</v>
      </c>
      <c r="E751" s="398">
        <f t="shared" si="76"/>
        <v>478579.20000000001</v>
      </c>
      <c r="F751" s="385" t="s">
        <v>163</v>
      </c>
      <c r="G751" s="23" t="s">
        <v>67</v>
      </c>
      <c r="H751" s="23">
        <v>2010</v>
      </c>
      <c r="I751" s="424">
        <f>VLOOKUP(H751,[1]Inflation!$G$16:$H$26,2,FALSE)</f>
        <v>1.0461491063094051</v>
      </c>
      <c r="J751" s="16">
        <f t="shared" si="73"/>
        <v>500665.20237827004</v>
      </c>
      <c r="K751" s="381"/>
      <c r="L751" s="450">
        <v>4</v>
      </c>
      <c r="M751" s="437">
        <f t="shared" si="77"/>
        <v>168960</v>
      </c>
      <c r="N751" s="16">
        <f t="shared" si="74"/>
        <v>176757.35300203707</v>
      </c>
      <c r="O751" s="381">
        <v>19</v>
      </c>
      <c r="P751" s="385">
        <f t="shared" si="78"/>
        <v>802560</v>
      </c>
      <c r="Q751" s="16">
        <f t="shared" si="75"/>
        <v>839597.42675967608</v>
      </c>
      <c r="R751" s="406" t="s">
        <v>148</v>
      </c>
      <c r="S751" s="37" t="s">
        <v>83</v>
      </c>
      <c r="T751" s="23" t="s">
        <v>66</v>
      </c>
      <c r="U751" s="417"/>
      <c r="V751" s="26" t="s">
        <v>2749</v>
      </c>
      <c r="W751" s="38" t="s">
        <v>69</v>
      </c>
      <c r="X751" s="26"/>
    </row>
    <row r="752" spans="1:24" s="401" customFormat="1" x14ac:dyDescent="0.2">
      <c r="A752" s="14" t="s">
        <v>1382</v>
      </c>
      <c r="B752" s="14" t="s">
        <v>1383</v>
      </c>
      <c r="C752" s="14" t="s">
        <v>1394</v>
      </c>
      <c r="D752" s="381">
        <v>9.06</v>
      </c>
      <c r="E752" s="398">
        <f t="shared" si="76"/>
        <v>382694.40000000002</v>
      </c>
      <c r="F752" s="385" t="s">
        <v>163</v>
      </c>
      <c r="G752" s="23" t="s">
        <v>67</v>
      </c>
      <c r="H752" s="23">
        <v>2010</v>
      </c>
      <c r="I752" s="424">
        <f>VLOOKUP(H752,[1]Inflation!$G$16:$H$26,2,FALSE)</f>
        <v>1.0461491063094051</v>
      </c>
      <c r="J752" s="16">
        <f t="shared" si="73"/>
        <v>400355.404549614</v>
      </c>
      <c r="K752" s="381"/>
      <c r="L752" s="450">
        <v>5</v>
      </c>
      <c r="M752" s="437">
        <f t="shared" si="77"/>
        <v>211200</v>
      </c>
      <c r="N752" s="16">
        <f t="shared" si="74"/>
        <v>220946.69125254636</v>
      </c>
      <c r="O752" s="381">
        <v>33.92</v>
      </c>
      <c r="P752" s="385">
        <f t="shared" si="78"/>
        <v>1432780.8</v>
      </c>
      <c r="Q752" s="16">
        <f t="shared" si="75"/>
        <v>1498902.3534572744</v>
      </c>
      <c r="R752" s="406" t="s">
        <v>148</v>
      </c>
      <c r="S752" s="37" t="s">
        <v>83</v>
      </c>
      <c r="T752" s="23" t="s">
        <v>66</v>
      </c>
      <c r="U752" s="417"/>
      <c r="V752" s="26" t="s">
        <v>2750</v>
      </c>
      <c r="W752" s="38" t="s">
        <v>69</v>
      </c>
      <c r="X752" s="26"/>
    </row>
    <row r="753" spans="1:24" s="401" customFormat="1" x14ac:dyDescent="0.2">
      <c r="A753" s="14" t="s">
        <v>1382</v>
      </c>
      <c r="B753" s="14" t="s">
        <v>1383</v>
      </c>
      <c r="C753" s="14" t="s">
        <v>1395</v>
      </c>
      <c r="D753" s="381">
        <v>5.2</v>
      </c>
      <c r="E753" s="398">
        <f t="shared" si="76"/>
        <v>219648</v>
      </c>
      <c r="F753" s="385" t="s">
        <v>163</v>
      </c>
      <c r="G753" s="23" t="s">
        <v>67</v>
      </c>
      <c r="H753" s="23">
        <v>2010</v>
      </c>
      <c r="I753" s="424">
        <f>VLOOKUP(H753,[1]Inflation!$G$16:$H$26,2,FALSE)</f>
        <v>1.0461491063094051</v>
      </c>
      <c r="J753" s="16">
        <f t="shared" si="73"/>
        <v>229784.55890264819</v>
      </c>
      <c r="K753" s="381"/>
      <c r="L753" s="450">
        <v>4</v>
      </c>
      <c r="M753" s="437">
        <f t="shared" si="77"/>
        <v>168960</v>
      </c>
      <c r="N753" s="16">
        <f t="shared" si="74"/>
        <v>176757.35300203707</v>
      </c>
      <c r="O753" s="381">
        <v>7.5</v>
      </c>
      <c r="P753" s="385">
        <f t="shared" si="78"/>
        <v>316800</v>
      </c>
      <c r="Q753" s="16">
        <f t="shared" si="75"/>
        <v>331420.03687881952</v>
      </c>
      <c r="R753" s="406" t="s">
        <v>148</v>
      </c>
      <c r="S753" s="37" t="s">
        <v>83</v>
      </c>
      <c r="T753" s="23" t="s">
        <v>66</v>
      </c>
      <c r="U753" s="417"/>
      <c r="V753" s="26" t="s">
        <v>2783</v>
      </c>
      <c r="W753" s="38" t="s">
        <v>69</v>
      </c>
      <c r="X753" s="26"/>
    </row>
    <row r="754" spans="1:24" s="401" customFormat="1" x14ac:dyDescent="0.2">
      <c r="A754" s="14" t="s">
        <v>1382</v>
      </c>
      <c r="B754" s="14" t="s">
        <v>1383</v>
      </c>
      <c r="C754" s="14" t="s">
        <v>1396</v>
      </c>
      <c r="D754" s="381">
        <v>4</v>
      </c>
      <c r="E754" s="398">
        <f t="shared" si="76"/>
        <v>168960</v>
      </c>
      <c r="F754" s="385" t="s">
        <v>163</v>
      </c>
      <c r="G754" s="23" t="s">
        <v>67</v>
      </c>
      <c r="H754" s="23">
        <v>2010</v>
      </c>
      <c r="I754" s="424">
        <f>VLOOKUP(H754,[1]Inflation!$G$16:$H$26,2,FALSE)</f>
        <v>1.0461491063094051</v>
      </c>
      <c r="J754" s="16">
        <f t="shared" si="73"/>
        <v>176757.35300203707</v>
      </c>
      <c r="K754" s="381"/>
      <c r="L754" s="450">
        <v>4</v>
      </c>
      <c r="M754" s="437">
        <f t="shared" si="77"/>
        <v>168960</v>
      </c>
      <c r="N754" s="16">
        <f t="shared" si="74"/>
        <v>176757.35300203707</v>
      </c>
      <c r="O754" s="381">
        <v>4</v>
      </c>
      <c r="P754" s="385">
        <f t="shared" si="78"/>
        <v>168960</v>
      </c>
      <c r="Q754" s="16">
        <f t="shared" si="75"/>
        <v>176757.35300203707</v>
      </c>
      <c r="R754" s="406" t="s">
        <v>148</v>
      </c>
      <c r="S754" s="37" t="s">
        <v>83</v>
      </c>
      <c r="T754" s="23" t="s">
        <v>66</v>
      </c>
      <c r="U754" s="417"/>
      <c r="V754" s="26" t="s">
        <v>2788</v>
      </c>
      <c r="W754" s="38" t="s">
        <v>69</v>
      </c>
      <c r="X754" s="26"/>
    </row>
    <row r="755" spans="1:24" s="401" customFormat="1" x14ac:dyDescent="0.2">
      <c r="A755" s="14" t="s">
        <v>1382</v>
      </c>
      <c r="B755" s="14" t="s">
        <v>1383</v>
      </c>
      <c r="C755" s="14" t="s">
        <v>1397</v>
      </c>
      <c r="D755" s="381">
        <v>3</v>
      </c>
      <c r="E755" s="398">
        <f t="shared" si="76"/>
        <v>126720</v>
      </c>
      <c r="F755" s="385" t="s">
        <v>163</v>
      </c>
      <c r="G755" s="23" t="s">
        <v>67</v>
      </c>
      <c r="H755" s="23">
        <v>2010</v>
      </c>
      <c r="I755" s="424">
        <f>VLOOKUP(H755,[1]Inflation!$G$16:$H$26,2,FALSE)</f>
        <v>1.0461491063094051</v>
      </c>
      <c r="J755" s="16">
        <f t="shared" si="73"/>
        <v>132568.01475152781</v>
      </c>
      <c r="K755" s="381"/>
      <c r="L755" s="450">
        <v>3</v>
      </c>
      <c r="M755" s="437">
        <f t="shared" si="77"/>
        <v>126720</v>
      </c>
      <c r="N755" s="16">
        <f t="shared" si="74"/>
        <v>132568.01475152781</v>
      </c>
      <c r="O755" s="381">
        <v>3</v>
      </c>
      <c r="P755" s="385">
        <f t="shared" si="78"/>
        <v>126720</v>
      </c>
      <c r="Q755" s="16">
        <f t="shared" si="75"/>
        <v>132568.01475152781</v>
      </c>
      <c r="R755" s="406" t="s">
        <v>148</v>
      </c>
      <c r="S755" s="37" t="s">
        <v>83</v>
      </c>
      <c r="T755" s="23" t="s">
        <v>66</v>
      </c>
      <c r="U755" s="417"/>
      <c r="V755" s="26" t="s">
        <v>2788</v>
      </c>
      <c r="W755" s="38" t="s">
        <v>69</v>
      </c>
      <c r="X755" s="26"/>
    </row>
    <row r="756" spans="1:24" s="401" customFormat="1" x14ac:dyDescent="0.2">
      <c r="A756" s="14" t="s">
        <v>1382</v>
      </c>
      <c r="B756" s="14" t="s">
        <v>1383</v>
      </c>
      <c r="C756" s="14" t="s">
        <v>1398</v>
      </c>
      <c r="D756" s="381">
        <v>7</v>
      </c>
      <c r="E756" s="398">
        <f t="shared" si="76"/>
        <v>295680</v>
      </c>
      <c r="F756" s="385" t="s">
        <v>163</v>
      </c>
      <c r="G756" s="23" t="s">
        <v>67</v>
      </c>
      <c r="H756" s="23">
        <v>2010</v>
      </c>
      <c r="I756" s="424">
        <f>VLOOKUP(H756,[1]Inflation!$G$16:$H$26,2,FALSE)</f>
        <v>1.0461491063094051</v>
      </c>
      <c r="J756" s="16">
        <f t="shared" si="73"/>
        <v>309325.3677535649</v>
      </c>
      <c r="K756" s="381"/>
      <c r="L756" s="450">
        <v>7</v>
      </c>
      <c r="M756" s="437">
        <f t="shared" si="77"/>
        <v>295680</v>
      </c>
      <c r="N756" s="16">
        <f t="shared" si="74"/>
        <v>309325.3677535649</v>
      </c>
      <c r="O756" s="381">
        <v>7</v>
      </c>
      <c r="P756" s="385">
        <f t="shared" si="78"/>
        <v>295680</v>
      </c>
      <c r="Q756" s="16">
        <f t="shared" si="75"/>
        <v>309325.3677535649</v>
      </c>
      <c r="R756" s="14" t="s">
        <v>148</v>
      </c>
      <c r="S756" s="37" t="s">
        <v>83</v>
      </c>
      <c r="T756" s="23" t="s">
        <v>66</v>
      </c>
      <c r="U756" s="417"/>
      <c r="V756" s="26" t="s">
        <v>2788</v>
      </c>
      <c r="W756" s="38" t="s">
        <v>69</v>
      </c>
      <c r="X756" s="26"/>
    </row>
    <row r="757" spans="1:24" s="401" customFormat="1" x14ac:dyDescent="0.2">
      <c r="A757" s="14" t="s">
        <v>1382</v>
      </c>
      <c r="B757" s="14" t="s">
        <v>1383</v>
      </c>
      <c r="C757" s="14" t="s">
        <v>1399</v>
      </c>
      <c r="D757" s="381">
        <v>14.48</v>
      </c>
      <c r="E757" s="398">
        <f t="shared" si="76"/>
        <v>611635.20000000007</v>
      </c>
      <c r="F757" s="385" t="s">
        <v>163</v>
      </c>
      <c r="G757" s="23" t="s">
        <v>67</v>
      </c>
      <c r="H757" s="23">
        <v>2010</v>
      </c>
      <c r="I757" s="424">
        <f>VLOOKUP(H757,[1]Inflation!$G$16:$H$26,2,FALSE)</f>
        <v>1.0461491063094051</v>
      </c>
      <c r="J757" s="16">
        <f t="shared" si="73"/>
        <v>639861.61786737433</v>
      </c>
      <c r="K757" s="381"/>
      <c r="L757" s="450">
        <v>4</v>
      </c>
      <c r="M757" s="437">
        <f t="shared" si="77"/>
        <v>168960</v>
      </c>
      <c r="N757" s="16">
        <f t="shared" si="74"/>
        <v>176757.35300203707</v>
      </c>
      <c r="O757" s="381">
        <v>40</v>
      </c>
      <c r="P757" s="385">
        <f t="shared" si="78"/>
        <v>1689600</v>
      </c>
      <c r="Q757" s="16">
        <f t="shared" si="75"/>
        <v>1767573.5300203708</v>
      </c>
      <c r="R757" s="14" t="s">
        <v>148</v>
      </c>
      <c r="S757" s="37" t="s">
        <v>83</v>
      </c>
      <c r="T757" s="23" t="s">
        <v>66</v>
      </c>
      <c r="U757" s="417"/>
      <c r="V757" s="26" t="s">
        <v>2820</v>
      </c>
      <c r="W757" s="38" t="s">
        <v>69</v>
      </c>
      <c r="X757" s="26"/>
    </row>
    <row r="758" spans="1:24" s="401" customFormat="1" x14ac:dyDescent="0.2">
      <c r="A758" s="14" t="s">
        <v>1382</v>
      </c>
      <c r="B758" s="14" t="s">
        <v>1383</v>
      </c>
      <c r="C758" s="14" t="s">
        <v>1400</v>
      </c>
      <c r="D758" s="385">
        <v>5.76</v>
      </c>
      <c r="E758" s="398">
        <f t="shared" si="76"/>
        <v>243302.39999999999</v>
      </c>
      <c r="F758" s="385" t="s">
        <v>163</v>
      </c>
      <c r="G758" s="23" t="s">
        <v>67</v>
      </c>
      <c r="H758" s="23">
        <v>2010</v>
      </c>
      <c r="I758" s="424">
        <f>VLOOKUP(H758,[1]Inflation!$G$16:$H$26,2,FALSE)</f>
        <v>1.0461491063094051</v>
      </c>
      <c r="J758" s="16">
        <f t="shared" si="73"/>
        <v>254530.58832293338</v>
      </c>
      <c r="K758" s="385"/>
      <c r="L758" s="453">
        <v>4</v>
      </c>
      <c r="M758" s="437">
        <f t="shared" si="77"/>
        <v>168960</v>
      </c>
      <c r="N758" s="16">
        <f t="shared" si="74"/>
        <v>176757.35300203707</v>
      </c>
      <c r="O758" s="385">
        <v>10</v>
      </c>
      <c r="P758" s="385">
        <f t="shared" si="78"/>
        <v>422400</v>
      </c>
      <c r="Q758" s="16">
        <f t="shared" si="75"/>
        <v>441893.38250509271</v>
      </c>
      <c r="R758" s="14" t="s">
        <v>148</v>
      </c>
      <c r="S758" s="37" t="s">
        <v>84</v>
      </c>
      <c r="T758" s="23" t="s">
        <v>66</v>
      </c>
      <c r="U758" s="34"/>
      <c r="V758" s="36" t="s">
        <v>3020</v>
      </c>
      <c r="W758" s="38" t="s">
        <v>69</v>
      </c>
      <c r="X758" s="36"/>
    </row>
    <row r="759" spans="1:24" s="401" customFormat="1" x14ac:dyDescent="0.2">
      <c r="A759" s="14" t="s">
        <v>1372</v>
      </c>
      <c r="B759" s="14" t="s">
        <v>1383</v>
      </c>
      <c r="C759" s="14" t="s">
        <v>1403</v>
      </c>
      <c r="D759" s="398">
        <v>0</v>
      </c>
      <c r="E759" s="398">
        <v>0</v>
      </c>
      <c r="F759" s="398"/>
      <c r="G759" s="14">
        <v>2009</v>
      </c>
      <c r="H759" s="14">
        <v>2009</v>
      </c>
      <c r="I759" s="424">
        <f>VLOOKUP(H759,[1]Inflation!$G$16:$H$26,2,FALSE)</f>
        <v>1.0733291816457666</v>
      </c>
      <c r="J759" s="16">
        <f t="shared" si="73"/>
        <v>0</v>
      </c>
      <c r="K759" s="398">
        <v>0</v>
      </c>
      <c r="L759" s="16">
        <v>810000</v>
      </c>
      <c r="M759" s="398">
        <v>810000</v>
      </c>
      <c r="N759" s="16">
        <f t="shared" si="74"/>
        <v>869396.63713307097</v>
      </c>
      <c r="O759" s="398">
        <v>1010000</v>
      </c>
      <c r="P759" s="398">
        <v>1010000</v>
      </c>
      <c r="Q759" s="16">
        <f t="shared" si="75"/>
        <v>1084062.4734622242</v>
      </c>
      <c r="R759" s="14" t="s">
        <v>163</v>
      </c>
      <c r="S759" s="14" t="s">
        <v>88</v>
      </c>
      <c r="T759" s="14" t="s">
        <v>485</v>
      </c>
      <c r="U759" s="416" t="s">
        <v>210</v>
      </c>
      <c r="V759" s="14" t="s">
        <v>2766</v>
      </c>
      <c r="W759" s="14"/>
      <c r="X759" s="14"/>
    </row>
    <row r="760" spans="1:24" s="401" customFormat="1" x14ac:dyDescent="0.2">
      <c r="A760" s="14" t="s">
        <v>1372</v>
      </c>
      <c r="B760" s="14" t="s">
        <v>1383</v>
      </c>
      <c r="C760" s="14" t="s">
        <v>1406</v>
      </c>
      <c r="D760" s="398">
        <v>49</v>
      </c>
      <c r="E760" s="398">
        <v>49</v>
      </c>
      <c r="F760" s="398"/>
      <c r="G760" s="14">
        <v>2010</v>
      </c>
      <c r="H760" s="14">
        <v>2010</v>
      </c>
      <c r="I760" s="424">
        <f>VLOOKUP(H760,[1]Inflation!$G$16:$H$26,2,FALSE)</f>
        <v>1.0461491063094051</v>
      </c>
      <c r="J760" s="16">
        <f t="shared" si="73"/>
        <v>51.26130620916085</v>
      </c>
      <c r="K760" s="398"/>
      <c r="L760" s="16"/>
      <c r="M760" s="398"/>
      <c r="N760" s="16">
        <f t="shared" si="74"/>
        <v>0</v>
      </c>
      <c r="O760" s="398"/>
      <c r="P760" s="398"/>
      <c r="Q760" s="16">
        <f t="shared" si="75"/>
        <v>0</v>
      </c>
      <c r="R760" s="14" t="s">
        <v>113</v>
      </c>
      <c r="S760" s="14" t="s">
        <v>115</v>
      </c>
      <c r="T760" s="14" t="s">
        <v>1407</v>
      </c>
      <c r="U760" s="416">
        <v>76</v>
      </c>
      <c r="V760" s="14" t="s">
        <v>3021</v>
      </c>
      <c r="W760" s="38" t="s">
        <v>1408</v>
      </c>
      <c r="X760" s="14"/>
    </row>
    <row r="761" spans="1:24" x14ac:dyDescent="0.2">
      <c r="A761" s="14" t="s">
        <v>1372</v>
      </c>
      <c r="B761" s="14" t="s">
        <v>1383</v>
      </c>
      <c r="C761" s="14" t="s">
        <v>1409</v>
      </c>
      <c r="D761" s="398">
        <v>95</v>
      </c>
      <c r="E761" s="398">
        <f>D761*5280</f>
        <v>501600</v>
      </c>
      <c r="F761" s="398" t="s">
        <v>163</v>
      </c>
      <c r="G761" s="14">
        <v>2010</v>
      </c>
      <c r="H761" s="14">
        <v>2010</v>
      </c>
      <c r="I761" s="424">
        <f>VLOOKUP(H761,[1]Inflation!$G$16:$H$26,2,FALSE)</f>
        <v>1.0461491063094051</v>
      </c>
      <c r="J761" s="16">
        <f t="shared" si="73"/>
        <v>524748.39172479755</v>
      </c>
      <c r="K761" s="398"/>
      <c r="L761" s="16"/>
      <c r="M761" s="398"/>
      <c r="N761" s="16">
        <f t="shared" si="74"/>
        <v>0</v>
      </c>
      <c r="O761" s="398"/>
      <c r="P761" s="398"/>
      <c r="Q761" s="16">
        <f t="shared" si="75"/>
        <v>0</v>
      </c>
      <c r="R761" s="14" t="s">
        <v>113</v>
      </c>
      <c r="S761" s="14" t="s">
        <v>115</v>
      </c>
      <c r="T761" s="14" t="s">
        <v>1407</v>
      </c>
      <c r="U761" s="416">
        <v>77</v>
      </c>
      <c r="V761" s="14" t="s">
        <v>3021</v>
      </c>
      <c r="W761" s="38" t="s">
        <v>1408</v>
      </c>
      <c r="X761" s="14"/>
    </row>
    <row r="762" spans="1:24" x14ac:dyDescent="0.2">
      <c r="A762" s="14" t="s">
        <v>1372</v>
      </c>
      <c r="B762" s="14" t="s">
        <v>1383</v>
      </c>
      <c r="C762" s="14" t="s">
        <v>1410</v>
      </c>
      <c r="D762" s="398" t="s">
        <v>963</v>
      </c>
      <c r="E762" s="398"/>
      <c r="F762" s="398" t="s">
        <v>163</v>
      </c>
      <c r="G762" s="14" t="s">
        <v>1411</v>
      </c>
      <c r="H762" s="14">
        <v>2006</v>
      </c>
      <c r="I762" s="424">
        <f>VLOOKUP(H762,[1]Inflation!$G$16:$H$26,2,FALSE)</f>
        <v>1.1415203211239338</v>
      </c>
      <c r="J762" s="16">
        <f t="shared" si="73"/>
        <v>0</v>
      </c>
      <c r="K762" s="398"/>
      <c r="L762" s="16">
        <v>11.9</v>
      </c>
      <c r="M762" s="398">
        <f>L762*5280</f>
        <v>62832</v>
      </c>
      <c r="N762" s="16">
        <f t="shared" si="74"/>
        <v>71724.004816859</v>
      </c>
      <c r="O762" s="398">
        <v>14.11</v>
      </c>
      <c r="P762" s="398">
        <f>O762*5280</f>
        <v>74500.800000000003</v>
      </c>
      <c r="Q762" s="16">
        <f t="shared" si="75"/>
        <v>85044.177139989974</v>
      </c>
      <c r="R762" s="14" t="s">
        <v>113</v>
      </c>
      <c r="S762" s="14" t="s">
        <v>97</v>
      </c>
      <c r="T762" s="14" t="s">
        <v>304</v>
      </c>
      <c r="U762" s="416">
        <v>3</v>
      </c>
      <c r="V762" s="14" t="s">
        <v>2739</v>
      </c>
      <c r="W762" s="38" t="s">
        <v>305</v>
      </c>
      <c r="X762" s="14"/>
    </row>
    <row r="763" spans="1:24" x14ac:dyDescent="0.2">
      <c r="A763" s="14" t="s">
        <v>1372</v>
      </c>
      <c r="B763" s="14" t="s">
        <v>1383</v>
      </c>
      <c r="C763" s="14" t="s">
        <v>1412</v>
      </c>
      <c r="D763" s="398">
        <v>231</v>
      </c>
      <c r="E763" s="398">
        <f t="shared" ref="E763:E770" si="79">D763*5280</f>
        <v>1219680</v>
      </c>
      <c r="F763" s="398" t="s">
        <v>163</v>
      </c>
      <c r="G763" s="14">
        <v>2010</v>
      </c>
      <c r="H763" s="14">
        <v>2010</v>
      </c>
      <c r="I763" s="424">
        <f>VLOOKUP(H763,[1]Inflation!$G$16:$H$26,2,FALSE)</f>
        <v>1.0461491063094051</v>
      </c>
      <c r="J763" s="16">
        <f t="shared" si="73"/>
        <v>1275967.141983455</v>
      </c>
      <c r="K763" s="398"/>
      <c r="L763" s="16"/>
      <c r="M763" s="398"/>
      <c r="N763" s="16">
        <f t="shared" si="74"/>
        <v>0</v>
      </c>
      <c r="O763" s="398"/>
      <c r="P763" s="398"/>
      <c r="Q763" s="16">
        <f t="shared" si="75"/>
        <v>0</v>
      </c>
      <c r="R763" s="14" t="s">
        <v>336</v>
      </c>
      <c r="S763" s="14" t="s">
        <v>233</v>
      </c>
      <c r="T763" s="14" t="s">
        <v>1342</v>
      </c>
      <c r="U763" s="416">
        <v>6</v>
      </c>
      <c r="V763" s="14" t="s">
        <v>2739</v>
      </c>
      <c r="W763" s="38" t="s">
        <v>1344</v>
      </c>
      <c r="X763" s="14" t="s">
        <v>1413</v>
      </c>
    </row>
    <row r="764" spans="1:24" s="401" customFormat="1" x14ac:dyDescent="0.2">
      <c r="A764" s="14" t="s">
        <v>1372</v>
      </c>
      <c r="B764" s="14" t="s">
        <v>1383</v>
      </c>
      <c r="C764" s="14" t="s">
        <v>1414</v>
      </c>
      <c r="D764" s="398">
        <v>265</v>
      </c>
      <c r="E764" s="398">
        <f t="shared" si="79"/>
        <v>1399200</v>
      </c>
      <c r="F764" s="398" t="s">
        <v>163</v>
      </c>
      <c r="G764" s="14">
        <v>2010</v>
      </c>
      <c r="H764" s="14">
        <v>2010</v>
      </c>
      <c r="I764" s="424">
        <f>VLOOKUP(H764,[1]Inflation!$G$16:$H$26,2,FALSE)</f>
        <v>1.0461491063094051</v>
      </c>
      <c r="J764" s="16">
        <f t="shared" si="73"/>
        <v>1463771.8295481196</v>
      </c>
      <c r="K764" s="398"/>
      <c r="L764" s="16"/>
      <c r="M764" s="398"/>
      <c r="N764" s="16">
        <f t="shared" si="74"/>
        <v>0</v>
      </c>
      <c r="O764" s="398"/>
      <c r="P764" s="398"/>
      <c r="Q764" s="16">
        <f t="shared" si="75"/>
        <v>0</v>
      </c>
      <c r="R764" s="14" t="s">
        <v>336</v>
      </c>
      <c r="S764" s="14" t="s">
        <v>233</v>
      </c>
      <c r="T764" s="14" t="s">
        <v>1342</v>
      </c>
      <c r="U764" s="416">
        <v>6</v>
      </c>
      <c r="V764" s="14" t="s">
        <v>2739</v>
      </c>
      <c r="W764" s="38" t="s">
        <v>1344</v>
      </c>
      <c r="X764" s="14" t="s">
        <v>1413</v>
      </c>
    </row>
    <row r="765" spans="1:24" x14ac:dyDescent="0.2">
      <c r="A765" s="14" t="s">
        <v>1372</v>
      </c>
      <c r="B765" s="14" t="s">
        <v>1383</v>
      </c>
      <c r="C765" s="14" t="s">
        <v>1415</v>
      </c>
      <c r="D765" s="398">
        <v>297</v>
      </c>
      <c r="E765" s="398">
        <f t="shared" si="79"/>
        <v>1568160</v>
      </c>
      <c r="F765" s="398" t="s">
        <v>163</v>
      </c>
      <c r="G765" s="14">
        <v>2010</v>
      </c>
      <c r="H765" s="14">
        <v>2010</v>
      </c>
      <c r="I765" s="424">
        <f>VLOOKUP(H765,[1]Inflation!$G$16:$H$26,2,FALSE)</f>
        <v>1.0461491063094051</v>
      </c>
      <c r="J765" s="16">
        <f t="shared" si="73"/>
        <v>1640529.1825501567</v>
      </c>
      <c r="K765" s="398"/>
      <c r="L765" s="16"/>
      <c r="M765" s="398"/>
      <c r="N765" s="16">
        <f t="shared" si="74"/>
        <v>0</v>
      </c>
      <c r="O765" s="398"/>
      <c r="P765" s="398"/>
      <c r="Q765" s="16">
        <f t="shared" si="75"/>
        <v>0</v>
      </c>
      <c r="R765" s="14" t="s">
        <v>336</v>
      </c>
      <c r="S765" s="14" t="s">
        <v>233</v>
      </c>
      <c r="T765" s="14" t="s">
        <v>1342</v>
      </c>
      <c r="U765" s="416">
        <v>6</v>
      </c>
      <c r="V765" s="14" t="s">
        <v>2739</v>
      </c>
      <c r="W765" s="38" t="s">
        <v>1344</v>
      </c>
      <c r="X765" s="14" t="s">
        <v>1413</v>
      </c>
    </row>
    <row r="766" spans="1:24" x14ac:dyDescent="0.2">
      <c r="A766" s="14" t="s">
        <v>1372</v>
      </c>
      <c r="B766" s="14" t="s">
        <v>1383</v>
      </c>
      <c r="C766" s="14" t="s">
        <v>1416</v>
      </c>
      <c r="D766" s="398">
        <v>200</v>
      </c>
      <c r="E766" s="398">
        <f t="shared" si="79"/>
        <v>1056000</v>
      </c>
      <c r="F766" s="398" t="s">
        <v>163</v>
      </c>
      <c r="G766" s="14">
        <v>2010</v>
      </c>
      <c r="H766" s="14">
        <v>2010</v>
      </c>
      <c r="I766" s="424">
        <f>VLOOKUP(H766,[1]Inflation!$G$16:$H$26,2,FALSE)</f>
        <v>1.0461491063094051</v>
      </c>
      <c r="J766" s="16">
        <f t="shared" si="73"/>
        <v>1104733.4562627317</v>
      </c>
      <c r="K766" s="398"/>
      <c r="L766" s="16"/>
      <c r="M766" s="398"/>
      <c r="N766" s="16">
        <f t="shared" si="74"/>
        <v>0</v>
      </c>
      <c r="O766" s="398"/>
      <c r="P766" s="398"/>
      <c r="Q766" s="16">
        <f t="shared" si="75"/>
        <v>0</v>
      </c>
      <c r="R766" s="14" t="s">
        <v>336</v>
      </c>
      <c r="S766" s="14" t="s">
        <v>233</v>
      </c>
      <c r="T766" s="14" t="s">
        <v>1342</v>
      </c>
      <c r="U766" s="416">
        <v>6</v>
      </c>
      <c r="V766" s="14" t="s">
        <v>2739</v>
      </c>
      <c r="W766" s="38" t="s">
        <v>1344</v>
      </c>
      <c r="X766" s="14" t="s">
        <v>1413</v>
      </c>
    </row>
    <row r="767" spans="1:24" x14ac:dyDescent="0.2">
      <c r="A767" s="14" t="s">
        <v>1372</v>
      </c>
      <c r="B767" s="14" t="s">
        <v>1383</v>
      </c>
      <c r="C767" s="14" t="s">
        <v>1417</v>
      </c>
      <c r="D767" s="398">
        <v>225</v>
      </c>
      <c r="E767" s="398">
        <f t="shared" si="79"/>
        <v>1188000</v>
      </c>
      <c r="F767" s="398" t="s">
        <v>163</v>
      </c>
      <c r="G767" s="14">
        <v>2010</v>
      </c>
      <c r="H767" s="14">
        <v>2010</v>
      </c>
      <c r="I767" s="424">
        <f>VLOOKUP(H767,[1]Inflation!$G$16:$H$26,2,FALSE)</f>
        <v>1.0461491063094051</v>
      </c>
      <c r="J767" s="16">
        <f t="shared" si="73"/>
        <v>1242825.1382955732</v>
      </c>
      <c r="K767" s="398"/>
      <c r="L767" s="16"/>
      <c r="M767" s="398"/>
      <c r="N767" s="16">
        <f t="shared" si="74"/>
        <v>0</v>
      </c>
      <c r="O767" s="398"/>
      <c r="P767" s="398"/>
      <c r="Q767" s="16">
        <f t="shared" si="75"/>
        <v>0</v>
      </c>
      <c r="R767" s="14" t="s">
        <v>336</v>
      </c>
      <c r="S767" s="14" t="s">
        <v>233</v>
      </c>
      <c r="T767" s="14" t="s">
        <v>1342</v>
      </c>
      <c r="U767" s="416">
        <v>6</v>
      </c>
      <c r="V767" s="14" t="s">
        <v>2739</v>
      </c>
      <c r="W767" s="38" t="s">
        <v>1344</v>
      </c>
      <c r="X767" s="14" t="s">
        <v>1413</v>
      </c>
    </row>
    <row r="768" spans="1:24" x14ac:dyDescent="0.2">
      <c r="A768" s="14" t="s">
        <v>1372</v>
      </c>
      <c r="B768" s="14" t="s">
        <v>1383</v>
      </c>
      <c r="C768" s="14" t="s">
        <v>1418</v>
      </c>
      <c r="D768" s="398">
        <v>249</v>
      </c>
      <c r="E768" s="398">
        <f t="shared" si="79"/>
        <v>1314720</v>
      </c>
      <c r="F768" s="398" t="s">
        <v>163</v>
      </c>
      <c r="G768" s="14">
        <v>2010</v>
      </c>
      <c r="H768" s="14">
        <v>2010</v>
      </c>
      <c r="I768" s="424">
        <f>VLOOKUP(H768,[1]Inflation!$G$16:$H$26,2,FALSE)</f>
        <v>1.0461491063094051</v>
      </c>
      <c r="J768" s="16">
        <f t="shared" si="73"/>
        <v>1375393.1530471011</v>
      </c>
      <c r="K768" s="398"/>
      <c r="L768" s="16"/>
      <c r="M768" s="398"/>
      <c r="N768" s="16">
        <f t="shared" si="74"/>
        <v>0</v>
      </c>
      <c r="O768" s="398"/>
      <c r="P768" s="398"/>
      <c r="Q768" s="16">
        <f t="shared" si="75"/>
        <v>0</v>
      </c>
      <c r="R768" s="14" t="s">
        <v>336</v>
      </c>
      <c r="S768" s="14" t="s">
        <v>233</v>
      </c>
      <c r="T768" s="14" t="s">
        <v>1342</v>
      </c>
      <c r="U768" s="416">
        <v>6</v>
      </c>
      <c r="V768" s="14" t="s">
        <v>2739</v>
      </c>
      <c r="W768" s="38" t="s">
        <v>1344</v>
      </c>
      <c r="X768" s="14" t="s">
        <v>1413</v>
      </c>
    </row>
    <row r="769" spans="1:24" x14ac:dyDescent="0.2">
      <c r="A769" s="14" t="s">
        <v>1372</v>
      </c>
      <c r="B769" s="14" t="s">
        <v>1383</v>
      </c>
      <c r="C769" s="14" t="s">
        <v>1419</v>
      </c>
      <c r="D769" s="398">
        <v>45</v>
      </c>
      <c r="E769" s="398">
        <f t="shared" si="79"/>
        <v>237600</v>
      </c>
      <c r="F769" s="398" t="s">
        <v>163</v>
      </c>
      <c r="G769" s="14">
        <v>2007</v>
      </c>
      <c r="H769" s="14">
        <v>2007</v>
      </c>
      <c r="I769" s="424">
        <f>VLOOKUP(H769,[1]Inflation!$G$16:$H$26,2,FALSE)</f>
        <v>1.118306895992371</v>
      </c>
      <c r="J769" s="16">
        <f t="shared" si="73"/>
        <v>265709.71848778735</v>
      </c>
      <c r="K769" s="398"/>
      <c r="L769" s="16"/>
      <c r="M769" s="398"/>
      <c r="N769" s="16">
        <f t="shared" si="74"/>
        <v>0</v>
      </c>
      <c r="O769" s="398"/>
      <c r="P769" s="398"/>
      <c r="Q769" s="16">
        <f t="shared" si="75"/>
        <v>0</v>
      </c>
      <c r="R769" s="14" t="s">
        <v>113</v>
      </c>
      <c r="S769" s="14" t="s">
        <v>97</v>
      </c>
      <c r="T769" s="14" t="s">
        <v>98</v>
      </c>
      <c r="U769" s="416" t="s">
        <v>1375</v>
      </c>
      <c r="V769" s="14" t="s">
        <v>2739</v>
      </c>
      <c r="W769" s="38" t="s">
        <v>99</v>
      </c>
      <c r="X769" s="14" t="s">
        <v>1377</v>
      </c>
    </row>
    <row r="770" spans="1:24" x14ac:dyDescent="0.2">
      <c r="A770" s="14" t="s">
        <v>1372</v>
      </c>
      <c r="B770" s="14" t="s">
        <v>1383</v>
      </c>
      <c r="C770" s="14" t="s">
        <v>1420</v>
      </c>
      <c r="D770" s="398">
        <v>20</v>
      </c>
      <c r="E770" s="398">
        <f t="shared" si="79"/>
        <v>105600</v>
      </c>
      <c r="F770" s="398" t="s">
        <v>163</v>
      </c>
      <c r="G770" s="14">
        <v>2007</v>
      </c>
      <c r="H770" s="14">
        <v>2007</v>
      </c>
      <c r="I770" s="424">
        <f>VLOOKUP(H770,[1]Inflation!$G$16:$H$26,2,FALSE)</f>
        <v>1.118306895992371</v>
      </c>
      <c r="J770" s="16">
        <f t="shared" ref="J770:J797" si="80">I770*E770</f>
        <v>118093.20821679437</v>
      </c>
      <c r="K770" s="398"/>
      <c r="L770" s="16"/>
      <c r="M770" s="398"/>
      <c r="N770" s="16">
        <f t="shared" ref="N770:N797" si="81">M770*I770</f>
        <v>0</v>
      </c>
      <c r="O770" s="398"/>
      <c r="P770" s="398"/>
      <c r="Q770" s="16">
        <f t="shared" ref="Q770:Q797" si="82">P770*I770</f>
        <v>0</v>
      </c>
      <c r="R770" s="14" t="s">
        <v>113</v>
      </c>
      <c r="S770" s="14" t="s">
        <v>97</v>
      </c>
      <c r="T770" s="14" t="s">
        <v>98</v>
      </c>
      <c r="U770" s="416" t="s">
        <v>1375</v>
      </c>
      <c r="V770" s="14" t="s">
        <v>2739</v>
      </c>
      <c r="W770" s="38" t="s">
        <v>99</v>
      </c>
      <c r="X770" s="14" t="s">
        <v>2728</v>
      </c>
    </row>
    <row r="771" spans="1:24" x14ac:dyDescent="0.2">
      <c r="A771" s="14" t="s">
        <v>1372</v>
      </c>
      <c r="B771" s="14" t="s">
        <v>1383</v>
      </c>
      <c r="C771" s="14" t="s">
        <v>385</v>
      </c>
      <c r="D771" s="398" t="s">
        <v>963</v>
      </c>
      <c r="E771" s="398"/>
      <c r="F771" s="398"/>
      <c r="G771" s="14">
        <v>2007</v>
      </c>
      <c r="H771" s="14">
        <v>2007</v>
      </c>
      <c r="I771" s="424">
        <f>VLOOKUP(H771,[1]Inflation!$G$16:$H$26,2,FALSE)</f>
        <v>1.118306895992371</v>
      </c>
      <c r="J771" s="16">
        <f t="shared" si="80"/>
        <v>0</v>
      </c>
      <c r="K771" s="398">
        <v>6500</v>
      </c>
      <c r="L771" s="16">
        <v>150000</v>
      </c>
      <c r="M771" s="398">
        <v>150000</v>
      </c>
      <c r="N771" s="16">
        <f t="shared" si="81"/>
        <v>167746.03439885564</v>
      </c>
      <c r="O771" s="398">
        <v>300000</v>
      </c>
      <c r="P771" s="398">
        <v>300000</v>
      </c>
      <c r="Q771" s="16">
        <f t="shared" si="82"/>
        <v>335492.06879771128</v>
      </c>
      <c r="R771" s="14" t="s">
        <v>163</v>
      </c>
      <c r="S771" s="14" t="s">
        <v>97</v>
      </c>
      <c r="T771" s="14" t="s">
        <v>98</v>
      </c>
      <c r="U771" s="416" t="s">
        <v>1375</v>
      </c>
      <c r="V771" s="14" t="s">
        <v>2739</v>
      </c>
      <c r="W771" s="38" t="s">
        <v>99</v>
      </c>
      <c r="X771" s="14" t="s">
        <v>2729</v>
      </c>
    </row>
    <row r="772" spans="1:24" x14ac:dyDescent="0.2">
      <c r="A772" s="14" t="s">
        <v>1372</v>
      </c>
      <c r="B772" s="14" t="s">
        <v>1383</v>
      </c>
      <c r="C772" s="14" t="s">
        <v>1422</v>
      </c>
      <c r="D772" s="398" t="s">
        <v>963</v>
      </c>
      <c r="E772" s="398"/>
      <c r="F772" s="398"/>
      <c r="G772" s="14">
        <v>2007</v>
      </c>
      <c r="H772" s="14">
        <v>2007</v>
      </c>
      <c r="I772" s="424">
        <f>VLOOKUP(H772,[1]Inflation!$G$16:$H$26,2,FALSE)</f>
        <v>1.118306895992371</v>
      </c>
      <c r="J772" s="16">
        <f t="shared" si="80"/>
        <v>0</v>
      </c>
      <c r="K772" s="398">
        <v>6500</v>
      </c>
      <c r="L772" s="16">
        <v>80000</v>
      </c>
      <c r="M772" s="398">
        <v>80000</v>
      </c>
      <c r="N772" s="16">
        <f t="shared" si="81"/>
        <v>89464.551679389682</v>
      </c>
      <c r="O772" s="398">
        <v>150000</v>
      </c>
      <c r="P772" s="398">
        <v>150000</v>
      </c>
      <c r="Q772" s="16">
        <f t="shared" si="82"/>
        <v>167746.03439885564</v>
      </c>
      <c r="R772" s="14" t="s">
        <v>163</v>
      </c>
      <c r="S772" s="14" t="s">
        <v>97</v>
      </c>
      <c r="T772" s="14" t="s">
        <v>98</v>
      </c>
      <c r="U772" s="416" t="s">
        <v>1375</v>
      </c>
      <c r="V772" s="14" t="s">
        <v>2739</v>
      </c>
      <c r="W772" s="38" t="s">
        <v>99</v>
      </c>
      <c r="X772" s="14" t="s">
        <v>2728</v>
      </c>
    </row>
    <row r="773" spans="1:24" x14ac:dyDescent="0.2">
      <c r="A773" s="14" t="s">
        <v>1372</v>
      </c>
      <c r="B773" s="14" t="s">
        <v>1383</v>
      </c>
      <c r="C773" s="14" t="s">
        <v>1423</v>
      </c>
      <c r="D773" s="398">
        <v>1000000</v>
      </c>
      <c r="E773" s="398">
        <v>1000000</v>
      </c>
      <c r="F773" s="398"/>
      <c r="G773" s="14" t="s">
        <v>1424</v>
      </c>
      <c r="H773" s="14">
        <v>2008</v>
      </c>
      <c r="I773" s="424">
        <f>VLOOKUP(H773,[1]Inflation!$G$16:$H$26,2,FALSE)</f>
        <v>1.0721304058925818</v>
      </c>
      <c r="J773" s="16">
        <f t="shared" si="80"/>
        <v>1072130.4058925817</v>
      </c>
      <c r="K773" s="398"/>
      <c r="L773" s="16"/>
      <c r="M773" s="398"/>
      <c r="N773" s="16">
        <f t="shared" si="81"/>
        <v>0</v>
      </c>
      <c r="O773" s="398"/>
      <c r="P773" s="398"/>
      <c r="Q773" s="16">
        <f t="shared" si="82"/>
        <v>0</v>
      </c>
      <c r="R773" s="14" t="s">
        <v>163</v>
      </c>
      <c r="S773" s="14" t="s">
        <v>28</v>
      </c>
      <c r="T773" s="14" t="s">
        <v>29</v>
      </c>
      <c r="U773" s="416">
        <v>81</v>
      </c>
      <c r="V773" s="14" t="s">
        <v>2739</v>
      </c>
      <c r="W773" s="38" t="s">
        <v>33</v>
      </c>
      <c r="X773" s="14" t="s">
        <v>174</v>
      </c>
    </row>
    <row r="774" spans="1:24" x14ac:dyDescent="0.2">
      <c r="A774" s="14" t="s">
        <v>1372</v>
      </c>
      <c r="B774" s="14" t="s">
        <v>1383</v>
      </c>
      <c r="C774" s="14" t="s">
        <v>1425</v>
      </c>
      <c r="D774" s="398">
        <v>2000000</v>
      </c>
      <c r="E774" s="398">
        <v>2000000</v>
      </c>
      <c r="F774" s="398"/>
      <c r="G774" s="14" t="s">
        <v>1426</v>
      </c>
      <c r="H774" s="14">
        <v>2008</v>
      </c>
      <c r="I774" s="424">
        <f>VLOOKUP(H774,[1]Inflation!$G$16:$H$26,2,FALSE)</f>
        <v>1.0721304058925818</v>
      </c>
      <c r="J774" s="16">
        <f t="shared" si="80"/>
        <v>2144260.8117851634</v>
      </c>
      <c r="K774" s="398"/>
      <c r="L774" s="16"/>
      <c r="M774" s="398"/>
      <c r="N774" s="16">
        <f t="shared" si="81"/>
        <v>0</v>
      </c>
      <c r="O774" s="398"/>
      <c r="P774" s="398"/>
      <c r="Q774" s="16">
        <f t="shared" si="82"/>
        <v>0</v>
      </c>
      <c r="R774" s="14" t="s">
        <v>163</v>
      </c>
      <c r="S774" s="14" t="s">
        <v>28</v>
      </c>
      <c r="T774" s="14" t="s">
        <v>29</v>
      </c>
      <c r="U774" s="416">
        <v>81</v>
      </c>
      <c r="V774" s="14" t="s">
        <v>2739</v>
      </c>
      <c r="W774" s="38" t="s">
        <v>33</v>
      </c>
      <c r="X774" s="14" t="s">
        <v>174</v>
      </c>
    </row>
    <row r="775" spans="1:24" x14ac:dyDescent="0.2">
      <c r="A775" s="14" t="s">
        <v>1372</v>
      </c>
      <c r="B775" s="14" t="s">
        <v>1383</v>
      </c>
      <c r="C775" s="14" t="s">
        <v>1427</v>
      </c>
      <c r="D775" s="398">
        <v>4000000</v>
      </c>
      <c r="E775" s="398">
        <v>4000000</v>
      </c>
      <c r="F775" s="398"/>
      <c r="G775" s="14" t="s">
        <v>30</v>
      </c>
      <c r="H775" s="14">
        <v>2008</v>
      </c>
      <c r="I775" s="424">
        <f>VLOOKUP(H775,[1]Inflation!$G$16:$H$26,2,FALSE)</f>
        <v>1.0721304058925818</v>
      </c>
      <c r="J775" s="16">
        <f t="shared" si="80"/>
        <v>4288521.6235703267</v>
      </c>
      <c r="K775" s="398"/>
      <c r="L775" s="16"/>
      <c r="M775" s="398"/>
      <c r="N775" s="16">
        <f t="shared" si="81"/>
        <v>0</v>
      </c>
      <c r="O775" s="398"/>
      <c r="P775" s="398"/>
      <c r="Q775" s="16">
        <f t="shared" si="82"/>
        <v>0</v>
      </c>
      <c r="R775" s="14" t="s">
        <v>163</v>
      </c>
      <c r="S775" s="14" t="s">
        <v>28</v>
      </c>
      <c r="T775" s="14" t="s">
        <v>29</v>
      </c>
      <c r="U775" s="416">
        <v>81</v>
      </c>
      <c r="V775" s="14" t="s">
        <v>2739</v>
      </c>
      <c r="W775" s="38" t="s">
        <v>33</v>
      </c>
      <c r="X775" s="14" t="s">
        <v>174</v>
      </c>
    </row>
    <row r="776" spans="1:24" ht="25.5" x14ac:dyDescent="0.2">
      <c r="A776" s="14" t="s">
        <v>1372</v>
      </c>
      <c r="B776" s="14" t="s">
        <v>1383</v>
      </c>
      <c r="C776" s="14" t="s">
        <v>1428</v>
      </c>
      <c r="D776" s="398"/>
      <c r="E776" s="398"/>
      <c r="F776" s="398"/>
      <c r="G776" s="14" t="s">
        <v>30</v>
      </c>
      <c r="H776" s="14">
        <v>2008</v>
      </c>
      <c r="I776" s="424">
        <f>VLOOKUP(H776,[1]Inflation!$G$16:$H$26,2,FALSE)</f>
        <v>1.0721304058925818</v>
      </c>
      <c r="J776" s="16">
        <f t="shared" si="80"/>
        <v>0</v>
      </c>
      <c r="K776" s="398"/>
      <c r="L776" s="16">
        <v>1000000</v>
      </c>
      <c r="M776" s="398">
        <v>1000000</v>
      </c>
      <c r="N776" s="16">
        <f t="shared" si="81"/>
        <v>1072130.4058925817</v>
      </c>
      <c r="O776" s="398">
        <v>4000000</v>
      </c>
      <c r="P776" s="398">
        <v>4000000</v>
      </c>
      <c r="Q776" s="16">
        <f t="shared" si="82"/>
        <v>4288521.6235703267</v>
      </c>
      <c r="R776" s="14" t="s">
        <v>163</v>
      </c>
      <c r="S776" s="14" t="s">
        <v>28</v>
      </c>
      <c r="T776" s="14" t="s">
        <v>29</v>
      </c>
      <c r="U776" s="416" t="s">
        <v>126</v>
      </c>
      <c r="V776" s="14" t="s">
        <v>2739</v>
      </c>
      <c r="W776" s="38" t="s">
        <v>33</v>
      </c>
      <c r="X776" s="14" t="s">
        <v>34</v>
      </c>
    </row>
    <row r="777" spans="1:24" ht="51" x14ac:dyDescent="0.2">
      <c r="A777" s="14" t="s">
        <v>1372</v>
      </c>
      <c r="B777" s="14" t="s">
        <v>1383</v>
      </c>
      <c r="C777" s="14" t="s">
        <v>1429</v>
      </c>
      <c r="D777" s="432"/>
      <c r="E777" s="432"/>
      <c r="F777" s="432"/>
      <c r="G777" s="14" t="s">
        <v>30</v>
      </c>
      <c r="H777" s="14">
        <v>2008</v>
      </c>
      <c r="I777" s="424">
        <f>VLOOKUP(H777,[1]Inflation!$G$16:$H$26,2,FALSE)</f>
        <v>1.0721304058925818</v>
      </c>
      <c r="J777" s="16">
        <f t="shared" si="80"/>
        <v>0</v>
      </c>
      <c r="K777" s="432"/>
      <c r="L777" s="451">
        <v>350000</v>
      </c>
      <c r="M777" s="432">
        <v>350000</v>
      </c>
      <c r="N777" s="16">
        <f t="shared" si="81"/>
        <v>375245.64206240361</v>
      </c>
      <c r="O777" s="432">
        <v>2000000</v>
      </c>
      <c r="P777" s="432">
        <v>2000000</v>
      </c>
      <c r="Q777" s="16">
        <f t="shared" si="82"/>
        <v>2144260.8117851634</v>
      </c>
      <c r="R777" s="14" t="s">
        <v>163</v>
      </c>
      <c r="S777" s="14" t="s">
        <v>28</v>
      </c>
      <c r="T777" s="14" t="s">
        <v>29</v>
      </c>
      <c r="U777" s="416" t="s">
        <v>1195</v>
      </c>
      <c r="V777" s="14" t="s">
        <v>2739</v>
      </c>
      <c r="W777" s="38" t="s">
        <v>33</v>
      </c>
      <c r="X777" s="14" t="s">
        <v>34</v>
      </c>
    </row>
    <row r="778" spans="1:24" ht="25.5" x14ac:dyDescent="0.2">
      <c r="A778" s="14" t="s">
        <v>1372</v>
      </c>
      <c r="B778" s="14" t="s">
        <v>1383</v>
      </c>
      <c r="C778" s="14" t="s">
        <v>1430</v>
      </c>
      <c r="D778" s="432"/>
      <c r="E778" s="432"/>
      <c r="F778" s="432"/>
      <c r="G778" s="14" t="s">
        <v>30</v>
      </c>
      <c r="H778" s="14">
        <v>2008</v>
      </c>
      <c r="I778" s="424">
        <f>VLOOKUP(H778,[1]Inflation!$G$16:$H$26,2,FALSE)</f>
        <v>1.0721304058925818</v>
      </c>
      <c r="J778" s="16">
        <f t="shared" si="80"/>
        <v>0</v>
      </c>
      <c r="K778" s="432"/>
      <c r="L778" s="451">
        <v>75000</v>
      </c>
      <c r="M778" s="432">
        <v>75000</v>
      </c>
      <c r="N778" s="16">
        <f t="shared" si="81"/>
        <v>80409.780441943629</v>
      </c>
      <c r="O778" s="432">
        <v>150000</v>
      </c>
      <c r="P778" s="432">
        <v>150000</v>
      </c>
      <c r="Q778" s="16">
        <f t="shared" si="82"/>
        <v>160819.56088388726</v>
      </c>
      <c r="R778" s="14" t="s">
        <v>163</v>
      </c>
      <c r="S778" s="14" t="s">
        <v>28</v>
      </c>
      <c r="T778" s="14" t="s">
        <v>29</v>
      </c>
      <c r="U778" s="416" t="s">
        <v>1431</v>
      </c>
      <c r="V778" s="14" t="s">
        <v>2739</v>
      </c>
      <c r="W778" s="38" t="s">
        <v>33</v>
      </c>
      <c r="X778" s="14" t="s">
        <v>34</v>
      </c>
    </row>
    <row r="779" spans="1:24" s="401" customFormat="1" x14ac:dyDescent="0.2">
      <c r="A779" s="14" t="s">
        <v>1372</v>
      </c>
      <c r="B779" s="14" t="s">
        <v>1383</v>
      </c>
      <c r="C779" s="14" t="s">
        <v>1432</v>
      </c>
      <c r="D779" s="398">
        <v>53.65</v>
      </c>
      <c r="E779" s="398">
        <f>D779*5280</f>
        <v>283272</v>
      </c>
      <c r="F779" s="398" t="s">
        <v>163</v>
      </c>
      <c r="G779" s="14">
        <v>2010</v>
      </c>
      <c r="H779" s="14">
        <v>2010</v>
      </c>
      <c r="I779" s="424">
        <f>VLOOKUP(H779,[1]Inflation!$G$16:$H$26,2,FALSE)</f>
        <v>1.0461491063094051</v>
      </c>
      <c r="J779" s="16">
        <f t="shared" si="80"/>
        <v>296344.74964247778</v>
      </c>
      <c r="K779" s="398"/>
      <c r="L779" s="16"/>
      <c r="M779" s="429"/>
      <c r="N779" s="16">
        <f t="shared" si="81"/>
        <v>0</v>
      </c>
      <c r="O779" s="398"/>
      <c r="P779" s="398"/>
      <c r="Q779" s="16">
        <f t="shared" si="82"/>
        <v>0</v>
      </c>
      <c r="R779" s="14" t="s">
        <v>113</v>
      </c>
      <c r="S779" s="14" t="s">
        <v>36</v>
      </c>
      <c r="T779" s="14" t="s">
        <v>244</v>
      </c>
      <c r="U779" s="416" t="s">
        <v>245</v>
      </c>
      <c r="V779" s="14" t="s">
        <v>3022</v>
      </c>
      <c r="W779" s="38" t="s">
        <v>247</v>
      </c>
      <c r="X779" s="14"/>
    </row>
    <row r="780" spans="1:24" s="401" customFormat="1" x14ac:dyDescent="0.2">
      <c r="A780" s="14" t="s">
        <v>1372</v>
      </c>
      <c r="B780" s="14" t="s">
        <v>1383</v>
      </c>
      <c r="C780" s="14" t="s">
        <v>1433</v>
      </c>
      <c r="D780" s="385">
        <v>16.29</v>
      </c>
      <c r="E780" s="385">
        <f t="shared" ref="E780:E789" si="83">((D780/3)*2.666666666666)*5280</f>
        <v>76454.399999980873</v>
      </c>
      <c r="F780" s="385" t="s">
        <v>163</v>
      </c>
      <c r="G780" s="23" t="s">
        <v>67</v>
      </c>
      <c r="H780" s="23">
        <v>2010</v>
      </c>
      <c r="I780" s="424">
        <f>VLOOKUP(H780,[1]Inflation!$G$16:$H$26,2,FALSE)</f>
        <v>1.0461491063094051</v>
      </c>
      <c r="J780" s="16">
        <f t="shared" si="80"/>
        <v>79982.702233401767</v>
      </c>
      <c r="K780" s="385"/>
      <c r="L780" s="453">
        <v>13.18</v>
      </c>
      <c r="M780" s="438">
        <f t="shared" ref="M780:M789" si="84">((L780/3)*2.666666666666)*5280</f>
        <v>61858.13333331787</v>
      </c>
      <c r="N780" s="16">
        <f t="shared" si="81"/>
        <v>64712.83090461851</v>
      </c>
      <c r="O780" s="385">
        <v>45</v>
      </c>
      <c r="P780" s="385">
        <f t="shared" ref="P780:P789" si="85">((O780/3)*2.666666666666)*5280</f>
        <v>211199.99999994718</v>
      </c>
      <c r="Q780" s="16">
        <f t="shared" si="82"/>
        <v>220946.69125249109</v>
      </c>
      <c r="R780" s="34" t="s">
        <v>941</v>
      </c>
      <c r="S780" s="37" t="s">
        <v>202</v>
      </c>
      <c r="T780" s="23" t="s">
        <v>66</v>
      </c>
      <c r="U780" s="34"/>
      <c r="V780" s="36" t="s">
        <v>3023</v>
      </c>
      <c r="W780" s="27" t="s">
        <v>69</v>
      </c>
      <c r="X780" s="36"/>
    </row>
    <row r="781" spans="1:24" s="401" customFormat="1" x14ac:dyDescent="0.2">
      <c r="A781" s="14" t="s">
        <v>1372</v>
      </c>
      <c r="B781" s="14" t="s">
        <v>1383</v>
      </c>
      <c r="C781" s="14" t="s">
        <v>1435</v>
      </c>
      <c r="D781" s="385">
        <v>19.16</v>
      </c>
      <c r="E781" s="385">
        <f t="shared" si="83"/>
        <v>89924.26666664418</v>
      </c>
      <c r="F781" s="385" t="s">
        <v>163</v>
      </c>
      <c r="G781" s="23" t="s">
        <v>67</v>
      </c>
      <c r="H781" s="23">
        <v>2010</v>
      </c>
      <c r="I781" s="424">
        <f>VLOOKUP(H781,[1]Inflation!$G$16:$H$26,2,FALSE)</f>
        <v>1.0461491063094051</v>
      </c>
      <c r="J781" s="16">
        <f t="shared" si="80"/>
        <v>94074.191208838427</v>
      </c>
      <c r="K781" s="385"/>
      <c r="L781" s="453">
        <v>15.46</v>
      </c>
      <c r="M781" s="438">
        <f t="shared" si="84"/>
        <v>72558.933333315188</v>
      </c>
      <c r="N781" s="16">
        <f t="shared" si="81"/>
        <v>75907.46326141138</v>
      </c>
      <c r="O781" s="385">
        <v>70</v>
      </c>
      <c r="P781" s="385">
        <f t="shared" si="85"/>
        <v>328533.33333325118</v>
      </c>
      <c r="Q781" s="16">
        <f t="shared" si="82"/>
        <v>343694.85305943061</v>
      </c>
      <c r="R781" s="34" t="s">
        <v>941</v>
      </c>
      <c r="S781" s="37" t="s">
        <v>202</v>
      </c>
      <c r="T781" s="23" t="s">
        <v>66</v>
      </c>
      <c r="U781" s="34"/>
      <c r="V781" s="36" t="s">
        <v>3024</v>
      </c>
      <c r="W781" s="27" t="s">
        <v>69</v>
      </c>
      <c r="X781" s="36"/>
    </row>
    <row r="782" spans="1:24" s="401" customFormat="1" x14ac:dyDescent="0.2">
      <c r="A782" s="14" t="s">
        <v>1372</v>
      </c>
      <c r="B782" s="14" t="s">
        <v>1383</v>
      </c>
      <c r="C782" s="14" t="s">
        <v>1438</v>
      </c>
      <c r="D782" s="385">
        <v>26.77</v>
      </c>
      <c r="E782" s="385">
        <f t="shared" si="83"/>
        <v>125640.53333330194</v>
      </c>
      <c r="F782" s="385" t="s">
        <v>163</v>
      </c>
      <c r="G782" s="23" t="s">
        <v>67</v>
      </c>
      <c r="H782" s="23">
        <v>2010</v>
      </c>
      <c r="I782" s="424">
        <f>VLOOKUP(H782,[1]Inflation!$G$16:$H$26,2,FALSE)</f>
        <v>1.0461491063094051</v>
      </c>
      <c r="J782" s="16">
        <f t="shared" si="80"/>
        <v>131438.73166287085</v>
      </c>
      <c r="K782" s="385"/>
      <c r="L782" s="453">
        <v>20.93</v>
      </c>
      <c r="M782" s="438">
        <f t="shared" si="84"/>
        <v>98231.466666642111</v>
      </c>
      <c r="N782" s="16">
        <f t="shared" si="81"/>
        <v>102764.76106476976</v>
      </c>
      <c r="O782" s="385">
        <v>41.5</v>
      </c>
      <c r="P782" s="385">
        <f t="shared" si="85"/>
        <v>194773.33333328465</v>
      </c>
      <c r="Q782" s="16">
        <f t="shared" si="82"/>
        <v>203761.94859951959</v>
      </c>
      <c r="R782" s="34" t="s">
        <v>941</v>
      </c>
      <c r="S782" s="37" t="s">
        <v>202</v>
      </c>
      <c r="T782" s="23" t="s">
        <v>66</v>
      </c>
      <c r="U782" s="34"/>
      <c r="V782" s="36" t="s">
        <v>3025</v>
      </c>
      <c r="W782" s="27" t="s">
        <v>69</v>
      </c>
      <c r="X782" s="36"/>
    </row>
    <row r="783" spans="1:24" s="401" customFormat="1" x14ac:dyDescent="0.2">
      <c r="A783" s="14" t="s">
        <v>1372</v>
      </c>
      <c r="B783" s="14" t="s">
        <v>1383</v>
      </c>
      <c r="C783" s="14" t="s">
        <v>1441</v>
      </c>
      <c r="D783" s="385">
        <v>30.14</v>
      </c>
      <c r="E783" s="385">
        <f t="shared" si="83"/>
        <v>141457.06666663129</v>
      </c>
      <c r="F783" s="385" t="s">
        <v>163</v>
      </c>
      <c r="G783" s="23" t="s">
        <v>67</v>
      </c>
      <c r="H783" s="23">
        <v>2010</v>
      </c>
      <c r="I783" s="424">
        <f>VLOOKUP(H783,[1]Inflation!$G$16:$H$26,2,FALSE)</f>
        <v>1.0461491063094051</v>
      </c>
      <c r="J783" s="16">
        <f t="shared" si="80"/>
        <v>147985.18387444626</v>
      </c>
      <c r="K783" s="385"/>
      <c r="L783" s="453">
        <v>23.06</v>
      </c>
      <c r="M783" s="438">
        <f t="shared" si="84"/>
        <v>108228.2666666396</v>
      </c>
      <c r="N783" s="16">
        <f t="shared" si="81"/>
        <v>113222.90445072099</v>
      </c>
      <c r="O783" s="385">
        <v>45</v>
      </c>
      <c r="P783" s="385">
        <f t="shared" si="85"/>
        <v>211199.99999994718</v>
      </c>
      <c r="Q783" s="16">
        <f t="shared" si="82"/>
        <v>220946.69125249109</v>
      </c>
      <c r="R783" s="34" t="s">
        <v>941</v>
      </c>
      <c r="S783" s="37" t="s">
        <v>202</v>
      </c>
      <c r="T783" s="23" t="s">
        <v>66</v>
      </c>
      <c r="U783" s="34"/>
      <c r="V783" s="36" t="s">
        <v>3026</v>
      </c>
      <c r="W783" s="27" t="s">
        <v>69</v>
      </c>
      <c r="X783" s="36"/>
    </row>
    <row r="784" spans="1:24" s="401" customFormat="1" x14ac:dyDescent="0.2">
      <c r="A784" s="14" t="s">
        <v>1372</v>
      </c>
      <c r="B784" s="14" t="s">
        <v>1383</v>
      </c>
      <c r="C784" s="14" t="s">
        <v>1444</v>
      </c>
      <c r="D784" s="385">
        <v>52.2</v>
      </c>
      <c r="E784" s="385">
        <f t="shared" si="83"/>
        <v>244991.99999993877</v>
      </c>
      <c r="F784" s="385" t="s">
        <v>163</v>
      </c>
      <c r="G784" s="23" t="s">
        <v>67</v>
      </c>
      <c r="H784" s="23">
        <v>2010</v>
      </c>
      <c r="I784" s="424">
        <f>VLOOKUP(H784,[1]Inflation!$G$16:$H$26,2,FALSE)</f>
        <v>1.0461491063094051</v>
      </c>
      <c r="J784" s="16">
        <f t="shared" si="80"/>
        <v>256298.16185288969</v>
      </c>
      <c r="K784" s="385"/>
      <c r="L784" s="453">
        <v>36</v>
      </c>
      <c r="M784" s="438">
        <f t="shared" si="84"/>
        <v>168959.99999995777</v>
      </c>
      <c r="N784" s="16">
        <f t="shared" si="81"/>
        <v>176757.35300199289</v>
      </c>
      <c r="O784" s="385">
        <v>70</v>
      </c>
      <c r="P784" s="385">
        <f t="shared" si="85"/>
        <v>328533.33333325118</v>
      </c>
      <c r="Q784" s="16">
        <f t="shared" si="82"/>
        <v>343694.85305943061</v>
      </c>
      <c r="R784" s="34" t="s">
        <v>941</v>
      </c>
      <c r="S784" s="37" t="s">
        <v>202</v>
      </c>
      <c r="T784" s="23" t="s">
        <v>66</v>
      </c>
      <c r="U784" s="34"/>
      <c r="V784" s="36" t="s">
        <v>3027</v>
      </c>
      <c r="W784" s="27" t="s">
        <v>69</v>
      </c>
      <c r="X784" s="36"/>
    </row>
    <row r="785" spans="1:24" s="401" customFormat="1" x14ac:dyDescent="0.2">
      <c r="A785" s="14" t="s">
        <v>1372</v>
      </c>
      <c r="B785" s="14" t="s">
        <v>1383</v>
      </c>
      <c r="C785" s="14" t="s">
        <v>1446</v>
      </c>
      <c r="D785" s="385">
        <v>22.67</v>
      </c>
      <c r="E785" s="385">
        <f t="shared" si="83"/>
        <v>106397.86666664008</v>
      </c>
      <c r="F785" s="385" t="s">
        <v>163</v>
      </c>
      <c r="G785" s="23" t="s">
        <v>67</v>
      </c>
      <c r="H785" s="23">
        <v>2010</v>
      </c>
      <c r="I785" s="424">
        <f>VLOOKUP(H785,[1]Inflation!$G$16:$H$26,2,FALSE)</f>
        <v>1.0461491063094051</v>
      </c>
      <c r="J785" s="16">
        <f t="shared" si="80"/>
        <v>111308.03312653275</v>
      </c>
      <c r="K785" s="385"/>
      <c r="L785" s="453">
        <v>16.059999999999999</v>
      </c>
      <c r="M785" s="438">
        <f t="shared" si="84"/>
        <v>75374.933333314475</v>
      </c>
      <c r="N785" s="16">
        <f t="shared" si="81"/>
        <v>78853.41914477793</v>
      </c>
      <c r="O785" s="385">
        <v>47</v>
      </c>
      <c r="P785" s="385">
        <f t="shared" si="85"/>
        <v>220586.66666661153</v>
      </c>
      <c r="Q785" s="16">
        <f t="shared" si="82"/>
        <v>230766.54419704629</v>
      </c>
      <c r="R785" s="34" t="s">
        <v>941</v>
      </c>
      <c r="S785" s="37" t="s">
        <v>202</v>
      </c>
      <c r="T785" s="23" t="s">
        <v>66</v>
      </c>
      <c r="U785" s="34"/>
      <c r="V785" s="36" t="s">
        <v>3028</v>
      </c>
      <c r="W785" s="27" t="s">
        <v>69</v>
      </c>
      <c r="X785" s="36"/>
    </row>
    <row r="786" spans="1:24" s="401" customFormat="1" x14ac:dyDescent="0.2">
      <c r="A786" s="14" t="s">
        <v>1372</v>
      </c>
      <c r="B786" s="14" t="s">
        <v>1383</v>
      </c>
      <c r="C786" s="14" t="s">
        <v>1449</v>
      </c>
      <c r="D786" s="385">
        <v>26.17</v>
      </c>
      <c r="E786" s="385">
        <f t="shared" si="83"/>
        <v>122824.53333330264</v>
      </c>
      <c r="F786" s="385" t="s">
        <v>163</v>
      </c>
      <c r="G786" s="23" t="s">
        <v>67</v>
      </c>
      <c r="H786" s="23">
        <v>2010</v>
      </c>
      <c r="I786" s="424">
        <f>VLOOKUP(H786,[1]Inflation!$G$16:$H$26,2,FALSE)</f>
        <v>1.0461491063094051</v>
      </c>
      <c r="J786" s="16">
        <f t="shared" si="80"/>
        <v>128492.77577950429</v>
      </c>
      <c r="K786" s="385"/>
      <c r="L786" s="453">
        <v>19.3</v>
      </c>
      <c r="M786" s="438">
        <f t="shared" si="84"/>
        <v>90581.333333310686</v>
      </c>
      <c r="N786" s="16">
        <f t="shared" si="81"/>
        <v>94761.580914957303</v>
      </c>
      <c r="O786" s="385">
        <v>85</v>
      </c>
      <c r="P786" s="385">
        <f t="shared" si="85"/>
        <v>398933.33333323355</v>
      </c>
      <c r="Q786" s="16">
        <f t="shared" si="82"/>
        <v>417343.75014359428</v>
      </c>
      <c r="R786" s="34" t="s">
        <v>941</v>
      </c>
      <c r="S786" s="37" t="s">
        <v>202</v>
      </c>
      <c r="T786" s="23" t="s">
        <v>66</v>
      </c>
      <c r="U786" s="34"/>
      <c r="V786" s="36" t="s">
        <v>3029</v>
      </c>
      <c r="W786" s="27" t="s">
        <v>69</v>
      </c>
      <c r="X786" s="36"/>
    </row>
    <row r="787" spans="1:24" s="401" customFormat="1" x14ac:dyDescent="0.2">
      <c r="A787" s="14" t="s">
        <v>1372</v>
      </c>
      <c r="B787" s="14" t="s">
        <v>1383</v>
      </c>
      <c r="C787" s="14" t="s">
        <v>1452</v>
      </c>
      <c r="D787" s="385">
        <v>25.4</v>
      </c>
      <c r="E787" s="385">
        <f t="shared" si="83"/>
        <v>119210.66666663687</v>
      </c>
      <c r="F787" s="385" t="s">
        <v>163</v>
      </c>
      <c r="G787" s="23" t="s">
        <v>67</v>
      </c>
      <c r="H787" s="23">
        <v>2010</v>
      </c>
      <c r="I787" s="424">
        <f>VLOOKUP(H787,[1]Inflation!$G$16:$H$26,2,FALSE)</f>
        <v>1.0461491063094051</v>
      </c>
      <c r="J787" s="16">
        <f t="shared" si="80"/>
        <v>124712.13239585054</v>
      </c>
      <c r="K787" s="385"/>
      <c r="L787" s="453">
        <v>19.7</v>
      </c>
      <c r="M787" s="438">
        <f t="shared" si="84"/>
        <v>92458.666666643549</v>
      </c>
      <c r="N787" s="16">
        <f t="shared" si="81"/>
        <v>96725.551503868322</v>
      </c>
      <c r="O787" s="385">
        <v>125</v>
      </c>
      <c r="P787" s="385">
        <f t="shared" si="85"/>
        <v>586666.66666651994</v>
      </c>
      <c r="Q787" s="16">
        <f t="shared" si="82"/>
        <v>613740.80903469748</v>
      </c>
      <c r="R787" s="34" t="s">
        <v>941</v>
      </c>
      <c r="S787" s="37" t="s">
        <v>202</v>
      </c>
      <c r="T787" s="23" t="s">
        <v>66</v>
      </c>
      <c r="U787" s="34"/>
      <c r="V787" s="36" t="s">
        <v>3030</v>
      </c>
      <c r="W787" s="27" t="s">
        <v>69</v>
      </c>
      <c r="X787" s="36"/>
    </row>
    <row r="788" spans="1:24" s="401" customFormat="1" x14ac:dyDescent="0.2">
      <c r="A788" s="14" t="s">
        <v>1372</v>
      </c>
      <c r="B788" s="14" t="s">
        <v>1383</v>
      </c>
      <c r="C788" s="14" t="s">
        <v>1455</v>
      </c>
      <c r="D788" s="385">
        <v>28.91</v>
      </c>
      <c r="E788" s="385">
        <f t="shared" si="83"/>
        <v>135684.26666663276</v>
      </c>
      <c r="F788" s="385" t="s">
        <v>163</v>
      </c>
      <c r="G788" s="23" t="s">
        <v>67</v>
      </c>
      <c r="H788" s="23">
        <v>2010</v>
      </c>
      <c r="I788" s="424">
        <f>VLOOKUP(H788,[1]Inflation!$G$16:$H$26,2,FALSE)</f>
        <v>1.0461491063094051</v>
      </c>
      <c r="J788" s="16">
        <f t="shared" si="80"/>
        <v>141945.97431354487</v>
      </c>
      <c r="K788" s="385"/>
      <c r="L788" s="453">
        <v>21</v>
      </c>
      <c r="M788" s="438">
        <f t="shared" si="84"/>
        <v>98559.999999975364</v>
      </c>
      <c r="N788" s="16">
        <f t="shared" si="81"/>
        <v>103108.45591782918</v>
      </c>
      <c r="O788" s="385">
        <v>39.4</v>
      </c>
      <c r="P788" s="385">
        <f t="shared" si="85"/>
        <v>184917.3333332871</v>
      </c>
      <c r="Q788" s="16">
        <f t="shared" si="82"/>
        <v>193451.10300773664</v>
      </c>
      <c r="R788" s="34" t="s">
        <v>941</v>
      </c>
      <c r="S788" s="37" t="s">
        <v>202</v>
      </c>
      <c r="T788" s="23" t="s">
        <v>66</v>
      </c>
      <c r="U788" s="34"/>
      <c r="V788" s="36" t="s">
        <v>3031</v>
      </c>
      <c r="W788" s="27" t="s">
        <v>69</v>
      </c>
      <c r="X788" s="36"/>
    </row>
    <row r="789" spans="1:24" s="401" customFormat="1" x14ac:dyDescent="0.2">
      <c r="A789" s="14" t="s">
        <v>1372</v>
      </c>
      <c r="B789" s="14" t="s">
        <v>1383</v>
      </c>
      <c r="C789" s="14" t="s">
        <v>1458</v>
      </c>
      <c r="D789" s="385">
        <v>40.89</v>
      </c>
      <c r="E789" s="385">
        <f t="shared" si="83"/>
        <v>191910.39999995203</v>
      </c>
      <c r="F789" s="385" t="s">
        <v>163</v>
      </c>
      <c r="G789" s="23" t="s">
        <v>67</v>
      </c>
      <c r="H789" s="23">
        <v>2010</v>
      </c>
      <c r="I789" s="424">
        <f>VLOOKUP(H789,[1]Inflation!$G$16:$H$26,2,FALSE)</f>
        <v>1.0461491063094051</v>
      </c>
      <c r="J789" s="16">
        <f t="shared" si="80"/>
        <v>200766.89345143025</v>
      </c>
      <c r="K789" s="385"/>
      <c r="L789" s="453">
        <v>29.53</v>
      </c>
      <c r="M789" s="438">
        <f t="shared" si="84"/>
        <v>138594.1333332987</v>
      </c>
      <c r="N789" s="16">
        <f t="shared" si="81"/>
        <v>144990.12872635695</v>
      </c>
      <c r="O789" s="385">
        <v>100</v>
      </c>
      <c r="P789" s="385">
        <f t="shared" si="85"/>
        <v>469333.33333321603</v>
      </c>
      <c r="Q789" s="16">
        <f t="shared" si="82"/>
        <v>490992.64722775808</v>
      </c>
      <c r="R789" s="34" t="s">
        <v>941</v>
      </c>
      <c r="S789" s="37" t="s">
        <v>202</v>
      </c>
      <c r="T789" s="23" t="s">
        <v>66</v>
      </c>
      <c r="U789" s="34"/>
      <c r="V789" s="36" t="s">
        <v>3032</v>
      </c>
      <c r="W789" s="27" t="s">
        <v>69</v>
      </c>
      <c r="X789" s="36"/>
    </row>
    <row r="790" spans="1:24" s="401" customFormat="1" x14ac:dyDescent="0.2">
      <c r="A790" s="14" t="s">
        <v>1372</v>
      </c>
      <c r="B790" s="14" t="s">
        <v>1466</v>
      </c>
      <c r="C790" s="14" t="s">
        <v>1467</v>
      </c>
      <c r="D790" s="398">
        <v>400983</v>
      </c>
      <c r="E790" s="398">
        <v>400983</v>
      </c>
      <c r="F790" s="398"/>
      <c r="G790" s="14">
        <v>2011</v>
      </c>
      <c r="H790" s="14">
        <v>2011</v>
      </c>
      <c r="I790" s="424">
        <f>VLOOKUP(H790,[1]Inflation!$G$16:$H$26,2,FALSE)</f>
        <v>1.0292667257822254</v>
      </c>
      <c r="J790" s="16">
        <f t="shared" si="80"/>
        <v>412718.45950433408</v>
      </c>
      <c r="K790" s="398"/>
      <c r="L790" s="16"/>
      <c r="M790" s="429"/>
      <c r="N790" s="16">
        <f t="shared" si="81"/>
        <v>0</v>
      </c>
      <c r="O790" s="398"/>
      <c r="P790" s="398"/>
      <c r="Q790" s="16">
        <f t="shared" si="82"/>
        <v>0</v>
      </c>
      <c r="R790" s="14" t="s">
        <v>163</v>
      </c>
      <c r="S790" s="14" t="s">
        <v>74</v>
      </c>
      <c r="T790" s="14" t="s">
        <v>397</v>
      </c>
      <c r="U790" s="416">
        <v>2</v>
      </c>
      <c r="V790" s="14" t="s">
        <v>2765</v>
      </c>
      <c r="W790" s="38" t="s">
        <v>121</v>
      </c>
      <c r="X790" s="14"/>
    </row>
    <row r="791" spans="1:24" s="401" customFormat="1" x14ac:dyDescent="0.2">
      <c r="A791" s="14" t="s">
        <v>1372</v>
      </c>
      <c r="B791" s="14" t="s">
        <v>1466</v>
      </c>
      <c r="C791" s="14" t="s">
        <v>1468</v>
      </c>
      <c r="D791" s="398">
        <v>10</v>
      </c>
      <c r="E791" s="398">
        <f>D791*5280</f>
        <v>52800</v>
      </c>
      <c r="F791" s="398" t="s">
        <v>163</v>
      </c>
      <c r="G791" s="14">
        <v>2010</v>
      </c>
      <c r="H791" s="14">
        <v>2010</v>
      </c>
      <c r="I791" s="424">
        <f>VLOOKUP(H791,[1]Inflation!$G$16:$H$26,2,FALSE)</f>
        <v>1.0461491063094051</v>
      </c>
      <c r="J791" s="16">
        <f t="shared" si="80"/>
        <v>55236.672813136589</v>
      </c>
      <c r="K791" s="398"/>
      <c r="L791" s="16"/>
      <c r="M791" s="429"/>
      <c r="N791" s="16">
        <f t="shared" si="81"/>
        <v>0</v>
      </c>
      <c r="O791" s="398"/>
      <c r="P791" s="398"/>
      <c r="Q791" s="16">
        <f t="shared" si="82"/>
        <v>0</v>
      </c>
      <c r="R791" s="14" t="s">
        <v>336</v>
      </c>
      <c r="S791" s="14" t="s">
        <v>84</v>
      </c>
      <c r="T791" s="14" t="s">
        <v>421</v>
      </c>
      <c r="U791" s="416">
        <v>10</v>
      </c>
      <c r="V791" s="14" t="s">
        <v>2739</v>
      </c>
      <c r="W791" s="38" t="s">
        <v>422</v>
      </c>
      <c r="X791" s="14"/>
    </row>
    <row r="792" spans="1:24" s="401" customFormat="1" x14ac:dyDescent="0.2">
      <c r="A792" s="14" t="s">
        <v>1372</v>
      </c>
      <c r="B792" s="14" t="s">
        <v>1466</v>
      </c>
      <c r="C792" s="14" t="s">
        <v>1469</v>
      </c>
      <c r="D792" s="398">
        <v>5</v>
      </c>
      <c r="E792" s="398">
        <f>D792*5280</f>
        <v>26400</v>
      </c>
      <c r="F792" s="398" t="s">
        <v>163</v>
      </c>
      <c r="G792" s="14">
        <v>2007</v>
      </c>
      <c r="H792" s="14">
        <v>2007</v>
      </c>
      <c r="I792" s="424">
        <f>VLOOKUP(H792,[1]Inflation!$G$16:$H$26,2,FALSE)</f>
        <v>1.118306895992371</v>
      </c>
      <c r="J792" s="16">
        <f t="shared" si="80"/>
        <v>29523.302054198593</v>
      </c>
      <c r="K792" s="398"/>
      <c r="L792" s="16"/>
      <c r="M792" s="398"/>
      <c r="N792" s="16">
        <f t="shared" si="81"/>
        <v>0</v>
      </c>
      <c r="O792" s="398"/>
      <c r="P792" s="398"/>
      <c r="Q792" s="16">
        <f t="shared" si="82"/>
        <v>0</v>
      </c>
      <c r="R792" s="14" t="s">
        <v>113</v>
      </c>
      <c r="S792" s="14" t="s">
        <v>97</v>
      </c>
      <c r="T792" s="14" t="s">
        <v>98</v>
      </c>
      <c r="U792" s="416" t="s">
        <v>1375</v>
      </c>
      <c r="V792" s="14" t="s">
        <v>2739</v>
      </c>
      <c r="W792" s="38" t="s">
        <v>99</v>
      </c>
      <c r="X792" s="14" t="s">
        <v>2730</v>
      </c>
    </row>
    <row r="793" spans="1:24" s="401" customFormat="1" x14ac:dyDescent="0.2">
      <c r="A793" s="14" t="s">
        <v>1372</v>
      </c>
      <c r="B793" s="14" t="s">
        <v>1466</v>
      </c>
      <c r="C793" s="14" t="s">
        <v>1471</v>
      </c>
      <c r="D793" s="398" t="s">
        <v>963</v>
      </c>
      <c r="E793" s="398"/>
      <c r="F793" s="398"/>
      <c r="G793" s="14">
        <v>2007</v>
      </c>
      <c r="H793" s="14">
        <v>2007</v>
      </c>
      <c r="I793" s="424">
        <f>VLOOKUP(H793,[1]Inflation!$G$16:$H$26,2,FALSE)</f>
        <v>1.118306895992371</v>
      </c>
      <c r="J793" s="16">
        <f t="shared" si="80"/>
        <v>0</v>
      </c>
      <c r="K793" s="398">
        <v>6500</v>
      </c>
      <c r="L793" s="16">
        <v>80000</v>
      </c>
      <c r="M793" s="398">
        <v>80000</v>
      </c>
      <c r="N793" s="16">
        <f t="shared" si="81"/>
        <v>89464.551679389682</v>
      </c>
      <c r="O793" s="398">
        <v>120000</v>
      </c>
      <c r="P793" s="398">
        <v>120000</v>
      </c>
      <c r="Q793" s="16">
        <f t="shared" si="82"/>
        <v>134196.82751908453</v>
      </c>
      <c r="R793" s="14" t="s">
        <v>163</v>
      </c>
      <c r="S793" s="14" t="s">
        <v>97</v>
      </c>
      <c r="T793" s="14" t="s">
        <v>98</v>
      </c>
      <c r="U793" s="416" t="s">
        <v>1375</v>
      </c>
      <c r="V793" s="14" t="s">
        <v>2739</v>
      </c>
      <c r="W793" s="38" t="s">
        <v>99</v>
      </c>
      <c r="X793" s="14" t="s">
        <v>2730</v>
      </c>
    </row>
    <row r="794" spans="1:24" s="401" customFormat="1" x14ac:dyDescent="0.2">
      <c r="A794" s="14" t="s">
        <v>1372</v>
      </c>
      <c r="B794" s="14" t="s">
        <v>1466</v>
      </c>
      <c r="C794" s="14" t="s">
        <v>1472</v>
      </c>
      <c r="D794" s="398" t="s">
        <v>963</v>
      </c>
      <c r="E794" s="398"/>
      <c r="F794" s="398"/>
      <c r="G794" s="14">
        <v>2007</v>
      </c>
      <c r="H794" s="14">
        <v>2007</v>
      </c>
      <c r="I794" s="424">
        <f>VLOOKUP(H794,[1]Inflation!$G$16:$H$26,2,FALSE)</f>
        <v>1.118306895992371</v>
      </c>
      <c r="J794" s="16">
        <f t="shared" si="80"/>
        <v>0</v>
      </c>
      <c r="K794" s="398">
        <v>6500</v>
      </c>
      <c r="L794" s="16">
        <v>65000</v>
      </c>
      <c r="M794" s="398">
        <v>65000</v>
      </c>
      <c r="N794" s="16">
        <f t="shared" si="81"/>
        <v>72689.948239504112</v>
      </c>
      <c r="O794" s="398">
        <v>85000</v>
      </c>
      <c r="P794" s="398">
        <v>85000</v>
      </c>
      <c r="Q794" s="16">
        <f t="shared" si="82"/>
        <v>95056.086159351529</v>
      </c>
      <c r="R794" s="14" t="s">
        <v>163</v>
      </c>
      <c r="S794" s="14" t="s">
        <v>97</v>
      </c>
      <c r="T794" s="14" t="s">
        <v>98</v>
      </c>
      <c r="U794" s="416" t="s">
        <v>1375</v>
      </c>
      <c r="V794" s="14" t="s">
        <v>2739</v>
      </c>
      <c r="W794" s="38" t="s">
        <v>99</v>
      </c>
      <c r="X794" s="14" t="s">
        <v>2731</v>
      </c>
    </row>
    <row r="795" spans="1:24" x14ac:dyDescent="0.2">
      <c r="A795" s="14" t="s">
        <v>1372</v>
      </c>
      <c r="B795" s="14" t="s">
        <v>1466</v>
      </c>
      <c r="C795" s="14" t="s">
        <v>1474</v>
      </c>
      <c r="D795" s="398" t="s">
        <v>963</v>
      </c>
      <c r="E795" s="398"/>
      <c r="F795" s="398"/>
      <c r="G795" s="14">
        <v>2007</v>
      </c>
      <c r="H795" s="14">
        <v>2007</v>
      </c>
      <c r="I795" s="424">
        <f>VLOOKUP(H795,[1]Inflation!$G$16:$H$26,2,FALSE)</f>
        <v>1.118306895992371</v>
      </c>
      <c r="J795" s="16">
        <f t="shared" si="80"/>
        <v>0</v>
      </c>
      <c r="K795" s="398">
        <v>6500</v>
      </c>
      <c r="L795" s="16">
        <v>60000</v>
      </c>
      <c r="M795" s="398">
        <v>60000</v>
      </c>
      <c r="N795" s="16">
        <f t="shared" si="81"/>
        <v>67098.413759542265</v>
      </c>
      <c r="O795" s="398">
        <v>100000</v>
      </c>
      <c r="P795" s="398">
        <v>100000</v>
      </c>
      <c r="Q795" s="16">
        <f t="shared" si="82"/>
        <v>111830.6895992371</v>
      </c>
      <c r="R795" s="14" t="s">
        <v>163</v>
      </c>
      <c r="S795" s="14" t="s">
        <v>97</v>
      </c>
      <c r="T795" s="14" t="s">
        <v>98</v>
      </c>
      <c r="U795" s="416" t="s">
        <v>1375</v>
      </c>
      <c r="V795" s="14" t="s">
        <v>2739</v>
      </c>
      <c r="W795" s="38" t="s">
        <v>99</v>
      </c>
      <c r="X795" s="14" t="s">
        <v>2732</v>
      </c>
    </row>
    <row r="796" spans="1:24" x14ac:dyDescent="0.2">
      <c r="A796" s="14" t="s">
        <v>1372</v>
      </c>
      <c r="B796" s="14" t="s">
        <v>1466</v>
      </c>
      <c r="C796" s="14" t="s">
        <v>1476</v>
      </c>
      <c r="D796" s="398" t="s">
        <v>963</v>
      </c>
      <c r="E796" s="398"/>
      <c r="F796" s="398"/>
      <c r="G796" s="14">
        <v>2007</v>
      </c>
      <c r="H796" s="14">
        <v>2007</v>
      </c>
      <c r="I796" s="424">
        <f>VLOOKUP(H796,[1]Inflation!$G$16:$H$26,2,FALSE)</f>
        <v>1.118306895992371</v>
      </c>
      <c r="J796" s="16">
        <f t="shared" si="80"/>
        <v>0</v>
      </c>
      <c r="K796" s="398">
        <v>6500</v>
      </c>
      <c r="L796" s="16">
        <v>50000</v>
      </c>
      <c r="M796" s="398">
        <v>50000</v>
      </c>
      <c r="N796" s="16">
        <f t="shared" si="81"/>
        <v>55915.34479961855</v>
      </c>
      <c r="O796" s="398">
        <v>70000</v>
      </c>
      <c r="P796" s="398">
        <v>70000</v>
      </c>
      <c r="Q796" s="16">
        <f t="shared" si="82"/>
        <v>78281.482719465974</v>
      </c>
      <c r="R796" s="14" t="s">
        <v>163</v>
      </c>
      <c r="S796" s="14" t="s">
        <v>97</v>
      </c>
      <c r="T796" s="14" t="s">
        <v>98</v>
      </c>
      <c r="U796" s="416" t="s">
        <v>1375</v>
      </c>
      <c r="V796" s="14" t="s">
        <v>2739</v>
      </c>
      <c r="W796" s="38" t="s">
        <v>99</v>
      </c>
      <c r="X796" s="14" t="s">
        <v>1377</v>
      </c>
    </row>
    <row r="797" spans="1:24" x14ac:dyDescent="0.2">
      <c r="A797" s="14" t="s">
        <v>1372</v>
      </c>
      <c r="B797" s="14" t="s">
        <v>1478</v>
      </c>
      <c r="C797" s="14"/>
      <c r="D797" s="398"/>
      <c r="E797" s="398"/>
      <c r="F797" s="398"/>
      <c r="G797" s="14">
        <v>2010</v>
      </c>
      <c r="H797" s="14">
        <v>2010</v>
      </c>
      <c r="I797" s="424">
        <f>VLOOKUP(H797,[1]Inflation!$G$16:$H$26,2,FALSE)</f>
        <v>1.0461491063094051</v>
      </c>
      <c r="J797" s="16">
        <f t="shared" si="80"/>
        <v>0</v>
      </c>
      <c r="K797" s="398"/>
      <c r="L797" s="16">
        <v>900</v>
      </c>
      <c r="M797" s="398"/>
      <c r="N797" s="16">
        <f t="shared" si="81"/>
        <v>0</v>
      </c>
      <c r="O797" s="398">
        <v>1600</v>
      </c>
      <c r="P797" s="398"/>
      <c r="Q797" s="16">
        <f t="shared" si="82"/>
        <v>0</v>
      </c>
      <c r="R797" s="14" t="s">
        <v>113</v>
      </c>
      <c r="S797" s="14" t="s">
        <v>233</v>
      </c>
      <c r="T797" s="14" t="s">
        <v>1342</v>
      </c>
      <c r="U797" s="416">
        <v>10</v>
      </c>
      <c r="V797" s="14" t="s">
        <v>2739</v>
      </c>
      <c r="W797" s="38" t="s">
        <v>1344</v>
      </c>
      <c r="X797" s="14" t="s">
        <v>1345</v>
      </c>
    </row>
    <row r="798" spans="1:24" ht="25.5" x14ac:dyDescent="0.2">
      <c r="A798" s="14" t="s">
        <v>1479</v>
      </c>
      <c r="B798" s="14" t="s">
        <v>1480</v>
      </c>
      <c r="C798" s="14"/>
      <c r="D798" s="398"/>
      <c r="E798" s="398"/>
      <c r="F798" s="398" t="s">
        <v>27</v>
      </c>
      <c r="G798" s="14">
        <v>2011</v>
      </c>
      <c r="H798" s="14">
        <v>2011</v>
      </c>
      <c r="I798" s="424">
        <f>VLOOKUP(H798,[1]Inflation!$G$16:$H$26,2,FALSE)</f>
        <v>1.0292667257822254</v>
      </c>
      <c r="J798" s="16">
        <v>0</v>
      </c>
      <c r="K798" s="398"/>
      <c r="L798" s="16">
        <v>300</v>
      </c>
      <c r="M798" s="398">
        <v>75</v>
      </c>
      <c r="N798" s="16">
        <v>77.195004433666909</v>
      </c>
      <c r="O798" s="398">
        <v>800</v>
      </c>
      <c r="P798" s="398">
        <v>200</v>
      </c>
      <c r="Q798" s="16">
        <v>205.8533451564451</v>
      </c>
      <c r="R798" s="14" t="s">
        <v>394</v>
      </c>
      <c r="S798" s="14" t="s">
        <v>115</v>
      </c>
      <c r="T798" s="14" t="s">
        <v>116</v>
      </c>
      <c r="U798" s="416">
        <v>33</v>
      </c>
      <c r="V798" s="14" t="s">
        <v>2739</v>
      </c>
      <c r="W798" s="38" t="s">
        <v>117</v>
      </c>
      <c r="X798" s="14"/>
    </row>
    <row r="799" spans="1:24" ht="25.5" x14ac:dyDescent="0.2">
      <c r="A799" s="14" t="s">
        <v>1479</v>
      </c>
      <c r="B799" s="14" t="s">
        <v>1480</v>
      </c>
      <c r="C799" s="14"/>
      <c r="D799" s="398"/>
      <c r="E799" s="398"/>
      <c r="F799" s="398" t="s">
        <v>27</v>
      </c>
      <c r="G799" s="14">
        <v>2012</v>
      </c>
      <c r="H799" s="14">
        <v>2012</v>
      </c>
      <c r="I799" s="424">
        <f>VLOOKUP(H799,[1]Inflation!$G$16:$H$26,2,FALSE)</f>
        <v>1</v>
      </c>
      <c r="J799" s="16">
        <v>0</v>
      </c>
      <c r="K799" s="398"/>
      <c r="L799" s="16">
        <v>1000</v>
      </c>
      <c r="M799" s="398">
        <v>250</v>
      </c>
      <c r="N799" s="16">
        <v>250</v>
      </c>
      <c r="O799" s="398">
        <v>2000</v>
      </c>
      <c r="P799" s="398">
        <v>500</v>
      </c>
      <c r="Q799" s="16">
        <v>500</v>
      </c>
      <c r="R799" s="14" t="s">
        <v>394</v>
      </c>
      <c r="S799" s="14" t="s">
        <v>28</v>
      </c>
      <c r="T799" s="14" t="s">
        <v>354</v>
      </c>
      <c r="U799" s="416">
        <v>8</v>
      </c>
      <c r="V799" s="14" t="s">
        <v>2739</v>
      </c>
      <c r="W799" s="38" t="s">
        <v>355</v>
      </c>
      <c r="X799" s="14"/>
    </row>
    <row r="800" spans="1:24" ht="25.5" x14ac:dyDescent="0.2">
      <c r="A800" s="14" t="s">
        <v>1479</v>
      </c>
      <c r="B800" s="14" t="s">
        <v>1480</v>
      </c>
      <c r="C800" s="14" t="s">
        <v>1481</v>
      </c>
      <c r="D800" s="398">
        <v>210</v>
      </c>
      <c r="E800" s="398">
        <v>210</v>
      </c>
      <c r="F800" s="398"/>
      <c r="G800" s="14" t="s">
        <v>30</v>
      </c>
      <c r="H800" s="14">
        <v>2008</v>
      </c>
      <c r="I800" s="424">
        <f>VLOOKUP(H800,[1]Inflation!$G$16:$H$26,2,FALSE)</f>
        <v>1.0721304058925818</v>
      </c>
      <c r="J800" s="16">
        <v>225.14738523744217</v>
      </c>
      <c r="K800" s="398"/>
      <c r="L800" s="16"/>
      <c r="M800" s="398"/>
      <c r="N800" s="16">
        <v>0</v>
      </c>
      <c r="O800" s="398"/>
      <c r="P800" s="398"/>
      <c r="Q800" s="16">
        <v>0</v>
      </c>
      <c r="R800" s="14" t="s">
        <v>27</v>
      </c>
      <c r="S800" s="14" t="s">
        <v>28</v>
      </c>
      <c r="T800" s="14" t="s">
        <v>29</v>
      </c>
      <c r="U800" s="416" t="s">
        <v>392</v>
      </c>
      <c r="V800" s="14" t="s">
        <v>2739</v>
      </c>
      <c r="W800" s="38" t="s">
        <v>33</v>
      </c>
      <c r="X800" s="14" t="s">
        <v>34</v>
      </c>
    </row>
    <row r="801" spans="1:24" ht="25.5" x14ac:dyDescent="0.2">
      <c r="A801" s="14" t="s">
        <v>1479</v>
      </c>
      <c r="B801" s="14" t="s">
        <v>1480</v>
      </c>
      <c r="C801" s="14" t="s">
        <v>1482</v>
      </c>
      <c r="D801" s="398"/>
      <c r="E801" s="398"/>
      <c r="F801" s="398"/>
      <c r="G801" s="14" t="s">
        <v>30</v>
      </c>
      <c r="H801" s="14">
        <v>2008</v>
      </c>
      <c r="I801" s="424">
        <f>VLOOKUP(H801,[1]Inflation!$G$16:$H$26,2,FALSE)</f>
        <v>1.0721304058925818</v>
      </c>
      <c r="J801" s="16">
        <v>0</v>
      </c>
      <c r="K801" s="398"/>
      <c r="L801" s="16">
        <v>210</v>
      </c>
      <c r="M801" s="398">
        <v>210</v>
      </c>
      <c r="N801" s="16">
        <v>225.14738523744217</v>
      </c>
      <c r="O801" s="398">
        <v>530</v>
      </c>
      <c r="P801" s="398">
        <v>530</v>
      </c>
      <c r="Q801" s="16">
        <v>568.22911512306837</v>
      </c>
      <c r="R801" s="14" t="s">
        <v>27</v>
      </c>
      <c r="S801" s="14" t="s">
        <v>28</v>
      </c>
      <c r="T801" s="14" t="s">
        <v>29</v>
      </c>
      <c r="U801" s="416" t="s">
        <v>392</v>
      </c>
      <c r="V801" s="14" t="s">
        <v>2739</v>
      </c>
      <c r="W801" s="38" t="s">
        <v>33</v>
      </c>
      <c r="X801" s="14" t="s">
        <v>34</v>
      </c>
    </row>
    <row r="802" spans="1:24" ht="25.5" x14ac:dyDescent="0.2">
      <c r="A802" s="37" t="s">
        <v>1479</v>
      </c>
      <c r="B802" s="37" t="s">
        <v>1480</v>
      </c>
      <c r="C802" s="37" t="s">
        <v>1484</v>
      </c>
      <c r="D802" s="384">
        <v>9.73</v>
      </c>
      <c r="E802" s="384"/>
      <c r="F802" s="384"/>
      <c r="G802" s="23" t="s">
        <v>67</v>
      </c>
      <c r="H802" s="23">
        <v>2010</v>
      </c>
      <c r="I802" s="424">
        <f>VLOOKUP(H802,[1]Inflation!$G$16:$H$26,2,FALSE)</f>
        <v>1.0461491063094051</v>
      </c>
      <c r="J802" s="16">
        <v>0</v>
      </c>
      <c r="K802" s="384"/>
      <c r="L802" s="452">
        <v>8</v>
      </c>
      <c r="M802" s="398">
        <v>8</v>
      </c>
      <c r="N802" s="16">
        <v>8.3691928504752404</v>
      </c>
      <c r="O802" s="384">
        <v>14</v>
      </c>
      <c r="P802" s="398">
        <v>14</v>
      </c>
      <c r="Q802" s="16">
        <v>14.64608748833167</v>
      </c>
      <c r="R802" s="31" t="s">
        <v>148</v>
      </c>
      <c r="S802" s="37" t="s">
        <v>71</v>
      </c>
      <c r="T802" s="23" t="s">
        <v>66</v>
      </c>
      <c r="U802" s="31"/>
      <c r="V802" s="33" t="s">
        <v>3033</v>
      </c>
      <c r="W802" s="27" t="s">
        <v>69</v>
      </c>
      <c r="X802" s="33"/>
    </row>
    <row r="803" spans="1:24" ht="25.5" x14ac:dyDescent="0.2">
      <c r="A803" s="14" t="s">
        <v>1479</v>
      </c>
      <c r="B803" s="14" t="s">
        <v>1498</v>
      </c>
      <c r="C803" s="14" t="s">
        <v>1499</v>
      </c>
      <c r="D803" s="381">
        <v>1.31</v>
      </c>
      <c r="E803" s="381">
        <v>1.31</v>
      </c>
      <c r="F803" s="381"/>
      <c r="G803" s="23" t="s">
        <v>67</v>
      </c>
      <c r="H803" s="23">
        <v>2010</v>
      </c>
      <c r="I803" s="424">
        <f>VLOOKUP(H803,[1]Inflation!$G$16:$H$26,2,FALSE)</f>
        <v>1.0461491063094051</v>
      </c>
      <c r="J803" s="16">
        <v>1.3704553292653208</v>
      </c>
      <c r="K803" s="381"/>
      <c r="L803" s="450">
        <v>0.39</v>
      </c>
      <c r="M803" s="381">
        <v>0.39</v>
      </c>
      <c r="N803" s="16">
        <v>0.40799815146066798</v>
      </c>
      <c r="O803" s="381">
        <v>5</v>
      </c>
      <c r="P803" s="381">
        <v>5</v>
      </c>
      <c r="Q803" s="16">
        <v>5.2307455315470257</v>
      </c>
      <c r="R803" s="31" t="s">
        <v>148</v>
      </c>
      <c r="S803" s="37" t="s">
        <v>83</v>
      </c>
      <c r="T803" s="23" t="s">
        <v>66</v>
      </c>
      <c r="U803" s="417"/>
      <c r="V803" s="26" t="s">
        <v>2786</v>
      </c>
      <c r="W803" s="38" t="s">
        <v>69</v>
      </c>
      <c r="X803" s="26"/>
    </row>
    <row r="804" spans="1:24" ht="25.5" x14ac:dyDescent="0.2">
      <c r="A804" s="14" t="s">
        <v>1479</v>
      </c>
      <c r="B804" s="14" t="s">
        <v>1498</v>
      </c>
      <c r="C804" s="14" t="s">
        <v>1500</v>
      </c>
      <c r="D804" s="381">
        <v>1.54</v>
      </c>
      <c r="E804" s="381">
        <v>1.54</v>
      </c>
      <c r="F804" s="381"/>
      <c r="G804" s="23" t="s">
        <v>67</v>
      </c>
      <c r="H804" s="23">
        <v>2010</v>
      </c>
      <c r="I804" s="424">
        <f>VLOOKUP(H804,[1]Inflation!$G$16:$H$26,2,FALSE)</f>
        <v>1.0461491063094051</v>
      </c>
      <c r="J804" s="16">
        <v>1.6110696237164839</v>
      </c>
      <c r="K804" s="381"/>
      <c r="L804" s="450">
        <v>1</v>
      </c>
      <c r="M804" s="381">
        <v>1</v>
      </c>
      <c r="N804" s="16">
        <v>1.0461491063094051</v>
      </c>
      <c r="O804" s="381">
        <v>2</v>
      </c>
      <c r="P804" s="381">
        <v>2</v>
      </c>
      <c r="Q804" s="16">
        <v>2.0922982126188101</v>
      </c>
      <c r="R804" s="31" t="s">
        <v>148</v>
      </c>
      <c r="S804" s="37" t="s">
        <v>83</v>
      </c>
      <c r="T804" s="23" t="s">
        <v>66</v>
      </c>
      <c r="U804" s="417"/>
      <c r="V804" s="26" t="s">
        <v>2744</v>
      </c>
      <c r="W804" s="38" t="s">
        <v>69</v>
      </c>
      <c r="X804" s="26"/>
    </row>
    <row r="805" spans="1:24" ht="25.5" x14ac:dyDescent="0.2">
      <c r="A805" s="14" t="s">
        <v>1479</v>
      </c>
      <c r="B805" s="14" t="s">
        <v>1498</v>
      </c>
      <c r="C805" s="14" t="s">
        <v>1501</v>
      </c>
      <c r="D805" s="381">
        <v>1.25</v>
      </c>
      <c r="E805" s="381">
        <v>1.25</v>
      </c>
      <c r="F805" s="381"/>
      <c r="G805" s="23" t="s">
        <v>67</v>
      </c>
      <c r="H805" s="23">
        <v>2010</v>
      </c>
      <c r="I805" s="424">
        <f>VLOOKUP(H805,[1]Inflation!$G$16:$H$26,2,FALSE)</f>
        <v>1.0461491063094051</v>
      </c>
      <c r="J805" s="16">
        <v>1.3076863828867564</v>
      </c>
      <c r="K805" s="381"/>
      <c r="L805" s="450">
        <v>1.25</v>
      </c>
      <c r="M805" s="381">
        <v>1.25</v>
      </c>
      <c r="N805" s="16">
        <v>1.3076863828867564</v>
      </c>
      <c r="O805" s="381">
        <v>1.25</v>
      </c>
      <c r="P805" s="381">
        <v>1.25</v>
      </c>
      <c r="Q805" s="16">
        <v>1.3076863828867564</v>
      </c>
      <c r="R805" s="31" t="s">
        <v>148</v>
      </c>
      <c r="S805" s="37" t="s">
        <v>83</v>
      </c>
      <c r="T805" s="23" t="s">
        <v>66</v>
      </c>
      <c r="U805" s="417"/>
      <c r="V805" s="26" t="s">
        <v>2788</v>
      </c>
      <c r="W805" s="38" t="s">
        <v>69</v>
      </c>
      <c r="X805" s="26"/>
    </row>
    <row r="806" spans="1:24" ht="25.5" x14ac:dyDescent="0.2">
      <c r="A806" s="14" t="s">
        <v>1479</v>
      </c>
      <c r="B806" s="14" t="s">
        <v>1498</v>
      </c>
      <c r="C806" s="14" t="s">
        <v>1500</v>
      </c>
      <c r="D806" s="381">
        <v>3.31</v>
      </c>
      <c r="E806" s="381">
        <v>3.31</v>
      </c>
      <c r="F806" s="381"/>
      <c r="G806" s="23" t="s">
        <v>67</v>
      </c>
      <c r="H806" s="23">
        <v>2010</v>
      </c>
      <c r="I806" s="424">
        <f>VLOOKUP(H806,[1]Inflation!$G$16:$H$26,2,FALSE)</f>
        <v>1.0461491063094051</v>
      </c>
      <c r="J806" s="16">
        <v>3.4627535418841306</v>
      </c>
      <c r="K806" s="381"/>
      <c r="L806" s="450">
        <v>1</v>
      </c>
      <c r="M806" s="381">
        <v>1</v>
      </c>
      <c r="N806" s="16">
        <v>1.0461491063094051</v>
      </c>
      <c r="O806" s="381">
        <v>10.5</v>
      </c>
      <c r="P806" s="381">
        <v>10.5</v>
      </c>
      <c r="Q806" s="16">
        <v>10.984565616248753</v>
      </c>
      <c r="R806" s="31" t="s">
        <v>148</v>
      </c>
      <c r="S806" s="37" t="s">
        <v>83</v>
      </c>
      <c r="T806" s="23" t="s">
        <v>66</v>
      </c>
      <c r="U806" s="417"/>
      <c r="V806" s="26" t="s">
        <v>3037</v>
      </c>
      <c r="W806" s="38" t="s">
        <v>69</v>
      </c>
      <c r="X806" s="26"/>
    </row>
    <row r="807" spans="1:24" ht="25.5" x14ac:dyDescent="0.2">
      <c r="A807" s="14" t="s">
        <v>1479</v>
      </c>
      <c r="B807" s="14" t="s">
        <v>1503</v>
      </c>
      <c r="C807" s="14" t="s">
        <v>1505</v>
      </c>
      <c r="D807" s="398">
        <v>4.91</v>
      </c>
      <c r="E807" s="398">
        <v>0.54555555555555557</v>
      </c>
      <c r="F807" s="398" t="s">
        <v>148</v>
      </c>
      <c r="G807" s="14" t="s">
        <v>214</v>
      </c>
      <c r="H807" s="14">
        <v>2011</v>
      </c>
      <c r="I807" s="424">
        <f>VLOOKUP(H807,[1]Inflation!$G$16:$H$26,2,FALSE)</f>
        <v>1.0292667257822254</v>
      </c>
      <c r="J807" s="16">
        <v>0.56152218039896973</v>
      </c>
      <c r="K807" s="398"/>
      <c r="L807" s="16">
        <v>3.85</v>
      </c>
      <c r="M807" s="398">
        <v>0.42777777777777781</v>
      </c>
      <c r="N807" s="16">
        <v>0.4402974326957298</v>
      </c>
      <c r="O807" s="398">
        <v>15</v>
      </c>
      <c r="P807" s="398">
        <v>1.6666666666666667</v>
      </c>
      <c r="Q807" s="16">
        <v>1.7154445429703757</v>
      </c>
      <c r="R807" s="14" t="s">
        <v>941</v>
      </c>
      <c r="S807" s="14" t="s">
        <v>129</v>
      </c>
      <c r="T807" s="14" t="s">
        <v>220</v>
      </c>
      <c r="U807" s="416" t="s">
        <v>32</v>
      </c>
      <c r="V807" s="14" t="s">
        <v>3038</v>
      </c>
      <c r="W807" s="38" t="s">
        <v>221</v>
      </c>
      <c r="X807" s="14"/>
    </row>
    <row r="808" spans="1:24" ht="25.5" x14ac:dyDescent="0.2">
      <c r="A808" s="14" t="s">
        <v>1479</v>
      </c>
      <c r="B808" s="14" t="s">
        <v>1503</v>
      </c>
      <c r="C808" s="14" t="s">
        <v>1171</v>
      </c>
      <c r="D808" s="398">
        <v>1.08</v>
      </c>
      <c r="E808" s="398">
        <v>1.08</v>
      </c>
      <c r="F808" s="398"/>
      <c r="G808" s="14" t="s">
        <v>235</v>
      </c>
      <c r="H808" s="14">
        <v>2007</v>
      </c>
      <c r="I808" s="424">
        <f>VLOOKUP(H808,[1]Inflation!$G$16:$H$26,2,FALSE)</f>
        <v>1.118306895992371</v>
      </c>
      <c r="J808" s="16">
        <v>1.2077714476717607</v>
      </c>
      <c r="K808" s="398"/>
      <c r="L808" s="16"/>
      <c r="M808" s="398"/>
      <c r="N808" s="16">
        <v>0</v>
      </c>
      <c r="O808" s="398"/>
      <c r="P808" s="398"/>
      <c r="Q808" s="16">
        <v>0</v>
      </c>
      <c r="R808" s="14" t="s">
        <v>148</v>
      </c>
      <c r="S808" s="14" t="s">
        <v>233</v>
      </c>
      <c r="T808" s="14" t="s">
        <v>234</v>
      </c>
      <c r="U808" s="416" t="s">
        <v>418</v>
      </c>
      <c r="V808" s="14" t="s">
        <v>2777</v>
      </c>
      <c r="W808" s="38" t="s">
        <v>237</v>
      </c>
      <c r="X808" s="14"/>
    </row>
    <row r="809" spans="1:24" ht="25.5" x14ac:dyDescent="0.2">
      <c r="A809" s="14" t="s">
        <v>1479</v>
      </c>
      <c r="B809" s="14" t="s">
        <v>1503</v>
      </c>
      <c r="C809" s="14" t="s">
        <v>1506</v>
      </c>
      <c r="D809" s="398">
        <v>9</v>
      </c>
      <c r="E809" s="398"/>
      <c r="F809" s="398"/>
      <c r="G809" s="14" t="s">
        <v>38</v>
      </c>
      <c r="H809" s="14">
        <v>2002</v>
      </c>
      <c r="I809" s="424">
        <f>VLOOKUP(H809,[1]Inflation!$G$16:$H$26,2,FALSE)</f>
        <v>1.280275745638717</v>
      </c>
      <c r="J809" s="16">
        <v>11.522481710748453</v>
      </c>
      <c r="K809" s="398"/>
      <c r="L809" s="16"/>
      <c r="M809" s="398"/>
      <c r="N809" s="16">
        <v>0</v>
      </c>
      <c r="O809" s="398"/>
      <c r="P809" s="398"/>
      <c r="Q809" s="16">
        <v>0</v>
      </c>
      <c r="R809" s="14" t="s">
        <v>148</v>
      </c>
      <c r="S809" s="14" t="s">
        <v>36</v>
      </c>
      <c r="T809" s="14" t="s">
        <v>37</v>
      </c>
      <c r="U809" s="416">
        <v>11</v>
      </c>
      <c r="V809" s="14" t="s">
        <v>2739</v>
      </c>
      <c r="W809" s="38" t="s">
        <v>39</v>
      </c>
      <c r="X809" s="14"/>
    </row>
    <row r="810" spans="1:24" ht="25.5" x14ac:dyDescent="0.2">
      <c r="A810" s="14" t="s">
        <v>1479</v>
      </c>
      <c r="B810" s="14" t="s">
        <v>1503</v>
      </c>
      <c r="C810" s="14" t="s">
        <v>1507</v>
      </c>
      <c r="D810" s="381">
        <v>3</v>
      </c>
      <c r="E810" s="381">
        <v>3</v>
      </c>
      <c r="F810" s="381" t="s">
        <v>1173</v>
      </c>
      <c r="G810" s="23" t="s">
        <v>67</v>
      </c>
      <c r="H810" s="23">
        <v>2010</v>
      </c>
      <c r="I810" s="424">
        <f>VLOOKUP(H810,[1]Inflation!$G$16:$H$26,2,FALSE)</f>
        <v>1.0461491063094051</v>
      </c>
      <c r="J810" s="16">
        <v>3.1384473189282152</v>
      </c>
      <c r="K810" s="381"/>
      <c r="L810" s="450">
        <v>1</v>
      </c>
      <c r="M810" s="381">
        <v>1</v>
      </c>
      <c r="N810" s="16">
        <v>1.0461491063094051</v>
      </c>
      <c r="O810" s="381">
        <v>5</v>
      </c>
      <c r="P810" s="381">
        <v>5</v>
      </c>
      <c r="Q810" s="16">
        <v>5.2307455315470257</v>
      </c>
      <c r="R810" s="23" t="s">
        <v>336</v>
      </c>
      <c r="S810" s="37" t="s">
        <v>83</v>
      </c>
      <c r="T810" s="23" t="s">
        <v>66</v>
      </c>
      <c r="U810" s="417"/>
      <c r="V810" s="26" t="s">
        <v>2748</v>
      </c>
      <c r="W810" s="38" t="s">
        <v>69</v>
      </c>
      <c r="X810" s="26"/>
    </row>
    <row r="811" spans="1:24" ht="25.5" x14ac:dyDescent="0.2">
      <c r="A811" s="14" t="s">
        <v>1479</v>
      </c>
      <c r="B811" s="14" t="s">
        <v>1503</v>
      </c>
      <c r="C811" s="14" t="s">
        <v>1509</v>
      </c>
      <c r="D811" s="381">
        <v>0.55000000000000004</v>
      </c>
      <c r="E811" s="381">
        <v>0.55000000000000004</v>
      </c>
      <c r="F811" s="381" t="s">
        <v>1173</v>
      </c>
      <c r="G811" s="23" t="s">
        <v>67</v>
      </c>
      <c r="H811" s="23">
        <v>2010</v>
      </c>
      <c r="I811" s="424">
        <f>VLOOKUP(H811,[1]Inflation!$G$16:$H$26,2,FALSE)</f>
        <v>1.0461491063094051</v>
      </c>
      <c r="J811" s="16">
        <v>0.57538200847017285</v>
      </c>
      <c r="K811" s="381"/>
      <c r="L811" s="450">
        <v>0.45</v>
      </c>
      <c r="M811" s="381">
        <v>0.45</v>
      </c>
      <c r="N811" s="16">
        <v>0.47076709783923226</v>
      </c>
      <c r="O811" s="381">
        <v>0.65</v>
      </c>
      <c r="P811" s="381">
        <v>0.65</v>
      </c>
      <c r="Q811" s="16">
        <v>0.67999691910111326</v>
      </c>
      <c r="R811" s="23" t="s">
        <v>336</v>
      </c>
      <c r="S811" s="37" t="s">
        <v>83</v>
      </c>
      <c r="T811" s="23" t="s">
        <v>66</v>
      </c>
      <c r="U811" s="417"/>
      <c r="V811" s="26" t="s">
        <v>2748</v>
      </c>
      <c r="W811" s="38" t="s">
        <v>69</v>
      </c>
      <c r="X811" s="26"/>
    </row>
    <row r="812" spans="1:24" ht="25.5" x14ac:dyDescent="0.2">
      <c r="A812" s="14" t="s">
        <v>1479</v>
      </c>
      <c r="B812" s="14" t="s">
        <v>1503</v>
      </c>
      <c r="C812" s="14" t="s">
        <v>1510</v>
      </c>
      <c r="D812" s="381">
        <v>2</v>
      </c>
      <c r="E812" s="381">
        <v>2</v>
      </c>
      <c r="F812" s="381"/>
      <c r="G812" s="23">
        <v>2010</v>
      </c>
      <c r="H812" s="23">
        <v>2010</v>
      </c>
      <c r="I812" s="424">
        <f>VLOOKUP(H812,[1]Inflation!$G$16:$H$26,2,FALSE)</f>
        <v>1.0461491063094051</v>
      </c>
      <c r="J812" s="16">
        <v>2.0922982126188101</v>
      </c>
      <c r="K812" s="381"/>
      <c r="L812" s="450">
        <v>2</v>
      </c>
      <c r="M812" s="381">
        <v>2</v>
      </c>
      <c r="N812" s="16">
        <v>2.0922982126188101</v>
      </c>
      <c r="O812" s="381">
        <v>2</v>
      </c>
      <c r="P812" s="381">
        <v>2</v>
      </c>
      <c r="Q812" s="16">
        <v>2.0922982126188101</v>
      </c>
      <c r="R812" s="14" t="s">
        <v>113</v>
      </c>
      <c r="S812" s="14" t="s">
        <v>2714</v>
      </c>
      <c r="T812" s="23" t="s">
        <v>66</v>
      </c>
      <c r="U812" s="417"/>
      <c r="V812" s="26" t="s">
        <v>2749</v>
      </c>
      <c r="W812" s="27" t="s">
        <v>69</v>
      </c>
      <c r="X812" s="26"/>
    </row>
    <row r="813" spans="1:24" ht="25.5" x14ac:dyDescent="0.2">
      <c r="A813" s="14" t="s">
        <v>1479</v>
      </c>
      <c r="B813" s="14" t="s">
        <v>1503</v>
      </c>
      <c r="C813" s="14" t="s">
        <v>1511</v>
      </c>
      <c r="D813" s="381">
        <v>4.2</v>
      </c>
      <c r="E813" s="381">
        <v>4.2</v>
      </c>
      <c r="F813" s="381"/>
      <c r="G813" s="23">
        <v>2010</v>
      </c>
      <c r="H813" s="23">
        <v>2010</v>
      </c>
      <c r="I813" s="424">
        <f>VLOOKUP(H813,[1]Inflation!$G$16:$H$26,2,FALSE)</f>
        <v>1.0461491063094051</v>
      </c>
      <c r="J813" s="16">
        <v>4.3938262464995015</v>
      </c>
      <c r="K813" s="381"/>
      <c r="L813" s="450">
        <v>1</v>
      </c>
      <c r="M813" s="381">
        <v>1</v>
      </c>
      <c r="N813" s="16">
        <v>1.0461491063094051</v>
      </c>
      <c r="O813" s="381">
        <v>10</v>
      </c>
      <c r="P813" s="381">
        <v>10</v>
      </c>
      <c r="Q813" s="16">
        <v>10.461491063094051</v>
      </c>
      <c r="R813" s="14" t="s">
        <v>113</v>
      </c>
      <c r="S813" s="14" t="s">
        <v>2714</v>
      </c>
      <c r="T813" s="23" t="s">
        <v>66</v>
      </c>
      <c r="U813" s="417"/>
      <c r="V813" s="26" t="s">
        <v>3039</v>
      </c>
      <c r="W813" s="27" t="s">
        <v>69</v>
      </c>
      <c r="X813" s="26"/>
    </row>
    <row r="814" spans="1:24" ht="25.5" x14ac:dyDescent="0.2">
      <c r="A814" s="14" t="s">
        <v>1479</v>
      </c>
      <c r="B814" s="14" t="s">
        <v>1503</v>
      </c>
      <c r="C814" s="14" t="s">
        <v>1511</v>
      </c>
      <c r="D814" s="381">
        <v>4.49</v>
      </c>
      <c r="E814" s="381">
        <v>4.49</v>
      </c>
      <c r="F814" s="381"/>
      <c r="G814" s="23">
        <v>2011</v>
      </c>
      <c r="H814" s="23">
        <v>2011</v>
      </c>
      <c r="I814" s="424">
        <f>VLOOKUP(H814,[1]Inflation!$G$16:$H$26,2,FALSE)</f>
        <v>1.0292667257822254</v>
      </c>
      <c r="J814" s="16">
        <v>4.6214075987621923</v>
      </c>
      <c r="K814" s="381"/>
      <c r="L814" s="450">
        <v>1.8</v>
      </c>
      <c r="M814" s="381">
        <v>1.8</v>
      </c>
      <c r="N814" s="16">
        <v>1.8526801064080058</v>
      </c>
      <c r="O814" s="381">
        <v>10</v>
      </c>
      <c r="P814" s="381">
        <v>10</v>
      </c>
      <c r="Q814" s="16">
        <v>10.292667257822254</v>
      </c>
      <c r="R814" s="14" t="s">
        <v>113</v>
      </c>
      <c r="S814" s="14" t="s">
        <v>2714</v>
      </c>
      <c r="T814" s="23" t="s">
        <v>66</v>
      </c>
      <c r="U814" s="417"/>
      <c r="V814" s="26" t="s">
        <v>3040</v>
      </c>
      <c r="W814" s="27" t="s">
        <v>69</v>
      </c>
      <c r="X814" s="26"/>
    </row>
    <row r="815" spans="1:24" ht="25.5" x14ac:dyDescent="0.2">
      <c r="A815" s="14" t="s">
        <v>1479</v>
      </c>
      <c r="B815" s="14" t="s">
        <v>1503</v>
      </c>
      <c r="C815" s="14" t="s">
        <v>1514</v>
      </c>
      <c r="D815" s="381">
        <v>2.5</v>
      </c>
      <c r="E815" s="381">
        <v>2.5</v>
      </c>
      <c r="F815" s="381"/>
      <c r="G815" s="23">
        <v>2011</v>
      </c>
      <c r="H815" s="23">
        <v>2011</v>
      </c>
      <c r="I815" s="424">
        <f>VLOOKUP(H815,[1]Inflation!$G$16:$H$26,2,FALSE)</f>
        <v>1.0292667257822254</v>
      </c>
      <c r="J815" s="16">
        <v>2.5731668144555635</v>
      </c>
      <c r="K815" s="381"/>
      <c r="L815" s="450">
        <v>2.5</v>
      </c>
      <c r="M815" s="381">
        <v>2.5</v>
      </c>
      <c r="N815" s="16">
        <v>2.5731668144555635</v>
      </c>
      <c r="O815" s="381">
        <v>2.5</v>
      </c>
      <c r="P815" s="381">
        <v>2.5</v>
      </c>
      <c r="Q815" s="16">
        <v>2.5731668144555635</v>
      </c>
      <c r="R815" s="14" t="s">
        <v>113</v>
      </c>
      <c r="S815" s="14" t="s">
        <v>2714</v>
      </c>
      <c r="T815" s="23" t="s">
        <v>66</v>
      </c>
      <c r="U815" s="417"/>
      <c r="V815" s="26" t="s">
        <v>2749</v>
      </c>
      <c r="W815" s="27" t="s">
        <v>69</v>
      </c>
      <c r="X815" s="26"/>
    </row>
    <row r="816" spans="1:24" ht="25.5" x14ac:dyDescent="0.2">
      <c r="A816" s="14" t="s">
        <v>1479</v>
      </c>
      <c r="B816" s="14" t="s">
        <v>1515</v>
      </c>
      <c r="C816" s="14" t="s">
        <v>1516</v>
      </c>
      <c r="D816" s="381">
        <v>0.76</v>
      </c>
      <c r="E816" s="381">
        <v>0.76</v>
      </c>
      <c r="F816" s="381"/>
      <c r="G816" s="23">
        <v>2011</v>
      </c>
      <c r="H816" s="23">
        <v>2011</v>
      </c>
      <c r="I816" s="424">
        <f>VLOOKUP(H816,[1]Inflation!$G$16:$H$26,2,FALSE)</f>
        <v>1.0292667257822254</v>
      </c>
      <c r="J816" s="16">
        <v>0.78224271159449132</v>
      </c>
      <c r="K816" s="381"/>
      <c r="L816" s="450">
        <v>0.17</v>
      </c>
      <c r="M816" s="381">
        <v>0.17</v>
      </c>
      <c r="N816" s="16">
        <v>0.17497534338297835</v>
      </c>
      <c r="O816" s="381">
        <v>4</v>
      </c>
      <c r="P816" s="381">
        <v>4</v>
      </c>
      <c r="Q816" s="16">
        <v>4.1170669031289018</v>
      </c>
      <c r="R816" s="14" t="s">
        <v>113</v>
      </c>
      <c r="S816" s="14" t="s">
        <v>2714</v>
      </c>
      <c r="T816" s="23" t="s">
        <v>66</v>
      </c>
      <c r="U816" s="417"/>
      <c r="V816" s="26" t="s">
        <v>3041</v>
      </c>
      <c r="W816" s="27" t="s">
        <v>69</v>
      </c>
      <c r="X816" s="26"/>
    </row>
    <row r="817" spans="1:24" ht="25.5" x14ac:dyDescent="0.2">
      <c r="A817" s="14" t="s">
        <v>1479</v>
      </c>
      <c r="B817" s="14" t="s">
        <v>1495</v>
      </c>
      <c r="C817" s="14" t="s">
        <v>1521</v>
      </c>
      <c r="D817" s="398">
        <v>1</v>
      </c>
      <c r="E817" s="398">
        <v>1</v>
      </c>
      <c r="F817" s="398"/>
      <c r="G817" s="14">
        <v>2011</v>
      </c>
      <c r="H817" s="14">
        <v>2011</v>
      </c>
      <c r="I817" s="424">
        <f>VLOOKUP(H817,[1]Inflation!$G$16:$H$26,2,FALSE)</f>
        <v>1.0292667257822254</v>
      </c>
      <c r="J817" s="16">
        <v>1.0292667257822254</v>
      </c>
      <c r="K817" s="398"/>
      <c r="L817" s="16"/>
      <c r="M817" s="398"/>
      <c r="N817" s="16">
        <v>0</v>
      </c>
      <c r="O817" s="398"/>
      <c r="P817" s="398"/>
      <c r="Q817" s="16">
        <v>0</v>
      </c>
      <c r="R817" s="14" t="s">
        <v>336</v>
      </c>
      <c r="S817" s="14" t="s">
        <v>44</v>
      </c>
      <c r="T817" s="14" t="s">
        <v>45</v>
      </c>
      <c r="U817" s="416">
        <v>21</v>
      </c>
      <c r="V817" s="14" t="s">
        <v>2739</v>
      </c>
      <c r="W817" s="38" t="s">
        <v>46</v>
      </c>
      <c r="X817" s="14"/>
    </row>
    <row r="818" spans="1:24" ht="25.5" x14ac:dyDescent="0.2">
      <c r="A818" s="14" t="s">
        <v>1479</v>
      </c>
      <c r="B818" s="14" t="s">
        <v>1522</v>
      </c>
      <c r="C818" s="14" t="s">
        <v>1523</v>
      </c>
      <c r="D818" s="381">
        <v>1782.98</v>
      </c>
      <c r="E818" s="381">
        <v>0.33768560606060605</v>
      </c>
      <c r="F818" s="381" t="s">
        <v>531</v>
      </c>
      <c r="G818" s="23" t="s">
        <v>67</v>
      </c>
      <c r="H818" s="23">
        <v>2010</v>
      </c>
      <c r="I818" s="424">
        <f>VLOOKUP(H818,[1]Inflation!$G$16:$H$26,2,FALSE)</f>
        <v>1.0461491063094051</v>
      </c>
      <c r="J818" s="16">
        <v>0.35326949499385285</v>
      </c>
      <c r="K818" s="381"/>
      <c r="L818" s="450">
        <v>800</v>
      </c>
      <c r="M818" s="398">
        <v>0.15151515151515152</v>
      </c>
      <c r="N818" s="16">
        <v>0.15850744034990985</v>
      </c>
      <c r="O818" s="381">
        <v>3570</v>
      </c>
      <c r="P818" s="398">
        <v>0.67613636363636365</v>
      </c>
      <c r="Q818" s="16">
        <v>0.70733945256147279</v>
      </c>
      <c r="R818" s="23" t="s">
        <v>163</v>
      </c>
      <c r="S818" s="14" t="s">
        <v>65</v>
      </c>
      <c r="T818" s="23" t="s">
        <v>66</v>
      </c>
      <c r="U818" s="417"/>
      <c r="V818" s="26" t="s">
        <v>3042</v>
      </c>
      <c r="W818" s="27" t="s">
        <v>69</v>
      </c>
      <c r="X818" s="26"/>
    </row>
    <row r="819" spans="1:24" ht="25.5" x14ac:dyDescent="0.2">
      <c r="A819" s="14" t="s">
        <v>1479</v>
      </c>
      <c r="B819" s="14" t="s">
        <v>1522</v>
      </c>
      <c r="C819" s="14" t="s">
        <v>1526</v>
      </c>
      <c r="D819" s="381">
        <v>3084.47</v>
      </c>
      <c r="E819" s="381">
        <v>0.58417992424242415</v>
      </c>
      <c r="F819" s="381" t="s">
        <v>531</v>
      </c>
      <c r="G819" s="23" t="s">
        <v>67</v>
      </c>
      <c r="H819" s="23">
        <v>2010</v>
      </c>
      <c r="I819" s="424">
        <f>VLOOKUP(H819,[1]Inflation!$G$16:$H$26,2,FALSE)</f>
        <v>1.0461491063094051</v>
      </c>
      <c r="J819" s="16">
        <v>0.61113930567010799</v>
      </c>
      <c r="K819" s="381"/>
      <c r="L819" s="450">
        <v>500</v>
      </c>
      <c r="M819" s="398">
        <v>9.4696969696969696E-2</v>
      </c>
      <c r="N819" s="16">
        <v>9.9067150218693653E-2</v>
      </c>
      <c r="O819" s="381">
        <v>8288.33</v>
      </c>
      <c r="P819" s="398">
        <v>1.5697594696969697</v>
      </c>
      <c r="Q819" s="16">
        <v>1.6422024663442105</v>
      </c>
      <c r="R819" s="23" t="s">
        <v>163</v>
      </c>
      <c r="S819" s="14" t="s">
        <v>65</v>
      </c>
      <c r="T819" s="23" t="s">
        <v>66</v>
      </c>
      <c r="U819" s="417"/>
      <c r="V819" s="26" t="s">
        <v>3043</v>
      </c>
      <c r="W819" s="27" t="s">
        <v>69</v>
      </c>
      <c r="X819" s="26"/>
    </row>
    <row r="820" spans="1:24" ht="25.5" x14ac:dyDescent="0.2">
      <c r="A820" s="14" t="s">
        <v>1479</v>
      </c>
      <c r="B820" s="14" t="s">
        <v>1522</v>
      </c>
      <c r="C820" s="14" t="s">
        <v>1528</v>
      </c>
      <c r="D820" s="381">
        <v>3097.83</v>
      </c>
      <c r="E820" s="381">
        <v>0.58671022727272726</v>
      </c>
      <c r="F820" s="381" t="s">
        <v>531</v>
      </c>
      <c r="G820" s="23" t="s">
        <v>67</v>
      </c>
      <c r="H820" s="23">
        <v>2010</v>
      </c>
      <c r="I820" s="424">
        <f>VLOOKUP(H820,[1]Inflation!$G$16:$H$26,2,FALSE)</f>
        <v>1.0461491063094051</v>
      </c>
      <c r="J820" s="16">
        <v>0.61378637992395157</v>
      </c>
      <c r="K820" s="381"/>
      <c r="L820" s="450">
        <v>500</v>
      </c>
      <c r="M820" s="398">
        <v>9.4696969696969696E-2</v>
      </c>
      <c r="N820" s="16">
        <v>9.9067150218693653E-2</v>
      </c>
      <c r="O820" s="381">
        <v>8288.33</v>
      </c>
      <c r="P820" s="398">
        <v>1.5697594696969697</v>
      </c>
      <c r="Q820" s="16">
        <v>1.6422024663442105</v>
      </c>
      <c r="R820" s="23" t="s">
        <v>163</v>
      </c>
      <c r="S820" s="14" t="s">
        <v>65</v>
      </c>
      <c r="T820" s="23" t="s">
        <v>66</v>
      </c>
      <c r="U820" s="417"/>
      <c r="V820" s="26" t="s">
        <v>3044</v>
      </c>
      <c r="W820" s="27" t="s">
        <v>69</v>
      </c>
      <c r="X820" s="26"/>
    </row>
    <row r="821" spans="1:24" ht="25.5" x14ac:dyDescent="0.2">
      <c r="A821" s="37" t="s">
        <v>1479</v>
      </c>
      <c r="B821" s="37" t="s">
        <v>1495</v>
      </c>
      <c r="C821" s="37" t="s">
        <v>1530</v>
      </c>
      <c r="D821" s="390">
        <v>0.27</v>
      </c>
      <c r="E821" s="390">
        <v>0.27</v>
      </c>
      <c r="F821" s="390"/>
      <c r="G821" s="23" t="s">
        <v>67</v>
      </c>
      <c r="H821" s="23">
        <v>2010</v>
      </c>
      <c r="I821" s="424">
        <f>VLOOKUP(H821,[1]Inflation!$G$16:$H$26,2,FALSE)</f>
        <v>1.0461491063094051</v>
      </c>
      <c r="J821" s="16">
        <v>0.28246025870353936</v>
      </c>
      <c r="K821" s="390"/>
      <c r="L821" s="455">
        <v>7.0000000000000007E-2</v>
      </c>
      <c r="M821" s="398">
        <v>7.0000000000000007E-2</v>
      </c>
      <c r="N821" s="16">
        <v>7.3230437441658358E-2</v>
      </c>
      <c r="O821" s="390">
        <v>1.95</v>
      </c>
      <c r="P821" s="398">
        <v>1.95</v>
      </c>
      <c r="Q821" s="16">
        <v>2.03999075730334</v>
      </c>
      <c r="R821" s="387" t="s">
        <v>113</v>
      </c>
      <c r="S821" s="37" t="s">
        <v>658</v>
      </c>
      <c r="T821" s="23" t="s">
        <v>66</v>
      </c>
      <c r="U821" s="419"/>
      <c r="V821" s="389" t="s">
        <v>3045</v>
      </c>
      <c r="W821" s="27" t="s">
        <v>69</v>
      </c>
      <c r="X821" s="389"/>
    </row>
    <row r="822" spans="1:24" ht="25.5" x14ac:dyDescent="0.2">
      <c r="A822" s="37" t="s">
        <v>1479</v>
      </c>
      <c r="B822" s="37" t="s">
        <v>1495</v>
      </c>
      <c r="C822" s="37" t="s">
        <v>1532</v>
      </c>
      <c r="D822" s="390">
        <v>0.36</v>
      </c>
      <c r="E822" s="390">
        <v>0.36</v>
      </c>
      <c r="F822" s="390"/>
      <c r="G822" s="23" t="s">
        <v>67</v>
      </c>
      <c r="H822" s="23">
        <v>2010</v>
      </c>
      <c r="I822" s="424">
        <f>VLOOKUP(H822,[1]Inflation!$G$16:$H$26,2,FALSE)</f>
        <v>1.0461491063094051</v>
      </c>
      <c r="J822" s="16">
        <v>0.37661367827138581</v>
      </c>
      <c r="K822" s="390"/>
      <c r="L822" s="455">
        <v>7.0000000000000007E-2</v>
      </c>
      <c r="M822" s="398">
        <v>7.0000000000000007E-2</v>
      </c>
      <c r="N822" s="16">
        <v>7.3230437441658358E-2</v>
      </c>
      <c r="O822" s="390">
        <v>1.95</v>
      </c>
      <c r="P822" s="398">
        <v>1.95</v>
      </c>
      <c r="Q822" s="16">
        <v>2.03999075730334</v>
      </c>
      <c r="R822" s="387" t="s">
        <v>113</v>
      </c>
      <c r="S822" s="37" t="s">
        <v>658</v>
      </c>
      <c r="T822" s="23" t="s">
        <v>66</v>
      </c>
      <c r="U822" s="419"/>
      <c r="V822" s="389" t="s">
        <v>2824</v>
      </c>
      <c r="W822" s="27" t="s">
        <v>69</v>
      </c>
      <c r="X822" s="389"/>
    </row>
    <row r="823" spans="1:24" ht="25.5" x14ac:dyDescent="0.2">
      <c r="A823" s="37" t="s">
        <v>1479</v>
      </c>
      <c r="B823" s="37" t="s">
        <v>1495</v>
      </c>
      <c r="C823" s="37" t="s">
        <v>1533</v>
      </c>
      <c r="D823" s="390">
        <v>0.72</v>
      </c>
      <c r="E823" s="390">
        <v>0.72</v>
      </c>
      <c r="F823" s="390"/>
      <c r="G823" s="23" t="s">
        <v>67</v>
      </c>
      <c r="H823" s="23">
        <v>2010</v>
      </c>
      <c r="I823" s="424">
        <f>VLOOKUP(H823,[1]Inflation!$G$16:$H$26,2,FALSE)</f>
        <v>1.0461491063094051</v>
      </c>
      <c r="J823" s="16">
        <v>0.75322735654277162</v>
      </c>
      <c r="K823" s="390"/>
      <c r="L823" s="455">
        <v>0.33</v>
      </c>
      <c r="M823" s="398">
        <v>0.33</v>
      </c>
      <c r="N823" s="16">
        <v>0.3452292050821037</v>
      </c>
      <c r="O823" s="390">
        <v>15</v>
      </c>
      <c r="P823" s="398">
        <v>15</v>
      </c>
      <c r="Q823" s="16">
        <v>15.692236594641075</v>
      </c>
      <c r="R823" s="387" t="s">
        <v>113</v>
      </c>
      <c r="S823" s="37" t="s">
        <v>658</v>
      </c>
      <c r="T823" s="23" t="s">
        <v>66</v>
      </c>
      <c r="U823" s="419"/>
      <c r="V823" s="389" t="s">
        <v>3046</v>
      </c>
      <c r="W823" s="27" t="s">
        <v>69</v>
      </c>
      <c r="X823" s="389"/>
    </row>
    <row r="824" spans="1:24" ht="25.5" x14ac:dyDescent="0.2">
      <c r="A824" s="37" t="s">
        <v>1479</v>
      </c>
      <c r="B824" s="37" t="s">
        <v>1495</v>
      </c>
      <c r="C824" s="37" t="s">
        <v>1535</v>
      </c>
      <c r="D824" s="390">
        <v>0.57999999999999996</v>
      </c>
      <c r="E824" s="390">
        <v>0.57999999999999996</v>
      </c>
      <c r="F824" s="390"/>
      <c r="G824" s="23" t="s">
        <v>67</v>
      </c>
      <c r="H824" s="23">
        <v>2010</v>
      </c>
      <c r="I824" s="424">
        <f>VLOOKUP(H824,[1]Inflation!$G$16:$H$26,2,FALSE)</f>
        <v>1.0461491063094051</v>
      </c>
      <c r="J824" s="16">
        <v>0.6067664816594549</v>
      </c>
      <c r="K824" s="390"/>
      <c r="L824" s="455">
        <v>0.33</v>
      </c>
      <c r="M824" s="398">
        <v>0.33</v>
      </c>
      <c r="N824" s="16">
        <v>0.3452292050821037</v>
      </c>
      <c r="O824" s="390">
        <v>4.2</v>
      </c>
      <c r="P824" s="398">
        <v>4.2</v>
      </c>
      <c r="Q824" s="16">
        <v>4.3938262464995015</v>
      </c>
      <c r="R824" s="387" t="s">
        <v>113</v>
      </c>
      <c r="S824" s="37" t="s">
        <v>658</v>
      </c>
      <c r="T824" s="23" t="s">
        <v>66</v>
      </c>
      <c r="U824" s="419"/>
      <c r="V824" s="389" t="s">
        <v>3047</v>
      </c>
      <c r="W824" s="27" t="s">
        <v>69</v>
      </c>
      <c r="X824" s="389"/>
    </row>
    <row r="825" spans="1:24" ht="25.5" x14ac:dyDescent="0.2">
      <c r="A825" s="14" t="s">
        <v>1479</v>
      </c>
      <c r="B825" s="14" t="s">
        <v>1495</v>
      </c>
      <c r="C825" s="14" t="s">
        <v>1551</v>
      </c>
      <c r="D825" s="381">
        <v>0.46</v>
      </c>
      <c r="E825" s="381">
        <v>0.46</v>
      </c>
      <c r="F825" s="381"/>
      <c r="G825" s="23" t="s">
        <v>67</v>
      </c>
      <c r="H825" s="23">
        <v>2010</v>
      </c>
      <c r="I825" s="424">
        <f>VLOOKUP(H825,[1]Inflation!$G$16:$H$26,2,FALSE)</f>
        <v>1.0461491063094051</v>
      </c>
      <c r="J825" s="16">
        <v>0.48122858890232634</v>
      </c>
      <c r="K825" s="381"/>
      <c r="L825" s="450">
        <v>0.21</v>
      </c>
      <c r="M825" s="381">
        <v>0.21</v>
      </c>
      <c r="N825" s="16">
        <v>0.21969131232497505</v>
      </c>
      <c r="O825" s="381">
        <v>7</v>
      </c>
      <c r="P825" s="381">
        <v>7</v>
      </c>
      <c r="Q825" s="16">
        <v>7.3230437441658349</v>
      </c>
      <c r="R825" s="387" t="s">
        <v>113</v>
      </c>
      <c r="S825" s="37" t="s">
        <v>254</v>
      </c>
      <c r="T825" s="23" t="s">
        <v>66</v>
      </c>
      <c r="U825" s="417"/>
      <c r="V825" s="26" t="s">
        <v>3048</v>
      </c>
      <c r="W825" s="27" t="s">
        <v>69</v>
      </c>
      <c r="X825" s="26"/>
    </row>
    <row r="826" spans="1:24" ht="25.5" x14ac:dyDescent="0.2">
      <c r="A826" s="14" t="s">
        <v>1479</v>
      </c>
      <c r="B826" s="14" t="s">
        <v>1495</v>
      </c>
      <c r="C826" s="14" t="s">
        <v>1554</v>
      </c>
      <c r="D826" s="381">
        <v>0.88</v>
      </c>
      <c r="E826" s="381">
        <v>0.88</v>
      </c>
      <c r="F826" s="381"/>
      <c r="G826" s="23" t="s">
        <v>67</v>
      </c>
      <c r="H826" s="23">
        <v>2010</v>
      </c>
      <c r="I826" s="424">
        <f>VLOOKUP(H826,[1]Inflation!$G$16:$H$26,2,FALSE)</f>
        <v>1.0461491063094051</v>
      </c>
      <c r="J826" s="16">
        <v>0.92061121355227649</v>
      </c>
      <c r="K826" s="381"/>
      <c r="L826" s="450">
        <v>0.25</v>
      </c>
      <c r="M826" s="381">
        <v>0.25</v>
      </c>
      <c r="N826" s="16">
        <v>0.26153727657735126</v>
      </c>
      <c r="O826" s="381">
        <v>6</v>
      </c>
      <c r="P826" s="381">
        <v>6</v>
      </c>
      <c r="Q826" s="16">
        <v>6.2768946378564303</v>
      </c>
      <c r="R826" s="387" t="s">
        <v>113</v>
      </c>
      <c r="S826" s="37" t="s">
        <v>254</v>
      </c>
      <c r="T826" s="23" t="s">
        <v>66</v>
      </c>
      <c r="U826" s="417"/>
      <c r="V826" s="26" t="s">
        <v>3049</v>
      </c>
      <c r="W826" s="27" t="s">
        <v>69</v>
      </c>
      <c r="X826" s="26"/>
    </row>
    <row r="827" spans="1:24" ht="25.5" x14ac:dyDescent="0.2">
      <c r="A827" s="14" t="s">
        <v>1479</v>
      </c>
      <c r="B827" s="14" t="s">
        <v>1495</v>
      </c>
      <c r="C827" s="14" t="s">
        <v>1555</v>
      </c>
      <c r="D827" s="381">
        <v>0.44</v>
      </c>
      <c r="E827" s="381">
        <v>0.44</v>
      </c>
      <c r="F827" s="381"/>
      <c r="G827" s="23" t="s">
        <v>67</v>
      </c>
      <c r="H827" s="23">
        <v>2010</v>
      </c>
      <c r="I827" s="424">
        <f>VLOOKUP(H827,[1]Inflation!$G$16:$H$26,2,FALSE)</f>
        <v>1.0461491063094051</v>
      </c>
      <c r="J827" s="16">
        <v>0.46030560677613824</v>
      </c>
      <c r="K827" s="381"/>
      <c r="L827" s="450">
        <v>0.25</v>
      </c>
      <c r="M827" s="381">
        <v>0.25</v>
      </c>
      <c r="N827" s="16">
        <v>0.26153727657735126</v>
      </c>
      <c r="O827" s="381">
        <v>2</v>
      </c>
      <c r="P827" s="381">
        <v>2</v>
      </c>
      <c r="Q827" s="16">
        <v>2.0922982126188101</v>
      </c>
      <c r="R827" s="387" t="s">
        <v>113</v>
      </c>
      <c r="S827" s="37" t="s">
        <v>254</v>
      </c>
      <c r="T827" s="23" t="s">
        <v>66</v>
      </c>
      <c r="U827" s="417"/>
      <c r="V827" s="26" t="s">
        <v>3050</v>
      </c>
      <c r="W827" s="27" t="s">
        <v>69</v>
      </c>
      <c r="X827" s="26"/>
    </row>
    <row r="828" spans="1:24" ht="25.5" x14ac:dyDescent="0.2">
      <c r="A828" s="14" t="s">
        <v>1479</v>
      </c>
      <c r="B828" s="14" t="s">
        <v>1495</v>
      </c>
      <c r="C828" s="14" t="s">
        <v>1557</v>
      </c>
      <c r="D828" s="381">
        <v>0.35</v>
      </c>
      <c r="E828" s="381">
        <v>0.35</v>
      </c>
      <c r="F828" s="381"/>
      <c r="G828" s="23" t="s">
        <v>67</v>
      </c>
      <c r="H828" s="23">
        <v>2010</v>
      </c>
      <c r="I828" s="424">
        <f>VLOOKUP(H828,[1]Inflation!$G$16:$H$26,2,FALSE)</f>
        <v>1.0461491063094051</v>
      </c>
      <c r="J828" s="16">
        <v>0.36615218720829174</v>
      </c>
      <c r="K828" s="381"/>
      <c r="L828" s="450">
        <v>0.15</v>
      </c>
      <c r="M828" s="381">
        <v>0.15</v>
      </c>
      <c r="N828" s="16">
        <v>0.15692236594641076</v>
      </c>
      <c r="O828" s="381">
        <v>5</v>
      </c>
      <c r="P828" s="381">
        <v>5</v>
      </c>
      <c r="Q828" s="16">
        <v>5.2307455315470257</v>
      </c>
      <c r="R828" s="387" t="s">
        <v>113</v>
      </c>
      <c r="S828" s="37" t="s">
        <v>254</v>
      </c>
      <c r="T828" s="23" t="s">
        <v>66</v>
      </c>
      <c r="U828" s="417"/>
      <c r="V828" s="26" t="s">
        <v>3051</v>
      </c>
      <c r="W828" s="27" t="s">
        <v>69</v>
      </c>
      <c r="X828" s="26"/>
    </row>
    <row r="829" spans="1:24" ht="25.5" x14ac:dyDescent="0.2">
      <c r="A829" s="14" t="s">
        <v>1479</v>
      </c>
      <c r="B829" s="14" t="s">
        <v>1495</v>
      </c>
      <c r="C829" s="14" t="s">
        <v>1559</v>
      </c>
      <c r="D829" s="381">
        <v>1.22</v>
      </c>
      <c r="E829" s="381">
        <v>1.22</v>
      </c>
      <c r="F829" s="381"/>
      <c r="G829" s="23" t="s">
        <v>67</v>
      </c>
      <c r="H829" s="23">
        <v>2010</v>
      </c>
      <c r="I829" s="424">
        <f>VLOOKUP(H829,[1]Inflation!$G$16:$H$26,2,FALSE)</f>
        <v>1.0461491063094051</v>
      </c>
      <c r="J829" s="16">
        <v>1.2763019096974741</v>
      </c>
      <c r="K829" s="381"/>
      <c r="L829" s="450">
        <v>0.23</v>
      </c>
      <c r="M829" s="381">
        <v>0.23</v>
      </c>
      <c r="N829" s="16">
        <v>0.24061429445116317</v>
      </c>
      <c r="O829" s="381">
        <v>4</v>
      </c>
      <c r="P829" s="381">
        <v>4</v>
      </c>
      <c r="Q829" s="16">
        <v>4.1845964252376202</v>
      </c>
      <c r="R829" s="387" t="s">
        <v>113</v>
      </c>
      <c r="S829" s="37" t="s">
        <v>254</v>
      </c>
      <c r="T829" s="23" t="s">
        <v>66</v>
      </c>
      <c r="U829" s="417"/>
      <c r="V829" s="26" t="s">
        <v>3052</v>
      </c>
      <c r="W829" s="27" t="s">
        <v>69</v>
      </c>
      <c r="X829" s="26"/>
    </row>
    <row r="830" spans="1:24" ht="25.5" x14ac:dyDescent="0.2">
      <c r="A830" s="14" t="s">
        <v>1479</v>
      </c>
      <c r="B830" s="14" t="s">
        <v>1495</v>
      </c>
      <c r="C830" s="14" t="s">
        <v>1563</v>
      </c>
      <c r="D830" s="381">
        <v>0.93</v>
      </c>
      <c r="E830" s="381">
        <v>0.93</v>
      </c>
      <c r="F830" s="381"/>
      <c r="G830" s="23" t="s">
        <v>67</v>
      </c>
      <c r="H830" s="23">
        <v>2010</v>
      </c>
      <c r="I830" s="424">
        <f>VLOOKUP(H830,[1]Inflation!$G$16:$H$26,2,FALSE)</f>
        <v>1.0461491063094051</v>
      </c>
      <c r="J830" s="16">
        <v>0.97291866886774681</v>
      </c>
      <c r="K830" s="381"/>
      <c r="L830" s="450">
        <v>0.22</v>
      </c>
      <c r="M830" s="381">
        <v>0.22</v>
      </c>
      <c r="N830" s="16">
        <v>0.23015280338806912</v>
      </c>
      <c r="O830" s="381">
        <v>7.44</v>
      </c>
      <c r="P830" s="381">
        <v>7.44</v>
      </c>
      <c r="Q830" s="16">
        <v>7.7833493509419744</v>
      </c>
      <c r="R830" s="387" t="s">
        <v>113</v>
      </c>
      <c r="S830" s="37" t="s">
        <v>254</v>
      </c>
      <c r="T830" s="23" t="s">
        <v>66</v>
      </c>
      <c r="U830" s="417"/>
      <c r="V830" s="26" t="s">
        <v>3053</v>
      </c>
      <c r="W830" s="27" t="s">
        <v>69</v>
      </c>
      <c r="X830" s="26"/>
    </row>
    <row r="831" spans="1:24" ht="25.5" x14ac:dyDescent="0.2">
      <c r="A831" s="14" t="s">
        <v>1479</v>
      </c>
      <c r="B831" s="14" t="s">
        <v>1495</v>
      </c>
      <c r="C831" s="14" t="s">
        <v>1565</v>
      </c>
      <c r="D831" s="381">
        <v>0.51</v>
      </c>
      <c r="E831" s="381">
        <v>0.51</v>
      </c>
      <c r="F831" s="381"/>
      <c r="G831" s="23" t="s">
        <v>67</v>
      </c>
      <c r="H831" s="23">
        <v>2010</v>
      </c>
      <c r="I831" s="424">
        <f>VLOOKUP(H831,[1]Inflation!$G$16:$H$26,2,FALSE)</f>
        <v>1.0461491063094051</v>
      </c>
      <c r="J831" s="16">
        <v>0.53353604421779655</v>
      </c>
      <c r="K831" s="381"/>
      <c r="L831" s="450">
        <v>0.09</v>
      </c>
      <c r="M831" s="381">
        <v>0.09</v>
      </c>
      <c r="N831" s="16">
        <v>9.4153419567846452E-2</v>
      </c>
      <c r="O831" s="381">
        <v>18</v>
      </c>
      <c r="P831" s="381">
        <v>18</v>
      </c>
      <c r="Q831" s="16">
        <v>18.830683913569292</v>
      </c>
      <c r="R831" s="387" t="s">
        <v>113</v>
      </c>
      <c r="S831" s="37" t="s">
        <v>205</v>
      </c>
      <c r="T831" s="23" t="s">
        <v>66</v>
      </c>
      <c r="U831" s="417"/>
      <c r="V831" s="26" t="s">
        <v>3054</v>
      </c>
      <c r="W831" s="27" t="s">
        <v>69</v>
      </c>
      <c r="X831" s="26"/>
    </row>
    <row r="832" spans="1:24" ht="25.5" x14ac:dyDescent="0.2">
      <c r="A832" s="14" t="s">
        <v>1479</v>
      </c>
      <c r="B832" s="14" t="s">
        <v>1495</v>
      </c>
      <c r="C832" s="14" t="s">
        <v>1567</v>
      </c>
      <c r="D832" s="381">
        <v>0.63</v>
      </c>
      <c r="E832" s="381">
        <v>0.63</v>
      </c>
      <c r="F832" s="381"/>
      <c r="G832" s="23" t="s">
        <v>67</v>
      </c>
      <c r="H832" s="23">
        <v>2010</v>
      </c>
      <c r="I832" s="424">
        <f>VLOOKUP(H832,[1]Inflation!$G$16:$H$26,2,FALSE)</f>
        <v>1.0461491063094051</v>
      </c>
      <c r="J832" s="16">
        <v>0.65907393697492522</v>
      </c>
      <c r="K832" s="381"/>
      <c r="L832" s="450">
        <v>0.14000000000000001</v>
      </c>
      <c r="M832" s="381">
        <v>0.14000000000000001</v>
      </c>
      <c r="N832" s="16">
        <v>0.14646087488331672</v>
      </c>
      <c r="O832" s="381">
        <v>3</v>
      </c>
      <c r="P832" s="381">
        <v>3</v>
      </c>
      <c r="Q832" s="16">
        <v>3.1384473189282152</v>
      </c>
      <c r="R832" s="387" t="s">
        <v>113</v>
      </c>
      <c r="S832" s="37" t="s">
        <v>205</v>
      </c>
      <c r="T832" s="23" t="s">
        <v>66</v>
      </c>
      <c r="U832" s="417"/>
      <c r="V832" s="26" t="s">
        <v>2926</v>
      </c>
      <c r="W832" s="27" t="s">
        <v>69</v>
      </c>
      <c r="X832" s="26"/>
    </row>
    <row r="833" spans="1:24" ht="25.5" x14ac:dyDescent="0.2">
      <c r="A833" s="14" t="s">
        <v>1479</v>
      </c>
      <c r="B833" s="14" t="s">
        <v>1495</v>
      </c>
      <c r="C833" s="14" t="s">
        <v>1568</v>
      </c>
      <c r="D833" s="381">
        <v>0.57999999999999996</v>
      </c>
      <c r="E833" s="381">
        <v>0.57999999999999996</v>
      </c>
      <c r="F833" s="381"/>
      <c r="G833" s="23" t="s">
        <v>67</v>
      </c>
      <c r="H833" s="23">
        <v>2010</v>
      </c>
      <c r="I833" s="424">
        <f>VLOOKUP(H833,[1]Inflation!$G$16:$H$26,2,FALSE)</f>
        <v>1.0461491063094051</v>
      </c>
      <c r="J833" s="16">
        <v>0.6067664816594549</v>
      </c>
      <c r="K833" s="381"/>
      <c r="L833" s="450">
        <v>0.42</v>
      </c>
      <c r="M833" s="381">
        <v>0.42</v>
      </c>
      <c r="N833" s="16">
        <v>0.43938262464995009</v>
      </c>
      <c r="O833" s="381">
        <v>0.88</v>
      </c>
      <c r="P833" s="381">
        <v>0.88</v>
      </c>
      <c r="Q833" s="16">
        <v>0.92061121355227649</v>
      </c>
      <c r="R833" s="387" t="s">
        <v>113</v>
      </c>
      <c r="S833" s="37" t="s">
        <v>205</v>
      </c>
      <c r="T833" s="23" t="s">
        <v>66</v>
      </c>
      <c r="U833" s="417"/>
      <c r="V833" s="26" t="s">
        <v>2754</v>
      </c>
      <c r="W833" s="27" t="s">
        <v>69</v>
      </c>
      <c r="X833" s="26"/>
    </row>
    <row r="834" spans="1:24" ht="25.5" x14ac:dyDescent="0.2">
      <c r="A834" s="14" t="s">
        <v>1479</v>
      </c>
      <c r="B834" s="14" t="s">
        <v>1495</v>
      </c>
      <c r="C834" s="14" t="s">
        <v>1569</v>
      </c>
      <c r="D834" s="381">
        <v>0.55000000000000004</v>
      </c>
      <c r="E834" s="381">
        <v>0.55000000000000004</v>
      </c>
      <c r="F834" s="381"/>
      <c r="G834" s="23" t="s">
        <v>67</v>
      </c>
      <c r="H834" s="23">
        <v>2010</v>
      </c>
      <c r="I834" s="424">
        <f>VLOOKUP(H834,[1]Inflation!$G$16:$H$26,2,FALSE)</f>
        <v>1.0461491063094051</v>
      </c>
      <c r="J834" s="16">
        <v>0.57538200847017285</v>
      </c>
      <c r="K834" s="381"/>
      <c r="L834" s="450">
        <v>0.42</v>
      </c>
      <c r="M834" s="381">
        <v>0.42</v>
      </c>
      <c r="N834" s="16">
        <v>0.43938262464995009</v>
      </c>
      <c r="O834" s="381">
        <v>0.84</v>
      </c>
      <c r="P834" s="381">
        <v>0.84</v>
      </c>
      <c r="Q834" s="16">
        <v>0.87876524929990019</v>
      </c>
      <c r="R834" s="387" t="s">
        <v>113</v>
      </c>
      <c r="S834" s="37" t="s">
        <v>205</v>
      </c>
      <c r="T834" s="23" t="s">
        <v>66</v>
      </c>
      <c r="U834" s="417"/>
      <c r="V834" s="26" t="s">
        <v>2755</v>
      </c>
      <c r="W834" s="27" t="s">
        <v>69</v>
      </c>
      <c r="X834" s="26"/>
    </row>
    <row r="835" spans="1:24" ht="25.5" x14ac:dyDescent="0.2">
      <c r="A835" s="14" t="s">
        <v>1479</v>
      </c>
      <c r="B835" s="14" t="s">
        <v>1495</v>
      </c>
      <c r="C835" s="14" t="s">
        <v>1570</v>
      </c>
      <c r="D835" s="381">
        <v>1.88</v>
      </c>
      <c r="E835" s="381">
        <v>1.88</v>
      </c>
      <c r="F835" s="381"/>
      <c r="G835" s="23" t="s">
        <v>67</v>
      </c>
      <c r="H835" s="23">
        <v>2010</v>
      </c>
      <c r="I835" s="424">
        <f>VLOOKUP(H835,[1]Inflation!$G$16:$H$26,2,FALSE)</f>
        <v>1.0461491063094051</v>
      </c>
      <c r="J835" s="16">
        <v>1.9667603198616814</v>
      </c>
      <c r="K835" s="381"/>
      <c r="L835" s="450">
        <v>0.62</v>
      </c>
      <c r="M835" s="381">
        <v>0.62</v>
      </c>
      <c r="N835" s="16">
        <v>0.64861244591183109</v>
      </c>
      <c r="O835" s="381">
        <v>8</v>
      </c>
      <c r="P835" s="381">
        <v>8</v>
      </c>
      <c r="Q835" s="16">
        <v>8.3691928504752404</v>
      </c>
      <c r="R835" s="387" t="s">
        <v>113</v>
      </c>
      <c r="S835" s="37" t="s">
        <v>205</v>
      </c>
      <c r="T835" s="23" t="s">
        <v>66</v>
      </c>
      <c r="U835" s="417"/>
      <c r="V835" s="26" t="s">
        <v>2856</v>
      </c>
      <c r="W835" s="27" t="s">
        <v>69</v>
      </c>
      <c r="X835" s="26"/>
    </row>
    <row r="836" spans="1:24" ht="25.5" x14ac:dyDescent="0.2">
      <c r="A836" s="14" t="s">
        <v>1479</v>
      </c>
      <c r="B836" s="14" t="s">
        <v>1495</v>
      </c>
      <c r="C836" s="14" t="s">
        <v>1571</v>
      </c>
      <c r="D836" s="381">
        <v>1.56</v>
      </c>
      <c r="E836" s="381">
        <v>1.56</v>
      </c>
      <c r="F836" s="381"/>
      <c r="G836" s="23" t="s">
        <v>67</v>
      </c>
      <c r="H836" s="23">
        <v>2010</v>
      </c>
      <c r="I836" s="424">
        <f>VLOOKUP(H836,[1]Inflation!$G$16:$H$26,2,FALSE)</f>
        <v>1.0461491063094051</v>
      </c>
      <c r="J836" s="16">
        <v>1.6319926058426719</v>
      </c>
      <c r="K836" s="381"/>
      <c r="L836" s="450">
        <v>0.62</v>
      </c>
      <c r="M836" s="381">
        <v>0.62</v>
      </c>
      <c r="N836" s="16">
        <v>0.64861244591183109</v>
      </c>
      <c r="O836" s="381">
        <v>2.64</v>
      </c>
      <c r="P836" s="381">
        <v>2.64</v>
      </c>
      <c r="Q836" s="16">
        <v>2.7618336406568296</v>
      </c>
      <c r="R836" s="387" t="s">
        <v>113</v>
      </c>
      <c r="S836" s="37" t="s">
        <v>205</v>
      </c>
      <c r="T836" s="23" t="s">
        <v>66</v>
      </c>
      <c r="U836" s="417"/>
      <c r="V836" s="26" t="s">
        <v>2847</v>
      </c>
      <c r="W836" s="27" t="s">
        <v>69</v>
      </c>
      <c r="X836" s="26"/>
    </row>
    <row r="837" spans="1:24" ht="25.5" x14ac:dyDescent="0.2">
      <c r="A837" s="14" t="s">
        <v>1479</v>
      </c>
      <c r="B837" s="14" t="s">
        <v>1495</v>
      </c>
      <c r="C837" s="14" t="s">
        <v>1572</v>
      </c>
      <c r="D837" s="381">
        <v>0.59</v>
      </c>
      <c r="E837" s="381">
        <v>0.59</v>
      </c>
      <c r="F837" s="381"/>
      <c r="G837" s="23" t="s">
        <v>67</v>
      </c>
      <c r="H837" s="23">
        <v>2010</v>
      </c>
      <c r="I837" s="424">
        <f>VLOOKUP(H837,[1]Inflation!$G$16:$H$26,2,FALSE)</f>
        <v>1.0461491063094051</v>
      </c>
      <c r="J837" s="16">
        <v>0.61722797272254892</v>
      </c>
      <c r="K837" s="381"/>
      <c r="L837" s="450">
        <v>0.1</v>
      </c>
      <c r="M837" s="381">
        <v>0.1</v>
      </c>
      <c r="N837" s="16">
        <v>0.10461491063094051</v>
      </c>
      <c r="O837" s="381">
        <v>5</v>
      </c>
      <c r="P837" s="381">
        <v>5</v>
      </c>
      <c r="Q837" s="16">
        <v>5.2307455315470257</v>
      </c>
      <c r="R837" s="387" t="s">
        <v>113</v>
      </c>
      <c r="S837" s="37" t="s">
        <v>79</v>
      </c>
      <c r="T837" s="23" t="s">
        <v>66</v>
      </c>
      <c r="U837" s="417"/>
      <c r="V837" s="26" t="s">
        <v>3019</v>
      </c>
      <c r="W837" s="27" t="s">
        <v>69</v>
      </c>
      <c r="X837" s="26"/>
    </row>
    <row r="838" spans="1:24" ht="25.5" x14ac:dyDescent="0.2">
      <c r="A838" s="14" t="s">
        <v>1479</v>
      </c>
      <c r="B838" s="14" t="s">
        <v>1495</v>
      </c>
      <c r="C838" s="14" t="s">
        <v>1579</v>
      </c>
      <c r="D838" s="381">
        <v>0.72</v>
      </c>
      <c r="E838" s="381">
        <v>0.72</v>
      </c>
      <c r="F838" s="381" t="s">
        <v>531</v>
      </c>
      <c r="G838" s="23" t="s">
        <v>67</v>
      </c>
      <c r="H838" s="23">
        <v>2010</v>
      </c>
      <c r="I838" s="424">
        <f>VLOOKUP(H838,[1]Inflation!$G$16:$H$26,2,FALSE)</f>
        <v>1.0461491063094051</v>
      </c>
      <c r="J838" s="16">
        <v>0.75322735654277162</v>
      </c>
      <c r="K838" s="381"/>
      <c r="L838" s="450">
        <v>0.36</v>
      </c>
      <c r="M838" s="381">
        <v>0.36</v>
      </c>
      <c r="N838" s="16">
        <v>0.37661367827138581</v>
      </c>
      <c r="O838" s="381">
        <v>3.8</v>
      </c>
      <c r="P838" s="381">
        <v>3.8</v>
      </c>
      <c r="Q838" s="16">
        <v>3.9753666039757389</v>
      </c>
      <c r="R838" s="23" t="s">
        <v>336</v>
      </c>
      <c r="S838" s="37" t="s">
        <v>36</v>
      </c>
      <c r="T838" s="23" t="s">
        <v>66</v>
      </c>
      <c r="U838" s="417"/>
      <c r="V838" s="26" t="s">
        <v>3007</v>
      </c>
      <c r="W838" s="27" t="s">
        <v>69</v>
      </c>
      <c r="X838" s="26"/>
    </row>
    <row r="839" spans="1:24" ht="25.5" x14ac:dyDescent="0.2">
      <c r="A839" s="14" t="s">
        <v>1479</v>
      </c>
      <c r="B839" s="14" t="s">
        <v>1495</v>
      </c>
      <c r="C839" s="14" t="s">
        <v>1580</v>
      </c>
      <c r="D839" s="381">
        <v>0.83</v>
      </c>
      <c r="E839" s="381">
        <v>0.83</v>
      </c>
      <c r="F839" s="381" t="s">
        <v>531</v>
      </c>
      <c r="G839" s="23" t="s">
        <v>67</v>
      </c>
      <c r="H839" s="23">
        <v>2010</v>
      </c>
      <c r="I839" s="424">
        <f>VLOOKUP(H839,[1]Inflation!$G$16:$H$26,2,FALSE)</f>
        <v>1.0461491063094051</v>
      </c>
      <c r="J839" s="16">
        <v>0.86830375823680617</v>
      </c>
      <c r="K839" s="381"/>
      <c r="L839" s="450">
        <v>0.2</v>
      </c>
      <c r="M839" s="381">
        <v>0.2</v>
      </c>
      <c r="N839" s="16">
        <v>0.20922982126188103</v>
      </c>
      <c r="O839" s="381">
        <v>6</v>
      </c>
      <c r="P839" s="381">
        <v>6</v>
      </c>
      <c r="Q839" s="16">
        <v>6.2768946378564303</v>
      </c>
      <c r="R839" s="23" t="s">
        <v>336</v>
      </c>
      <c r="S839" s="37" t="s">
        <v>36</v>
      </c>
      <c r="T839" s="23" t="s">
        <v>66</v>
      </c>
      <c r="U839" s="417"/>
      <c r="V839" s="26" t="s">
        <v>3055</v>
      </c>
      <c r="W839" s="27" t="s">
        <v>69</v>
      </c>
      <c r="X839" s="26"/>
    </row>
    <row r="840" spans="1:24" ht="25.5" x14ac:dyDescent="0.2">
      <c r="A840" s="14" t="s">
        <v>1479</v>
      </c>
      <c r="B840" s="14" t="s">
        <v>1495</v>
      </c>
      <c r="C840" s="14" t="s">
        <v>1586</v>
      </c>
      <c r="D840" s="381">
        <v>3.04</v>
      </c>
      <c r="E840" s="381">
        <v>3.04</v>
      </c>
      <c r="F840" s="381"/>
      <c r="G840" s="23" t="s">
        <v>67</v>
      </c>
      <c r="H840" s="23">
        <v>2010</v>
      </c>
      <c r="I840" s="424">
        <f>VLOOKUP(H840,[1]Inflation!$G$16:$H$26,2,FALSE)</f>
        <v>1.0461491063094051</v>
      </c>
      <c r="J840" s="16">
        <v>3.1802932831805912</v>
      </c>
      <c r="K840" s="381"/>
      <c r="L840" s="450">
        <v>0.06</v>
      </c>
      <c r="M840" s="381">
        <v>0.06</v>
      </c>
      <c r="N840" s="16">
        <v>6.2768946378564297E-2</v>
      </c>
      <c r="O840" s="381">
        <v>10</v>
      </c>
      <c r="P840" s="381">
        <v>10</v>
      </c>
      <c r="Q840" s="16">
        <v>10.461491063094051</v>
      </c>
      <c r="R840" s="387" t="s">
        <v>113</v>
      </c>
      <c r="S840" s="37" t="s">
        <v>44</v>
      </c>
      <c r="T840" s="23" t="s">
        <v>66</v>
      </c>
      <c r="U840" s="417"/>
      <c r="V840" s="26" t="s">
        <v>2781</v>
      </c>
      <c r="W840" s="27" t="s">
        <v>69</v>
      </c>
      <c r="X840" s="26"/>
    </row>
    <row r="841" spans="1:24" ht="25.5" x14ac:dyDescent="0.2">
      <c r="A841" s="14" t="s">
        <v>1479</v>
      </c>
      <c r="B841" s="14" t="s">
        <v>1495</v>
      </c>
      <c r="C841" s="14" t="s">
        <v>1587</v>
      </c>
      <c r="D841" s="381">
        <v>0.23</v>
      </c>
      <c r="E841" s="381">
        <v>0.23</v>
      </c>
      <c r="F841" s="381"/>
      <c r="G841" s="23" t="s">
        <v>67</v>
      </c>
      <c r="H841" s="23">
        <v>2010</v>
      </c>
      <c r="I841" s="424">
        <f>VLOOKUP(H841,[1]Inflation!$G$16:$H$26,2,FALSE)</f>
        <v>1.0461491063094051</v>
      </c>
      <c r="J841" s="16">
        <v>0.24061429445116317</v>
      </c>
      <c r="K841" s="381"/>
      <c r="L841" s="450">
        <v>0.03</v>
      </c>
      <c r="M841" s="381">
        <v>0.03</v>
      </c>
      <c r="N841" s="16">
        <v>3.1384473189282149E-2</v>
      </c>
      <c r="O841" s="381">
        <v>5.4</v>
      </c>
      <c r="P841" s="381">
        <v>5.4</v>
      </c>
      <c r="Q841" s="16">
        <v>5.6492051740707874</v>
      </c>
      <c r="R841" s="387" t="s">
        <v>113</v>
      </c>
      <c r="S841" s="37" t="s">
        <v>44</v>
      </c>
      <c r="T841" s="23" t="s">
        <v>66</v>
      </c>
      <c r="U841" s="417"/>
      <c r="V841" s="26" t="s">
        <v>2817</v>
      </c>
      <c r="W841" s="27" t="s">
        <v>69</v>
      </c>
      <c r="X841" s="26"/>
    </row>
    <row r="842" spans="1:24" ht="25.5" x14ac:dyDescent="0.2">
      <c r="A842" s="14" t="s">
        <v>1479</v>
      </c>
      <c r="B842" s="14" t="s">
        <v>1495</v>
      </c>
      <c r="C842" s="14" t="s">
        <v>1588</v>
      </c>
      <c r="D842" s="381">
        <v>0.32</v>
      </c>
      <c r="E842" s="381">
        <v>0.32</v>
      </c>
      <c r="F842" s="381"/>
      <c r="G842" s="23" t="s">
        <v>67</v>
      </c>
      <c r="H842" s="23">
        <v>2010</v>
      </c>
      <c r="I842" s="424">
        <f>VLOOKUP(H842,[1]Inflation!$G$16:$H$26,2,FALSE)</f>
        <v>1.0461491063094051</v>
      </c>
      <c r="J842" s="16">
        <v>0.33476771401900962</v>
      </c>
      <c r="K842" s="381"/>
      <c r="L842" s="450">
        <v>0.03</v>
      </c>
      <c r="M842" s="381">
        <v>0.03</v>
      </c>
      <c r="N842" s="16">
        <v>3.1384473189282149E-2</v>
      </c>
      <c r="O842" s="381">
        <v>9.1999999999999993</v>
      </c>
      <c r="P842" s="381">
        <v>9.1999999999999993</v>
      </c>
      <c r="Q842" s="16">
        <v>9.6245717780465263</v>
      </c>
      <c r="R842" s="387" t="s">
        <v>113</v>
      </c>
      <c r="S842" s="37" t="s">
        <v>44</v>
      </c>
      <c r="T842" s="23" t="s">
        <v>66</v>
      </c>
      <c r="U842" s="417"/>
      <c r="V842" s="26" t="s">
        <v>3056</v>
      </c>
      <c r="W842" s="27" t="s">
        <v>69</v>
      </c>
      <c r="X842" s="26"/>
    </row>
    <row r="843" spans="1:24" ht="25.5" x14ac:dyDescent="0.2">
      <c r="A843" s="14" t="s">
        <v>1479</v>
      </c>
      <c r="B843" s="14" t="s">
        <v>1495</v>
      </c>
      <c r="C843" s="14" t="s">
        <v>1590</v>
      </c>
      <c r="D843" s="381">
        <v>0.56999999999999995</v>
      </c>
      <c r="E843" s="381">
        <v>0.56999999999999995</v>
      </c>
      <c r="F843" s="381"/>
      <c r="G843" s="23" t="s">
        <v>67</v>
      </c>
      <c r="H843" s="23">
        <v>2010</v>
      </c>
      <c r="I843" s="424">
        <f>VLOOKUP(H843,[1]Inflation!$G$16:$H$26,2,FALSE)</f>
        <v>1.0461491063094051</v>
      </c>
      <c r="J843" s="16">
        <v>0.59630499059636077</v>
      </c>
      <c r="K843" s="381"/>
      <c r="L843" s="450">
        <v>0.17</v>
      </c>
      <c r="M843" s="381">
        <v>0.17</v>
      </c>
      <c r="N843" s="16">
        <v>0.17784534807259889</v>
      </c>
      <c r="O843" s="381">
        <v>18</v>
      </c>
      <c r="P843" s="381">
        <v>18</v>
      </c>
      <c r="Q843" s="16">
        <v>18.830683913569292</v>
      </c>
      <c r="R843" s="387" t="s">
        <v>113</v>
      </c>
      <c r="S843" s="37" t="s">
        <v>44</v>
      </c>
      <c r="T843" s="23" t="s">
        <v>66</v>
      </c>
      <c r="U843" s="417"/>
      <c r="V843" s="26" t="s">
        <v>3057</v>
      </c>
      <c r="W843" s="27" t="s">
        <v>69</v>
      </c>
      <c r="X843" s="26"/>
    </row>
    <row r="844" spans="1:24" ht="25.5" x14ac:dyDescent="0.2">
      <c r="A844" s="14" t="s">
        <v>1479</v>
      </c>
      <c r="B844" s="14" t="s">
        <v>1495</v>
      </c>
      <c r="C844" s="14" t="s">
        <v>1592</v>
      </c>
      <c r="D844" s="381">
        <v>0.49</v>
      </c>
      <c r="E844" s="381">
        <v>0.49</v>
      </c>
      <c r="F844" s="381"/>
      <c r="G844" s="23" t="s">
        <v>67</v>
      </c>
      <c r="H844" s="23">
        <v>2010</v>
      </c>
      <c r="I844" s="424">
        <f>VLOOKUP(H844,[1]Inflation!$G$16:$H$26,2,FALSE)</f>
        <v>1.0461491063094051</v>
      </c>
      <c r="J844" s="16">
        <v>0.51261306209160851</v>
      </c>
      <c r="K844" s="381"/>
      <c r="L844" s="450">
        <v>0.17</v>
      </c>
      <c r="M844" s="381">
        <v>0.17</v>
      </c>
      <c r="N844" s="16">
        <v>0.17784534807259889</v>
      </c>
      <c r="O844" s="381">
        <v>18</v>
      </c>
      <c r="P844" s="381">
        <v>18</v>
      </c>
      <c r="Q844" s="16">
        <v>18.830683913569292</v>
      </c>
      <c r="R844" s="387" t="s">
        <v>113</v>
      </c>
      <c r="S844" s="37" t="s">
        <v>44</v>
      </c>
      <c r="T844" s="23" t="s">
        <v>66</v>
      </c>
      <c r="U844" s="417"/>
      <c r="V844" s="26" t="s">
        <v>3058</v>
      </c>
      <c r="W844" s="27" t="s">
        <v>69</v>
      </c>
      <c r="X844" s="26"/>
    </row>
    <row r="845" spans="1:24" ht="25.5" x14ac:dyDescent="0.2">
      <c r="A845" s="14" t="s">
        <v>1479</v>
      </c>
      <c r="B845" s="14" t="s">
        <v>1495</v>
      </c>
      <c r="C845" s="14" t="s">
        <v>1594</v>
      </c>
      <c r="D845" s="381">
        <v>3.38</v>
      </c>
      <c r="E845" s="381">
        <v>3.38</v>
      </c>
      <c r="F845" s="381"/>
      <c r="G845" s="23" t="s">
        <v>67</v>
      </c>
      <c r="H845" s="23">
        <v>2010</v>
      </c>
      <c r="I845" s="424">
        <f>VLOOKUP(H845,[1]Inflation!$G$16:$H$26,2,FALSE)</f>
        <v>1.0461491063094051</v>
      </c>
      <c r="J845" s="16">
        <v>3.5359839793257888</v>
      </c>
      <c r="K845" s="381"/>
      <c r="L845" s="450">
        <v>2.5</v>
      </c>
      <c r="M845" s="381">
        <v>2.5</v>
      </c>
      <c r="N845" s="16">
        <v>2.6153727657735129</v>
      </c>
      <c r="O845" s="381">
        <v>6.35</v>
      </c>
      <c r="P845" s="381">
        <v>6.35</v>
      </c>
      <c r="Q845" s="16">
        <v>6.6430468250647214</v>
      </c>
      <c r="R845" s="387" t="s">
        <v>113</v>
      </c>
      <c r="S845" s="37" t="s">
        <v>153</v>
      </c>
      <c r="T845" s="23" t="s">
        <v>66</v>
      </c>
      <c r="U845" s="417"/>
      <c r="V845" s="26" t="s">
        <v>2904</v>
      </c>
      <c r="W845" s="27" t="s">
        <v>69</v>
      </c>
      <c r="X845" s="26"/>
    </row>
    <row r="846" spans="1:24" ht="25.5" x14ac:dyDescent="0.2">
      <c r="A846" s="14" t="s">
        <v>1479</v>
      </c>
      <c r="B846" s="14" t="s">
        <v>1495</v>
      </c>
      <c r="C846" s="14" t="s">
        <v>1595</v>
      </c>
      <c r="D846" s="381">
        <v>3.13</v>
      </c>
      <c r="E846" s="381">
        <v>3.13</v>
      </c>
      <c r="F846" s="381"/>
      <c r="G846" s="23" t="s">
        <v>67</v>
      </c>
      <c r="H846" s="23">
        <v>2010</v>
      </c>
      <c r="I846" s="424">
        <f>VLOOKUP(H846,[1]Inflation!$G$16:$H$26,2,FALSE)</f>
        <v>1.0461491063094051</v>
      </c>
      <c r="J846" s="16">
        <v>3.2744467027484379</v>
      </c>
      <c r="K846" s="381"/>
      <c r="L846" s="450">
        <v>2.35</v>
      </c>
      <c r="M846" s="381">
        <v>2.35</v>
      </c>
      <c r="N846" s="16">
        <v>2.4584503998271021</v>
      </c>
      <c r="O846" s="381">
        <v>5.57</v>
      </c>
      <c r="P846" s="381">
        <v>5.57</v>
      </c>
      <c r="Q846" s="16">
        <v>5.8270505221433861</v>
      </c>
      <c r="R846" s="387" t="s">
        <v>113</v>
      </c>
      <c r="S846" s="37" t="s">
        <v>153</v>
      </c>
      <c r="T846" s="23" t="s">
        <v>66</v>
      </c>
      <c r="U846" s="417"/>
      <c r="V846" s="26" t="s">
        <v>2905</v>
      </c>
      <c r="W846" s="27" t="s">
        <v>69</v>
      </c>
      <c r="X846" s="26"/>
    </row>
    <row r="847" spans="1:24" ht="25.5" x14ac:dyDescent="0.2">
      <c r="A847" s="14" t="s">
        <v>1479</v>
      </c>
      <c r="B847" s="14" t="s">
        <v>1495</v>
      </c>
      <c r="C847" s="14" t="s">
        <v>1596</v>
      </c>
      <c r="D847" s="381">
        <v>0.63</v>
      </c>
      <c r="E847" s="381">
        <v>0.63</v>
      </c>
      <c r="F847" s="381"/>
      <c r="G847" s="23" t="s">
        <v>67</v>
      </c>
      <c r="H847" s="23">
        <v>2010</v>
      </c>
      <c r="I847" s="424">
        <f>VLOOKUP(H847,[1]Inflation!$G$16:$H$26,2,FALSE)</f>
        <v>1.0461491063094051</v>
      </c>
      <c r="J847" s="16">
        <v>0.65907393697492522</v>
      </c>
      <c r="K847" s="381"/>
      <c r="L847" s="450">
        <v>0.15</v>
      </c>
      <c r="M847" s="381">
        <v>0.15</v>
      </c>
      <c r="N847" s="16">
        <v>0.15692236594641076</v>
      </c>
      <c r="O847" s="381">
        <v>9</v>
      </c>
      <c r="P847" s="381">
        <v>9</v>
      </c>
      <c r="Q847" s="16">
        <v>9.4153419567846459</v>
      </c>
      <c r="R847" s="387" t="s">
        <v>113</v>
      </c>
      <c r="S847" s="37" t="s">
        <v>262</v>
      </c>
      <c r="T847" s="23" t="s">
        <v>66</v>
      </c>
      <c r="U847" s="417"/>
      <c r="V847" s="26" t="s">
        <v>3059</v>
      </c>
      <c r="W847" s="27" t="s">
        <v>69</v>
      </c>
      <c r="X847" s="26"/>
    </row>
    <row r="848" spans="1:24" ht="25.5" x14ac:dyDescent="0.2">
      <c r="A848" s="14" t="s">
        <v>1479</v>
      </c>
      <c r="B848" s="14" t="s">
        <v>1495</v>
      </c>
      <c r="C848" s="14" t="s">
        <v>1598</v>
      </c>
      <c r="D848" s="381">
        <v>0.47</v>
      </c>
      <c r="E848" s="381">
        <v>0.47</v>
      </c>
      <c r="F848" s="381"/>
      <c r="G848" s="23" t="s">
        <v>67</v>
      </c>
      <c r="H848" s="23">
        <v>2010</v>
      </c>
      <c r="I848" s="424">
        <f>VLOOKUP(H848,[1]Inflation!$G$16:$H$26,2,FALSE)</f>
        <v>1.0461491063094051</v>
      </c>
      <c r="J848" s="16">
        <v>0.49169007996542036</v>
      </c>
      <c r="K848" s="381"/>
      <c r="L848" s="450">
        <v>0.04</v>
      </c>
      <c r="M848" s="381">
        <v>0.04</v>
      </c>
      <c r="N848" s="16">
        <v>4.1845964252376203E-2</v>
      </c>
      <c r="O848" s="381">
        <v>6</v>
      </c>
      <c r="P848" s="381">
        <v>6</v>
      </c>
      <c r="Q848" s="16">
        <v>6.2768946378564303</v>
      </c>
      <c r="R848" s="387" t="s">
        <v>113</v>
      </c>
      <c r="S848" s="37" t="s">
        <v>269</v>
      </c>
      <c r="T848" s="23" t="s">
        <v>66</v>
      </c>
      <c r="U848" s="417"/>
      <c r="V848" s="26" t="s">
        <v>3060</v>
      </c>
      <c r="W848" s="38" t="s">
        <v>69</v>
      </c>
      <c r="X848" s="26"/>
    </row>
    <row r="849" spans="1:24" ht="25.5" x14ac:dyDescent="0.2">
      <c r="A849" s="14" t="s">
        <v>1479</v>
      </c>
      <c r="B849" s="14" t="s">
        <v>1495</v>
      </c>
      <c r="C849" s="14" t="s">
        <v>1600</v>
      </c>
      <c r="D849" s="381">
        <v>0.52</v>
      </c>
      <c r="E849" s="381">
        <v>0.52</v>
      </c>
      <c r="F849" s="381"/>
      <c r="G849" s="23" t="s">
        <v>67</v>
      </c>
      <c r="H849" s="23">
        <v>2010</v>
      </c>
      <c r="I849" s="424">
        <f>VLOOKUP(H849,[1]Inflation!$G$16:$H$26,2,FALSE)</f>
        <v>1.0461491063094051</v>
      </c>
      <c r="J849" s="16">
        <v>0.54399753528089068</v>
      </c>
      <c r="K849" s="381"/>
      <c r="L849" s="450">
        <v>0.2</v>
      </c>
      <c r="M849" s="381">
        <v>0.2</v>
      </c>
      <c r="N849" s="16">
        <v>0.20922982126188103</v>
      </c>
      <c r="O849" s="381">
        <v>3.13</v>
      </c>
      <c r="P849" s="381">
        <v>3.13</v>
      </c>
      <c r="Q849" s="16">
        <v>3.2744467027484379</v>
      </c>
      <c r="R849" s="387" t="s">
        <v>113</v>
      </c>
      <c r="S849" s="37" t="s">
        <v>269</v>
      </c>
      <c r="T849" s="23" t="s">
        <v>66</v>
      </c>
      <c r="U849" s="417"/>
      <c r="V849" s="26" t="s">
        <v>3061</v>
      </c>
      <c r="W849" s="38" t="s">
        <v>69</v>
      </c>
      <c r="X849" s="26"/>
    </row>
    <row r="850" spans="1:24" ht="25.5" x14ac:dyDescent="0.2">
      <c r="A850" s="14" t="s">
        <v>1479</v>
      </c>
      <c r="B850" s="14" t="s">
        <v>1495</v>
      </c>
      <c r="C850" s="14" t="s">
        <v>1604</v>
      </c>
      <c r="D850" s="381">
        <v>0.87</v>
      </c>
      <c r="E850" s="381">
        <v>0.87</v>
      </c>
      <c r="F850" s="381"/>
      <c r="G850" s="23">
        <v>2010</v>
      </c>
      <c r="H850" s="23">
        <v>2010</v>
      </c>
      <c r="I850" s="424">
        <f>VLOOKUP(H850,[1]Inflation!$G$16:$H$26,2,FALSE)</f>
        <v>1.0461491063094051</v>
      </c>
      <c r="J850" s="16">
        <v>0.91014972248918236</v>
      </c>
      <c r="K850" s="381"/>
      <c r="L850" s="450">
        <v>0.05</v>
      </c>
      <c r="M850" s="381">
        <v>0.05</v>
      </c>
      <c r="N850" s="16">
        <v>5.2307455315470257E-2</v>
      </c>
      <c r="O850" s="381">
        <v>15</v>
      </c>
      <c r="P850" s="381">
        <v>15</v>
      </c>
      <c r="Q850" s="16">
        <v>15.692236594641075</v>
      </c>
      <c r="R850" s="387" t="s">
        <v>113</v>
      </c>
      <c r="S850" s="14" t="s">
        <v>2714</v>
      </c>
      <c r="T850" s="23" t="s">
        <v>66</v>
      </c>
      <c r="U850" s="417"/>
      <c r="V850" s="26" t="s">
        <v>3062</v>
      </c>
      <c r="W850" s="27" t="s">
        <v>69</v>
      </c>
      <c r="X850" s="26"/>
    </row>
    <row r="851" spans="1:24" ht="25.5" x14ac:dyDescent="0.2">
      <c r="A851" s="14" t="s">
        <v>1479</v>
      </c>
      <c r="B851" s="14" t="s">
        <v>1495</v>
      </c>
      <c r="C851" s="14" t="s">
        <v>1604</v>
      </c>
      <c r="D851" s="381">
        <v>0.85</v>
      </c>
      <c r="E851" s="381">
        <v>0.85</v>
      </c>
      <c r="F851" s="381"/>
      <c r="G851" s="23">
        <v>2011</v>
      </c>
      <c r="H851" s="23">
        <v>2011</v>
      </c>
      <c r="I851" s="424">
        <f>VLOOKUP(H851,[1]Inflation!$G$16:$H$26,2,FALSE)</f>
        <v>1.0292667257822254</v>
      </c>
      <c r="J851" s="16">
        <v>0.87487671691489155</v>
      </c>
      <c r="K851" s="381"/>
      <c r="L851" s="450">
        <v>0.14000000000000001</v>
      </c>
      <c r="M851" s="381">
        <v>0.14000000000000001</v>
      </c>
      <c r="N851" s="16">
        <v>0.14409734160951157</v>
      </c>
      <c r="O851" s="381">
        <v>7.85</v>
      </c>
      <c r="P851" s="381">
        <v>7.85</v>
      </c>
      <c r="Q851" s="16">
        <v>8.0797437973904689</v>
      </c>
      <c r="R851" s="387" t="s">
        <v>113</v>
      </c>
      <c r="S851" s="14" t="s">
        <v>2714</v>
      </c>
      <c r="T851" s="23" t="s">
        <v>66</v>
      </c>
      <c r="U851" s="417"/>
      <c r="V851" s="26" t="s">
        <v>3063</v>
      </c>
      <c r="W851" s="27" t="s">
        <v>69</v>
      </c>
      <c r="X851" s="26"/>
    </row>
    <row r="852" spans="1:24" ht="25.5" x14ac:dyDescent="0.2">
      <c r="A852" s="14" t="s">
        <v>1479</v>
      </c>
      <c r="B852" s="14" t="s">
        <v>1495</v>
      </c>
      <c r="C852" s="14" t="s">
        <v>1607</v>
      </c>
      <c r="D852" s="381">
        <v>1.0900000000000001</v>
      </c>
      <c r="E852" s="381">
        <v>1.0900000000000001</v>
      </c>
      <c r="F852" s="381"/>
      <c r="G852" s="23">
        <v>2011</v>
      </c>
      <c r="H852" s="23">
        <v>2011</v>
      </c>
      <c r="I852" s="424">
        <f>VLOOKUP(H852,[1]Inflation!$G$16:$H$26,2,FALSE)</f>
        <v>1.0292667257822254</v>
      </c>
      <c r="J852" s="16">
        <v>1.1219007311026259</v>
      </c>
      <c r="K852" s="381"/>
      <c r="L852" s="450">
        <v>0.3</v>
      </c>
      <c r="M852" s="381">
        <v>0.3</v>
      </c>
      <c r="N852" s="16">
        <v>0.30878001773466762</v>
      </c>
      <c r="O852" s="381">
        <v>13.35</v>
      </c>
      <c r="P852" s="381">
        <v>13.35</v>
      </c>
      <c r="Q852" s="16">
        <v>13.740710789192709</v>
      </c>
      <c r="R852" s="387" t="s">
        <v>113</v>
      </c>
      <c r="S852" s="14" t="s">
        <v>2714</v>
      </c>
      <c r="T852" s="23" t="s">
        <v>66</v>
      </c>
      <c r="U852" s="417"/>
      <c r="V852" s="26" t="s">
        <v>3064</v>
      </c>
      <c r="W852" s="27" t="s">
        <v>69</v>
      </c>
      <c r="X852" s="26"/>
    </row>
    <row r="853" spans="1:24" ht="25.5" x14ac:dyDescent="0.2">
      <c r="A853" s="14" t="s">
        <v>1479</v>
      </c>
      <c r="B853" s="14" t="s">
        <v>1620</v>
      </c>
      <c r="C853" s="14" t="s">
        <v>1621</v>
      </c>
      <c r="D853" s="398">
        <v>637.70000000000005</v>
      </c>
      <c r="E853" s="398">
        <v>637.70000000000005</v>
      </c>
      <c r="F853" s="398"/>
      <c r="G853" s="14" t="s">
        <v>214</v>
      </c>
      <c r="H853" s="14">
        <v>2011</v>
      </c>
      <c r="I853" s="424">
        <f>VLOOKUP(H853,[1]Inflation!$G$16:$H$26,2,FALSE)</f>
        <v>1.0292667257822254</v>
      </c>
      <c r="J853" s="16">
        <v>656.36339103132525</v>
      </c>
      <c r="K853" s="398"/>
      <c r="L853" s="16">
        <v>400</v>
      </c>
      <c r="M853" s="398">
        <v>400</v>
      </c>
      <c r="N853" s="16">
        <v>411.7066903128902</v>
      </c>
      <c r="O853" s="398">
        <v>1200</v>
      </c>
      <c r="P853" s="398">
        <v>1200</v>
      </c>
      <c r="Q853" s="16">
        <v>1235.1200709386706</v>
      </c>
      <c r="R853" s="14" t="s">
        <v>27</v>
      </c>
      <c r="S853" s="14" t="s">
        <v>129</v>
      </c>
      <c r="T853" s="14" t="s">
        <v>220</v>
      </c>
      <c r="U853" s="416" t="s">
        <v>210</v>
      </c>
      <c r="V853" s="14" t="s">
        <v>3066</v>
      </c>
      <c r="W853" s="38" t="s">
        <v>221</v>
      </c>
      <c r="X853" s="14"/>
    </row>
    <row r="854" spans="1:24" ht="25.5" x14ac:dyDescent="0.2">
      <c r="A854" s="14" t="s">
        <v>1479</v>
      </c>
      <c r="B854" s="14" t="s">
        <v>1620</v>
      </c>
      <c r="C854" s="14" t="s">
        <v>1626</v>
      </c>
      <c r="D854" s="398">
        <v>420</v>
      </c>
      <c r="E854" s="398"/>
      <c r="F854" s="398"/>
      <c r="G854" s="14" t="s">
        <v>30</v>
      </c>
      <c r="H854" s="14">
        <v>2008</v>
      </c>
      <c r="I854" s="424">
        <f>VLOOKUP(H854,[1]Inflation!$G$16:$H$26,2,FALSE)</f>
        <v>1.0721304058925818</v>
      </c>
      <c r="J854" s="16">
        <v>450.29477047488433</v>
      </c>
      <c r="K854" s="398"/>
      <c r="L854" s="16"/>
      <c r="M854" s="398"/>
      <c r="N854" s="16">
        <v>0</v>
      </c>
      <c r="O854" s="398"/>
      <c r="P854" s="398"/>
      <c r="Q854" s="16">
        <v>0</v>
      </c>
      <c r="R854" s="14" t="s">
        <v>27</v>
      </c>
      <c r="S854" s="14" t="s">
        <v>28</v>
      </c>
      <c r="T854" s="14" t="s">
        <v>29</v>
      </c>
      <c r="U854" s="416" t="s">
        <v>392</v>
      </c>
      <c r="V854" s="14" t="s">
        <v>2739</v>
      </c>
      <c r="W854" s="38" t="s">
        <v>33</v>
      </c>
      <c r="X854" s="14" t="s">
        <v>34</v>
      </c>
    </row>
    <row r="855" spans="1:24" ht="25.5" x14ac:dyDescent="0.2">
      <c r="A855" s="14" t="s">
        <v>1479</v>
      </c>
      <c r="B855" s="14" t="s">
        <v>1620</v>
      </c>
      <c r="C855" s="14" t="s">
        <v>1627</v>
      </c>
      <c r="D855" s="398">
        <v>250</v>
      </c>
      <c r="E855" s="398"/>
      <c r="F855" s="398"/>
      <c r="G855" s="14" t="s">
        <v>30</v>
      </c>
      <c r="H855" s="14">
        <v>2008</v>
      </c>
      <c r="I855" s="424">
        <f>VLOOKUP(H855,[1]Inflation!$G$16:$H$26,2,FALSE)</f>
        <v>1.0721304058925818</v>
      </c>
      <c r="J855" s="16">
        <v>268.03260147314546</v>
      </c>
      <c r="K855" s="398"/>
      <c r="L855" s="16"/>
      <c r="M855" s="398"/>
      <c r="N855" s="16">
        <v>0</v>
      </c>
      <c r="O855" s="398"/>
      <c r="P855" s="398"/>
      <c r="Q855" s="16">
        <v>0</v>
      </c>
      <c r="R855" s="14" t="s">
        <v>27</v>
      </c>
      <c r="S855" s="14" t="s">
        <v>28</v>
      </c>
      <c r="T855" s="14" t="s">
        <v>29</v>
      </c>
      <c r="U855" s="416" t="s">
        <v>392</v>
      </c>
      <c r="V855" s="14" t="s">
        <v>2739</v>
      </c>
      <c r="W855" s="38" t="s">
        <v>33</v>
      </c>
      <c r="X855" s="14" t="s">
        <v>34</v>
      </c>
    </row>
    <row r="856" spans="1:24" ht="25.5" x14ac:dyDescent="0.2">
      <c r="A856" s="14" t="s">
        <v>1479</v>
      </c>
      <c r="B856" s="14" t="s">
        <v>1620</v>
      </c>
      <c r="C856" s="14" t="s">
        <v>1628</v>
      </c>
      <c r="D856" s="398">
        <v>100</v>
      </c>
      <c r="E856" s="398"/>
      <c r="F856" s="398"/>
      <c r="G856" s="14" t="s">
        <v>30</v>
      </c>
      <c r="H856" s="14">
        <v>2008</v>
      </c>
      <c r="I856" s="424">
        <f>VLOOKUP(H856,[1]Inflation!$G$16:$H$26,2,FALSE)</f>
        <v>1.0721304058925818</v>
      </c>
      <c r="J856" s="16">
        <v>107.21304058925818</v>
      </c>
      <c r="K856" s="398"/>
      <c r="L856" s="16"/>
      <c r="M856" s="398"/>
      <c r="N856" s="16">
        <v>0</v>
      </c>
      <c r="O856" s="398"/>
      <c r="P856" s="398"/>
      <c r="Q856" s="16">
        <v>0</v>
      </c>
      <c r="R856" s="14" t="s">
        <v>27</v>
      </c>
      <c r="S856" s="14" t="s">
        <v>28</v>
      </c>
      <c r="T856" s="14" t="s">
        <v>29</v>
      </c>
      <c r="U856" s="416" t="s">
        <v>1629</v>
      </c>
      <c r="V856" s="14" t="s">
        <v>2739</v>
      </c>
      <c r="W856" s="38" t="s">
        <v>33</v>
      </c>
      <c r="X856" s="14" t="s">
        <v>34</v>
      </c>
    </row>
    <row r="857" spans="1:24" ht="25.5" x14ac:dyDescent="0.2">
      <c r="A857" s="14" t="s">
        <v>1479</v>
      </c>
      <c r="B857" s="14" t="s">
        <v>1620</v>
      </c>
      <c r="C857" s="14" t="s">
        <v>1630</v>
      </c>
      <c r="D857" s="398">
        <v>53</v>
      </c>
      <c r="E857" s="398"/>
      <c r="F857" s="398"/>
      <c r="G857" s="14" t="s">
        <v>38</v>
      </c>
      <c r="H857" s="14">
        <v>2002</v>
      </c>
      <c r="I857" s="424">
        <f>VLOOKUP(H857,[1]Inflation!$G$16:$H$26,2,FALSE)</f>
        <v>1.280275745638717</v>
      </c>
      <c r="J857" s="16">
        <v>67.854614518852003</v>
      </c>
      <c r="K857" s="398"/>
      <c r="L857" s="16"/>
      <c r="M857" s="398"/>
      <c r="N857" s="16">
        <v>0</v>
      </c>
      <c r="O857" s="398"/>
      <c r="P857" s="398"/>
      <c r="Q857" s="16">
        <v>0</v>
      </c>
      <c r="R857" s="14" t="s">
        <v>27</v>
      </c>
      <c r="S857" s="14" t="s">
        <v>36</v>
      </c>
      <c r="T857" s="14" t="s">
        <v>37</v>
      </c>
      <c r="U857" s="416">
        <v>11</v>
      </c>
      <c r="V857" s="14" t="s">
        <v>2739</v>
      </c>
      <c r="W857" s="38" t="s">
        <v>39</v>
      </c>
      <c r="X857" s="14"/>
    </row>
    <row r="858" spans="1:24" ht="25.5" x14ac:dyDescent="0.2">
      <c r="A858" s="14" t="s">
        <v>1479</v>
      </c>
      <c r="B858" s="14" t="s">
        <v>1620</v>
      </c>
      <c r="C858" s="14" t="s">
        <v>1631</v>
      </c>
      <c r="D858" s="398">
        <v>71</v>
      </c>
      <c r="E858" s="398"/>
      <c r="F858" s="398"/>
      <c r="G858" s="14" t="s">
        <v>38</v>
      </c>
      <c r="H858" s="14">
        <v>2002</v>
      </c>
      <c r="I858" s="424">
        <f>VLOOKUP(H858,[1]Inflation!$G$16:$H$26,2,FALSE)</f>
        <v>1.280275745638717</v>
      </c>
      <c r="J858" s="16">
        <v>90.899577940348905</v>
      </c>
      <c r="K858" s="398"/>
      <c r="L858" s="16"/>
      <c r="M858" s="398"/>
      <c r="N858" s="16">
        <v>0</v>
      </c>
      <c r="O858" s="398"/>
      <c r="P858" s="398"/>
      <c r="Q858" s="16">
        <v>0</v>
      </c>
      <c r="R858" s="14" t="s">
        <v>27</v>
      </c>
      <c r="S858" s="14" t="s">
        <v>36</v>
      </c>
      <c r="T858" s="14" t="s">
        <v>37</v>
      </c>
      <c r="U858" s="416">
        <v>11</v>
      </c>
      <c r="V858" s="14" t="s">
        <v>2739</v>
      </c>
      <c r="W858" s="38" t="s">
        <v>39</v>
      </c>
      <c r="X858" s="14"/>
    </row>
    <row r="859" spans="1:24" ht="25.5" x14ac:dyDescent="0.2">
      <c r="A859" s="14" t="s">
        <v>1479</v>
      </c>
      <c r="B859" s="14" t="s">
        <v>1620</v>
      </c>
      <c r="C859" s="14" t="s">
        <v>1632</v>
      </c>
      <c r="D859" s="398">
        <v>71</v>
      </c>
      <c r="E859" s="398"/>
      <c r="F859" s="398"/>
      <c r="G859" s="14" t="s">
        <v>38</v>
      </c>
      <c r="H859" s="14">
        <v>2002</v>
      </c>
      <c r="I859" s="424">
        <f>VLOOKUP(H859,[1]Inflation!$G$16:$H$26,2,FALSE)</f>
        <v>1.280275745638717</v>
      </c>
      <c r="J859" s="16">
        <v>90.899577940348905</v>
      </c>
      <c r="K859" s="398"/>
      <c r="L859" s="16"/>
      <c r="M859" s="398"/>
      <c r="N859" s="16">
        <v>0</v>
      </c>
      <c r="O859" s="398"/>
      <c r="P859" s="398"/>
      <c r="Q859" s="16">
        <v>0</v>
      </c>
      <c r="R859" s="14" t="s">
        <v>27</v>
      </c>
      <c r="S859" s="14" t="s">
        <v>36</v>
      </c>
      <c r="T859" s="14" t="s">
        <v>37</v>
      </c>
      <c r="U859" s="416">
        <v>11</v>
      </c>
      <c r="V859" s="14" t="s">
        <v>2739</v>
      </c>
      <c r="W859" s="38" t="s">
        <v>39</v>
      </c>
      <c r="X859" s="14"/>
    </row>
    <row r="860" spans="1:24" ht="25.5" x14ac:dyDescent="0.2">
      <c r="A860" s="14" t="s">
        <v>1479</v>
      </c>
      <c r="B860" s="14" t="s">
        <v>1620</v>
      </c>
      <c r="C860" s="14" t="s">
        <v>1633</v>
      </c>
      <c r="D860" s="398">
        <v>70</v>
      </c>
      <c r="E860" s="398"/>
      <c r="F860" s="398"/>
      <c r="G860" s="14">
        <v>2009</v>
      </c>
      <c r="H860" s="14">
        <v>2009</v>
      </c>
      <c r="I860" s="424">
        <f>VLOOKUP(H860,[1]Inflation!$G$16:$H$26,2,FALSE)</f>
        <v>1.0733291816457666</v>
      </c>
      <c r="J860" s="16">
        <v>75.133042715203658</v>
      </c>
      <c r="K860" s="398"/>
      <c r="L860" s="16"/>
      <c r="M860" s="398"/>
      <c r="N860" s="16">
        <v>0</v>
      </c>
      <c r="O860" s="398"/>
      <c r="P860" s="398"/>
      <c r="Q860" s="16">
        <v>0</v>
      </c>
      <c r="R860" s="14" t="s">
        <v>27</v>
      </c>
      <c r="S860" s="14" t="s">
        <v>28</v>
      </c>
      <c r="T860" s="14" t="s">
        <v>137</v>
      </c>
      <c r="U860" s="425" t="s">
        <v>1615</v>
      </c>
      <c r="V860" s="14" t="s">
        <v>3067</v>
      </c>
      <c r="W860" s="38" t="s">
        <v>139</v>
      </c>
      <c r="X860" s="14"/>
    </row>
    <row r="861" spans="1:24" ht="25.5" x14ac:dyDescent="0.2">
      <c r="A861" s="14" t="s">
        <v>1479</v>
      </c>
      <c r="B861" s="14" t="s">
        <v>1620</v>
      </c>
      <c r="C861" s="14" t="s">
        <v>1634</v>
      </c>
      <c r="D861" s="398">
        <v>100</v>
      </c>
      <c r="E861" s="398"/>
      <c r="F861" s="398"/>
      <c r="G861" s="14">
        <v>2009</v>
      </c>
      <c r="H861" s="14">
        <v>2009</v>
      </c>
      <c r="I861" s="424">
        <f>VLOOKUP(H861,[1]Inflation!$G$16:$H$26,2,FALSE)</f>
        <v>1.0733291816457666</v>
      </c>
      <c r="J861" s="16">
        <v>107.33291816457667</v>
      </c>
      <c r="K861" s="398"/>
      <c r="L861" s="16"/>
      <c r="M861" s="398"/>
      <c r="N861" s="16">
        <v>0</v>
      </c>
      <c r="O861" s="398"/>
      <c r="P861" s="398"/>
      <c r="Q861" s="16">
        <v>0</v>
      </c>
      <c r="R861" s="14" t="s">
        <v>27</v>
      </c>
      <c r="S861" s="14" t="s">
        <v>28</v>
      </c>
      <c r="T861" s="14" t="s">
        <v>137</v>
      </c>
      <c r="U861" s="425" t="s">
        <v>1615</v>
      </c>
      <c r="V861" s="14" t="s">
        <v>2775</v>
      </c>
      <c r="W861" s="38" t="s">
        <v>139</v>
      </c>
      <c r="X861" s="14"/>
    </row>
    <row r="862" spans="1:24" ht="25.5" x14ac:dyDescent="0.2">
      <c r="A862" s="14" t="s">
        <v>1479</v>
      </c>
      <c r="B862" s="14" t="s">
        <v>1620</v>
      </c>
      <c r="C862" s="14" t="s">
        <v>1635</v>
      </c>
      <c r="D862" s="398">
        <v>100</v>
      </c>
      <c r="E862" s="398"/>
      <c r="F862" s="398"/>
      <c r="G862" s="14">
        <v>2009</v>
      </c>
      <c r="H862" s="14">
        <v>2009</v>
      </c>
      <c r="I862" s="424">
        <f>VLOOKUP(H862,[1]Inflation!$G$16:$H$26,2,FALSE)</f>
        <v>1.0733291816457666</v>
      </c>
      <c r="J862" s="16">
        <v>107.33291816457667</v>
      </c>
      <c r="K862" s="398"/>
      <c r="L862" s="16"/>
      <c r="M862" s="398"/>
      <c r="N862" s="16">
        <v>0</v>
      </c>
      <c r="O862" s="398"/>
      <c r="P862" s="398"/>
      <c r="Q862" s="16">
        <v>0</v>
      </c>
      <c r="R862" s="14" t="s">
        <v>27</v>
      </c>
      <c r="S862" s="14" t="s">
        <v>28</v>
      </c>
      <c r="T862" s="14" t="s">
        <v>137</v>
      </c>
      <c r="U862" s="425" t="s">
        <v>1636</v>
      </c>
      <c r="V862" s="14" t="s">
        <v>3068</v>
      </c>
      <c r="W862" s="38" t="s">
        <v>139</v>
      </c>
      <c r="X862" s="14"/>
    </row>
    <row r="863" spans="1:24" ht="25.5" x14ac:dyDescent="0.2">
      <c r="A863" s="37" t="s">
        <v>1479</v>
      </c>
      <c r="B863" s="37" t="s">
        <v>1620</v>
      </c>
      <c r="C863" s="37" t="s">
        <v>1637</v>
      </c>
      <c r="D863" s="390">
        <v>231.88</v>
      </c>
      <c r="E863" s="390">
        <v>231.88</v>
      </c>
      <c r="F863" s="390"/>
      <c r="G863" s="23" t="s">
        <v>67</v>
      </c>
      <c r="H863" s="23">
        <v>2010</v>
      </c>
      <c r="I863" s="424">
        <f>VLOOKUP(H863,[1]Inflation!$G$16:$H$26,2,FALSE)</f>
        <v>1.0461491063094051</v>
      </c>
      <c r="J863" s="16">
        <v>242.58105477102484</v>
      </c>
      <c r="K863" s="390"/>
      <c r="L863" s="455">
        <v>200</v>
      </c>
      <c r="M863" s="398">
        <v>200</v>
      </c>
      <c r="N863" s="16">
        <v>209.229821261881</v>
      </c>
      <c r="O863" s="390">
        <v>275</v>
      </c>
      <c r="P863" s="398">
        <v>275</v>
      </c>
      <c r="Q863" s="16">
        <v>287.69100423508638</v>
      </c>
      <c r="R863" s="14" t="s">
        <v>27</v>
      </c>
      <c r="S863" s="37" t="s">
        <v>658</v>
      </c>
      <c r="T863" s="23" t="s">
        <v>66</v>
      </c>
      <c r="U863" s="419"/>
      <c r="V863" s="389" t="s">
        <v>3069</v>
      </c>
      <c r="W863" s="27" t="s">
        <v>69</v>
      </c>
      <c r="X863" s="389"/>
    </row>
    <row r="864" spans="1:24" ht="25.5" x14ac:dyDescent="0.2">
      <c r="A864" s="14" t="s">
        <v>1479</v>
      </c>
      <c r="B864" s="14" t="s">
        <v>1620</v>
      </c>
      <c r="C864" s="14" t="s">
        <v>1638</v>
      </c>
      <c r="D864" s="381">
        <v>55.8</v>
      </c>
      <c r="E864" s="381"/>
      <c r="F864" s="381"/>
      <c r="G864" s="23" t="s">
        <v>67</v>
      </c>
      <c r="H864" s="23">
        <v>2010</v>
      </c>
      <c r="I864" s="424">
        <f>VLOOKUP(H864,[1]Inflation!$G$16:$H$26,2,FALSE)</f>
        <v>1.0461491063094051</v>
      </c>
      <c r="J864" s="16">
        <v>0</v>
      </c>
      <c r="K864" s="381"/>
      <c r="L864" s="450">
        <v>15.53</v>
      </c>
      <c r="M864" s="398">
        <v>15.53</v>
      </c>
      <c r="N864" s="16">
        <v>16.246695620985061</v>
      </c>
      <c r="O864" s="381">
        <v>168</v>
      </c>
      <c r="P864" s="398">
        <v>168</v>
      </c>
      <c r="Q864" s="16">
        <v>175.75304985998005</v>
      </c>
      <c r="R864" s="14" t="s">
        <v>27</v>
      </c>
      <c r="S864" s="37" t="s">
        <v>77</v>
      </c>
      <c r="T864" s="23" t="s">
        <v>66</v>
      </c>
      <c r="U864" s="417"/>
      <c r="V864" s="26" t="s">
        <v>2786</v>
      </c>
      <c r="W864" s="27" t="s">
        <v>69</v>
      </c>
      <c r="X864" s="26"/>
    </row>
    <row r="865" spans="1:24" ht="25.5" x14ac:dyDescent="0.2">
      <c r="A865" s="14" t="s">
        <v>1479</v>
      </c>
      <c r="B865" s="14" t="s">
        <v>1620</v>
      </c>
      <c r="C865" s="14" t="s">
        <v>1648</v>
      </c>
      <c r="D865" s="381">
        <v>338.95</v>
      </c>
      <c r="E865" s="381">
        <v>338.95</v>
      </c>
      <c r="F865" s="381"/>
      <c r="G865" s="23" t="s">
        <v>67</v>
      </c>
      <c r="H865" s="23">
        <v>2010</v>
      </c>
      <c r="I865" s="424">
        <f>VLOOKUP(H865,[1]Inflation!$G$16:$H$26,2,FALSE)</f>
        <v>1.0461491063094051</v>
      </c>
      <c r="J865" s="16">
        <v>354.59223958357285</v>
      </c>
      <c r="K865" s="381"/>
      <c r="L865" s="450">
        <v>128.25</v>
      </c>
      <c r="M865" s="381">
        <v>128.25</v>
      </c>
      <c r="N865" s="16">
        <v>134.16862288418119</v>
      </c>
      <c r="O865" s="381">
        <v>570.14</v>
      </c>
      <c r="P865" s="381">
        <v>570.14</v>
      </c>
      <c r="Q865" s="16">
        <v>596.45145147124413</v>
      </c>
      <c r="R865" s="14" t="s">
        <v>27</v>
      </c>
      <c r="S865" s="37" t="s">
        <v>254</v>
      </c>
      <c r="T865" s="23" t="s">
        <v>66</v>
      </c>
      <c r="U865" s="417"/>
      <c r="V865" s="26" t="s">
        <v>2754</v>
      </c>
      <c r="W865" s="27" t="s">
        <v>69</v>
      </c>
      <c r="X865" s="26"/>
    </row>
    <row r="866" spans="1:24" ht="25.5" x14ac:dyDescent="0.2">
      <c r="A866" s="14" t="s">
        <v>1479</v>
      </c>
      <c r="B866" s="14" t="s">
        <v>1620</v>
      </c>
      <c r="C866" s="14" t="s">
        <v>1649</v>
      </c>
      <c r="D866" s="381">
        <v>41.24</v>
      </c>
      <c r="E866" s="381">
        <v>41.24</v>
      </c>
      <c r="F866" s="381"/>
      <c r="G866" s="23" t="s">
        <v>67</v>
      </c>
      <c r="H866" s="23">
        <v>2010</v>
      </c>
      <c r="I866" s="424">
        <f>VLOOKUP(H866,[1]Inflation!$G$16:$H$26,2,FALSE)</f>
        <v>1.0461491063094051</v>
      </c>
      <c r="J866" s="16">
        <v>43.143189144199866</v>
      </c>
      <c r="K866" s="381"/>
      <c r="L866" s="450">
        <v>12.45</v>
      </c>
      <c r="M866" s="381">
        <v>12.45</v>
      </c>
      <c r="N866" s="16">
        <v>13.024556373552093</v>
      </c>
      <c r="O866" s="381">
        <v>60</v>
      </c>
      <c r="P866" s="381">
        <v>60</v>
      </c>
      <c r="Q866" s="16">
        <v>62.768946378564301</v>
      </c>
      <c r="R866" s="14" t="s">
        <v>27</v>
      </c>
      <c r="S866" s="37" t="s">
        <v>205</v>
      </c>
      <c r="T866" s="23" t="s">
        <v>66</v>
      </c>
      <c r="U866" s="417"/>
      <c r="V866" s="26" t="s">
        <v>2744</v>
      </c>
      <c r="W866" s="27" t="s">
        <v>69</v>
      </c>
      <c r="X866" s="26"/>
    </row>
    <row r="867" spans="1:24" ht="25.5" x14ac:dyDescent="0.2">
      <c r="A867" s="14" t="s">
        <v>1479</v>
      </c>
      <c r="B867" s="14" t="s">
        <v>1620</v>
      </c>
      <c r="C867" s="14" t="s">
        <v>1650</v>
      </c>
      <c r="D867" s="381">
        <v>207.86</v>
      </c>
      <c r="E867" s="381">
        <v>207.86</v>
      </c>
      <c r="F867" s="381"/>
      <c r="G867" s="23" t="s">
        <v>67</v>
      </c>
      <c r="H867" s="23">
        <v>2010</v>
      </c>
      <c r="I867" s="424">
        <f>VLOOKUP(H867,[1]Inflation!$G$16:$H$26,2,FALSE)</f>
        <v>1.0461491063094051</v>
      </c>
      <c r="J867" s="16">
        <v>217.45255323747296</v>
      </c>
      <c r="K867" s="381"/>
      <c r="L867" s="450">
        <v>40</v>
      </c>
      <c r="M867" s="381">
        <v>40</v>
      </c>
      <c r="N867" s="16">
        <v>41.845964252376206</v>
      </c>
      <c r="O867" s="381">
        <v>300</v>
      </c>
      <c r="P867" s="381">
        <v>300</v>
      </c>
      <c r="Q867" s="16">
        <v>313.84473189282153</v>
      </c>
      <c r="R867" s="14" t="s">
        <v>27</v>
      </c>
      <c r="S867" s="37" t="s">
        <v>205</v>
      </c>
      <c r="T867" s="23" t="s">
        <v>66</v>
      </c>
      <c r="U867" s="417"/>
      <c r="V867" s="26" t="s">
        <v>2786</v>
      </c>
      <c r="W867" s="27" t="s">
        <v>69</v>
      </c>
      <c r="X867" s="26"/>
    </row>
    <row r="868" spans="1:24" ht="25.5" x14ac:dyDescent="0.2">
      <c r="A868" s="14" t="s">
        <v>1479</v>
      </c>
      <c r="B868" s="14" t="s">
        <v>1620</v>
      </c>
      <c r="C868" s="14" t="s">
        <v>1654</v>
      </c>
      <c r="D868" s="381">
        <v>228.33</v>
      </c>
      <c r="E868" s="381">
        <v>228.33</v>
      </c>
      <c r="F868" s="381"/>
      <c r="G868" s="23" t="s">
        <v>67</v>
      </c>
      <c r="H868" s="23">
        <v>2010</v>
      </c>
      <c r="I868" s="424">
        <f>VLOOKUP(H868,[1]Inflation!$G$16:$H$26,2,FALSE)</f>
        <v>1.0461491063094051</v>
      </c>
      <c r="J868" s="16">
        <v>238.86722544362647</v>
      </c>
      <c r="K868" s="381"/>
      <c r="L868" s="450">
        <v>225</v>
      </c>
      <c r="M868" s="381">
        <v>225</v>
      </c>
      <c r="N868" s="16">
        <v>235.38354891961615</v>
      </c>
      <c r="O868" s="381">
        <v>235</v>
      </c>
      <c r="P868" s="381">
        <v>235</v>
      </c>
      <c r="Q868" s="16">
        <v>245.84503998271018</v>
      </c>
      <c r="R868" s="14" t="s">
        <v>27</v>
      </c>
      <c r="S868" s="37" t="s">
        <v>44</v>
      </c>
      <c r="T868" s="23" t="s">
        <v>66</v>
      </c>
      <c r="U868" s="417"/>
      <c r="V868" s="26" t="s">
        <v>2749</v>
      </c>
      <c r="W868" s="27" t="s">
        <v>69</v>
      </c>
      <c r="X868" s="26"/>
    </row>
    <row r="869" spans="1:24" ht="25.5" x14ac:dyDescent="0.2">
      <c r="A869" s="14" t="s">
        <v>1479</v>
      </c>
      <c r="B869" s="14" t="s">
        <v>1620</v>
      </c>
      <c r="C869" s="14" t="s">
        <v>1656</v>
      </c>
      <c r="D869" s="381">
        <v>174.29</v>
      </c>
      <c r="E869" s="381">
        <v>174.29</v>
      </c>
      <c r="F869" s="381"/>
      <c r="G869" s="23" t="s">
        <v>67</v>
      </c>
      <c r="H869" s="23">
        <v>2010</v>
      </c>
      <c r="I869" s="424">
        <f>VLOOKUP(H869,[1]Inflation!$G$16:$H$26,2,FALSE)</f>
        <v>1.0461491063094051</v>
      </c>
      <c r="J869" s="16">
        <v>182.33332773866618</v>
      </c>
      <c r="K869" s="381"/>
      <c r="L869" s="450">
        <v>85</v>
      </c>
      <c r="M869" s="381">
        <v>85</v>
      </c>
      <c r="N869" s="16">
        <v>88.922674036299426</v>
      </c>
      <c r="O869" s="381">
        <v>320</v>
      </c>
      <c r="P869" s="381">
        <v>320</v>
      </c>
      <c r="Q869" s="16">
        <v>334.76771401900965</v>
      </c>
      <c r="R869" s="14" t="s">
        <v>27</v>
      </c>
      <c r="S869" s="37" t="s">
        <v>44</v>
      </c>
      <c r="T869" s="23" t="s">
        <v>66</v>
      </c>
      <c r="U869" s="417"/>
      <c r="V869" s="26" t="s">
        <v>2745</v>
      </c>
      <c r="W869" s="27" t="s">
        <v>69</v>
      </c>
      <c r="X869" s="26"/>
    </row>
    <row r="870" spans="1:24" ht="25.5" x14ac:dyDescent="0.2">
      <c r="A870" s="14" t="s">
        <v>1479</v>
      </c>
      <c r="B870" s="14" t="s">
        <v>1620</v>
      </c>
      <c r="C870" s="14" t="s">
        <v>1657</v>
      </c>
      <c r="D870" s="381">
        <v>189.17</v>
      </c>
      <c r="E870" s="381">
        <v>189.17</v>
      </c>
      <c r="F870" s="381"/>
      <c r="G870" s="23" t="s">
        <v>67</v>
      </c>
      <c r="H870" s="23">
        <v>2010</v>
      </c>
      <c r="I870" s="424">
        <f>VLOOKUP(H870,[1]Inflation!$G$16:$H$26,2,FALSE)</f>
        <v>1.0461491063094051</v>
      </c>
      <c r="J870" s="16">
        <v>197.90002644055014</v>
      </c>
      <c r="K870" s="381"/>
      <c r="L870" s="450">
        <v>135</v>
      </c>
      <c r="M870" s="381">
        <v>135</v>
      </c>
      <c r="N870" s="16">
        <v>141.23012935176968</v>
      </c>
      <c r="O870" s="381">
        <v>320</v>
      </c>
      <c r="P870" s="381">
        <v>320</v>
      </c>
      <c r="Q870" s="16">
        <v>334.76771401900965</v>
      </c>
      <c r="R870" s="14" t="s">
        <v>27</v>
      </c>
      <c r="S870" s="37" t="s">
        <v>44</v>
      </c>
      <c r="T870" s="23" t="s">
        <v>66</v>
      </c>
      <c r="U870" s="417"/>
      <c r="V870" s="26" t="s">
        <v>2744</v>
      </c>
      <c r="W870" s="27" t="s">
        <v>69</v>
      </c>
      <c r="X870" s="26"/>
    </row>
    <row r="871" spans="1:24" ht="25.5" x14ac:dyDescent="0.2">
      <c r="A871" s="14" t="s">
        <v>1479</v>
      </c>
      <c r="B871" s="14" t="s">
        <v>1620</v>
      </c>
      <c r="C871" s="14" t="s">
        <v>1658</v>
      </c>
      <c r="D871" s="381">
        <v>291.92</v>
      </c>
      <c r="E871" s="381">
        <v>291.92</v>
      </c>
      <c r="F871" s="381"/>
      <c r="G871" s="23" t="s">
        <v>67</v>
      </c>
      <c r="H871" s="23">
        <v>2010</v>
      </c>
      <c r="I871" s="424">
        <f>VLOOKUP(H871,[1]Inflation!$G$16:$H$26,2,FALSE)</f>
        <v>1.0461491063094051</v>
      </c>
      <c r="J871" s="16">
        <v>305.39184711384155</v>
      </c>
      <c r="K871" s="381"/>
      <c r="L871" s="450">
        <v>287.27999999999997</v>
      </c>
      <c r="M871" s="381">
        <v>287.27999999999997</v>
      </c>
      <c r="N871" s="16">
        <v>300.53771526056585</v>
      </c>
      <c r="O871" s="381">
        <v>295</v>
      </c>
      <c r="P871" s="381">
        <v>295</v>
      </c>
      <c r="Q871" s="16">
        <v>308.6139863612745</v>
      </c>
      <c r="R871" s="14" t="s">
        <v>27</v>
      </c>
      <c r="S871" s="37" t="s">
        <v>44</v>
      </c>
      <c r="T871" s="23" t="s">
        <v>66</v>
      </c>
      <c r="U871" s="417"/>
      <c r="V871" s="26" t="s">
        <v>2749</v>
      </c>
      <c r="W871" s="27" t="s">
        <v>69</v>
      </c>
      <c r="X871" s="26"/>
    </row>
    <row r="872" spans="1:24" ht="25.5" x14ac:dyDescent="0.2">
      <c r="A872" s="14" t="s">
        <v>1479</v>
      </c>
      <c r="B872" s="14" t="s">
        <v>1620</v>
      </c>
      <c r="C872" s="14" t="s">
        <v>1659</v>
      </c>
      <c r="D872" s="381">
        <v>332.14</v>
      </c>
      <c r="E872" s="381">
        <v>332.14</v>
      </c>
      <c r="F872" s="381"/>
      <c r="G872" s="23" t="s">
        <v>67</v>
      </c>
      <c r="H872" s="23">
        <v>2010</v>
      </c>
      <c r="I872" s="424">
        <f>VLOOKUP(H872,[1]Inflation!$G$16:$H$26,2,FALSE)</f>
        <v>1.0461491063094051</v>
      </c>
      <c r="J872" s="16">
        <v>347.46796416960581</v>
      </c>
      <c r="K872" s="381"/>
      <c r="L872" s="450">
        <v>75</v>
      </c>
      <c r="M872" s="381">
        <v>75</v>
      </c>
      <c r="N872" s="16">
        <v>78.461182973205382</v>
      </c>
      <c r="O872" s="381">
        <v>500</v>
      </c>
      <c r="P872" s="381">
        <v>500</v>
      </c>
      <c r="Q872" s="16">
        <v>523.07455315470247</v>
      </c>
      <c r="R872" s="14" t="s">
        <v>27</v>
      </c>
      <c r="S872" s="37" t="s">
        <v>153</v>
      </c>
      <c r="T872" s="23" t="s">
        <v>66</v>
      </c>
      <c r="U872" s="417"/>
      <c r="V872" s="26" t="s">
        <v>2745</v>
      </c>
      <c r="W872" s="27" t="s">
        <v>69</v>
      </c>
      <c r="X872" s="26"/>
    </row>
    <row r="873" spans="1:24" ht="25.5" x14ac:dyDescent="0.2">
      <c r="A873" s="14" t="s">
        <v>1479</v>
      </c>
      <c r="B873" s="14" t="s">
        <v>1620</v>
      </c>
      <c r="C873" s="14" t="s">
        <v>1660</v>
      </c>
      <c r="D873" s="381">
        <v>394.11</v>
      </c>
      <c r="E873" s="381">
        <v>394.11</v>
      </c>
      <c r="F873" s="381"/>
      <c r="G873" s="23" t="s">
        <v>67</v>
      </c>
      <c r="H873" s="23">
        <v>2010</v>
      </c>
      <c r="I873" s="424">
        <f>VLOOKUP(H873,[1]Inflation!$G$16:$H$26,2,FALSE)</f>
        <v>1.0461491063094051</v>
      </c>
      <c r="J873" s="16">
        <v>412.29782428759967</v>
      </c>
      <c r="K873" s="381"/>
      <c r="L873" s="450">
        <v>272</v>
      </c>
      <c r="M873" s="381">
        <v>272</v>
      </c>
      <c r="N873" s="16">
        <v>284.55255691615815</v>
      </c>
      <c r="O873" s="381">
        <v>461.25</v>
      </c>
      <c r="P873" s="381">
        <v>461.25</v>
      </c>
      <c r="Q873" s="16">
        <v>482.53627528521309</v>
      </c>
      <c r="R873" s="14" t="s">
        <v>27</v>
      </c>
      <c r="S873" s="37" t="s">
        <v>153</v>
      </c>
      <c r="T873" s="23" t="s">
        <v>66</v>
      </c>
      <c r="U873" s="417"/>
      <c r="V873" s="26" t="s">
        <v>2745</v>
      </c>
      <c r="W873" s="27" t="s">
        <v>69</v>
      </c>
      <c r="X873" s="26"/>
    </row>
    <row r="874" spans="1:24" ht="25.5" x14ac:dyDescent="0.2">
      <c r="A874" s="14" t="s">
        <v>1479</v>
      </c>
      <c r="B874" s="14" t="s">
        <v>1620</v>
      </c>
      <c r="C874" s="14" t="s">
        <v>1662</v>
      </c>
      <c r="D874" s="381">
        <v>463.33</v>
      </c>
      <c r="E874" s="381">
        <v>463.33</v>
      </c>
      <c r="F874" s="381"/>
      <c r="G874" s="23" t="s">
        <v>67</v>
      </c>
      <c r="H874" s="23">
        <v>2010</v>
      </c>
      <c r="I874" s="424">
        <f>VLOOKUP(H874,[1]Inflation!$G$16:$H$26,2,FALSE)</f>
        <v>1.0461491063094051</v>
      </c>
      <c r="J874" s="16">
        <v>484.71226542633661</v>
      </c>
      <c r="K874" s="381"/>
      <c r="L874" s="450">
        <v>375</v>
      </c>
      <c r="M874" s="381">
        <v>375</v>
      </c>
      <c r="N874" s="16">
        <v>392.30591486602691</v>
      </c>
      <c r="O874" s="381">
        <v>515</v>
      </c>
      <c r="P874" s="381">
        <v>515</v>
      </c>
      <c r="Q874" s="16">
        <v>538.76678974934362</v>
      </c>
      <c r="R874" s="14" t="s">
        <v>27</v>
      </c>
      <c r="S874" s="37" t="s">
        <v>153</v>
      </c>
      <c r="T874" s="23" t="s">
        <v>66</v>
      </c>
      <c r="U874" s="417"/>
      <c r="V874" s="26" t="s">
        <v>2749</v>
      </c>
      <c r="W874" s="27" t="s">
        <v>69</v>
      </c>
      <c r="X874" s="26"/>
    </row>
    <row r="875" spans="1:24" ht="25.5" x14ac:dyDescent="0.2">
      <c r="A875" s="14" t="s">
        <v>1479</v>
      </c>
      <c r="B875" s="14" t="s">
        <v>1620</v>
      </c>
      <c r="C875" s="14" t="s">
        <v>1666</v>
      </c>
      <c r="D875" s="381">
        <v>310.60000000000002</v>
      </c>
      <c r="E875" s="381">
        <v>310.60000000000002</v>
      </c>
      <c r="F875" s="381"/>
      <c r="G875" s="23" t="s">
        <v>67</v>
      </c>
      <c r="H875" s="23">
        <v>2010</v>
      </c>
      <c r="I875" s="424">
        <f>VLOOKUP(H875,[1]Inflation!$G$16:$H$26,2,FALSE)</f>
        <v>1.0461491063094051</v>
      </c>
      <c r="J875" s="16">
        <v>324.93391241970124</v>
      </c>
      <c r="K875" s="381"/>
      <c r="L875" s="450">
        <v>247</v>
      </c>
      <c r="M875" s="381">
        <v>247</v>
      </c>
      <c r="N875" s="16">
        <v>258.39882925842306</v>
      </c>
      <c r="O875" s="381">
        <v>400</v>
      </c>
      <c r="P875" s="381">
        <v>400</v>
      </c>
      <c r="Q875" s="16">
        <v>418.459642523762</v>
      </c>
      <c r="R875" s="14" t="s">
        <v>27</v>
      </c>
      <c r="S875" s="37" t="s">
        <v>196</v>
      </c>
      <c r="T875" s="23" t="s">
        <v>66</v>
      </c>
      <c r="U875" s="417"/>
      <c r="V875" s="26" t="s">
        <v>2782</v>
      </c>
      <c r="W875" s="27" t="s">
        <v>69</v>
      </c>
      <c r="X875" s="26"/>
    </row>
    <row r="876" spans="1:24" ht="25.5" x14ac:dyDescent="0.2">
      <c r="A876" s="14" t="s">
        <v>1479</v>
      </c>
      <c r="B876" s="14" t="s">
        <v>1620</v>
      </c>
      <c r="C876" s="14" t="s">
        <v>1667</v>
      </c>
      <c r="D876" s="381">
        <v>309.29000000000002</v>
      </c>
      <c r="E876" s="381">
        <v>309.29000000000002</v>
      </c>
      <c r="F876" s="381"/>
      <c r="G876" s="23" t="s">
        <v>67</v>
      </c>
      <c r="H876" s="23">
        <v>2010</v>
      </c>
      <c r="I876" s="424">
        <f>VLOOKUP(H876,[1]Inflation!$G$16:$H$26,2,FALSE)</f>
        <v>1.0461491063094051</v>
      </c>
      <c r="J876" s="16">
        <v>323.56345709043592</v>
      </c>
      <c r="K876" s="381"/>
      <c r="L876" s="450">
        <v>150</v>
      </c>
      <c r="M876" s="381">
        <v>150</v>
      </c>
      <c r="N876" s="16">
        <v>156.92236594641076</v>
      </c>
      <c r="O876" s="381">
        <v>600</v>
      </c>
      <c r="P876" s="381">
        <v>600</v>
      </c>
      <c r="Q876" s="16">
        <v>627.68946378564306</v>
      </c>
      <c r="R876" s="14" t="s">
        <v>27</v>
      </c>
      <c r="S876" s="37" t="s">
        <v>83</v>
      </c>
      <c r="T876" s="23" t="s">
        <v>66</v>
      </c>
      <c r="U876" s="417"/>
      <c r="V876" s="26" t="s">
        <v>2745</v>
      </c>
      <c r="W876" s="38" t="s">
        <v>69</v>
      </c>
      <c r="X876" s="26"/>
    </row>
    <row r="877" spans="1:24" ht="25.5" x14ac:dyDescent="0.2">
      <c r="A877" s="14" t="s">
        <v>1479</v>
      </c>
      <c r="B877" s="14" t="s">
        <v>1620</v>
      </c>
      <c r="C877" s="14" t="s">
        <v>1668</v>
      </c>
      <c r="D877" s="381">
        <v>168.75</v>
      </c>
      <c r="E877" s="381">
        <v>168.75</v>
      </c>
      <c r="F877" s="381"/>
      <c r="G877" s="23" t="s">
        <v>67</v>
      </c>
      <c r="H877" s="23">
        <v>2010</v>
      </c>
      <c r="I877" s="424">
        <f>VLOOKUP(H877,[1]Inflation!$G$16:$H$26,2,FALSE)</f>
        <v>1.0461491063094051</v>
      </c>
      <c r="J877" s="16">
        <v>176.53766168971211</v>
      </c>
      <c r="K877" s="381"/>
      <c r="L877" s="450">
        <v>110</v>
      </c>
      <c r="M877" s="381">
        <v>110</v>
      </c>
      <c r="N877" s="16">
        <v>115.07640169403456</v>
      </c>
      <c r="O877" s="381">
        <v>235</v>
      </c>
      <c r="P877" s="381">
        <v>235</v>
      </c>
      <c r="Q877" s="16">
        <v>245.84503998271018</v>
      </c>
      <c r="R877" s="14" t="s">
        <v>27</v>
      </c>
      <c r="S877" s="37" t="s">
        <v>83</v>
      </c>
      <c r="T877" s="23" t="s">
        <v>66</v>
      </c>
      <c r="U877" s="417"/>
      <c r="V877" s="26" t="s">
        <v>2763</v>
      </c>
      <c r="W877" s="38" t="s">
        <v>69</v>
      </c>
      <c r="X877" s="26"/>
    </row>
    <row r="878" spans="1:24" ht="25.5" x14ac:dyDescent="0.2">
      <c r="A878" s="14" t="s">
        <v>1479</v>
      </c>
      <c r="B878" s="14" t="s">
        <v>1620</v>
      </c>
      <c r="C878" s="14" t="s">
        <v>1669</v>
      </c>
      <c r="D878" s="381">
        <v>272.82</v>
      </c>
      <c r="E878" s="381">
        <v>272.82</v>
      </c>
      <c r="F878" s="381"/>
      <c r="G878" s="23" t="s">
        <v>67</v>
      </c>
      <c r="H878" s="23">
        <v>2010</v>
      </c>
      <c r="I878" s="424">
        <f>VLOOKUP(H878,[1]Inflation!$G$16:$H$26,2,FALSE)</f>
        <v>1.0461491063094051</v>
      </c>
      <c r="J878" s="16">
        <v>285.41039918333189</v>
      </c>
      <c r="K878" s="381"/>
      <c r="L878" s="450">
        <v>110</v>
      </c>
      <c r="M878" s="381">
        <v>110</v>
      </c>
      <c r="N878" s="16">
        <v>115.07640169403456</v>
      </c>
      <c r="O878" s="381">
        <v>850</v>
      </c>
      <c r="P878" s="381">
        <v>850</v>
      </c>
      <c r="Q878" s="16">
        <v>889.22674036299429</v>
      </c>
      <c r="R878" s="14" t="s">
        <v>27</v>
      </c>
      <c r="S878" s="37" t="s">
        <v>83</v>
      </c>
      <c r="T878" s="23" t="s">
        <v>66</v>
      </c>
      <c r="U878" s="417"/>
      <c r="V878" s="26" t="s">
        <v>2856</v>
      </c>
      <c r="W878" s="38" t="s">
        <v>69</v>
      </c>
      <c r="X878" s="26"/>
    </row>
    <row r="879" spans="1:24" ht="25.5" x14ac:dyDescent="0.2">
      <c r="A879" s="14" t="s">
        <v>1479</v>
      </c>
      <c r="B879" s="14" t="s">
        <v>1620</v>
      </c>
      <c r="C879" s="14" t="s">
        <v>1670</v>
      </c>
      <c r="D879" s="381">
        <v>143.80000000000001</v>
      </c>
      <c r="E879" s="381">
        <v>143.80000000000001</v>
      </c>
      <c r="F879" s="381"/>
      <c r="G879" s="23" t="s">
        <v>67</v>
      </c>
      <c r="H879" s="23">
        <v>2010</v>
      </c>
      <c r="I879" s="424">
        <f>VLOOKUP(H879,[1]Inflation!$G$16:$H$26,2,FALSE)</f>
        <v>1.0461491063094051</v>
      </c>
      <c r="J879" s="16">
        <v>150.43624148729245</v>
      </c>
      <c r="K879" s="381"/>
      <c r="L879" s="450">
        <v>100</v>
      </c>
      <c r="M879" s="381">
        <v>100</v>
      </c>
      <c r="N879" s="16">
        <v>104.6149106309405</v>
      </c>
      <c r="O879" s="381">
        <v>175</v>
      </c>
      <c r="P879" s="381">
        <v>175</v>
      </c>
      <c r="Q879" s="16">
        <v>183.07609360414588</v>
      </c>
      <c r="R879" s="14" t="s">
        <v>27</v>
      </c>
      <c r="S879" s="37" t="s">
        <v>83</v>
      </c>
      <c r="T879" s="23" t="s">
        <v>66</v>
      </c>
      <c r="U879" s="417"/>
      <c r="V879" s="26" t="s">
        <v>2792</v>
      </c>
      <c r="W879" s="38" t="s">
        <v>69</v>
      </c>
      <c r="X879" s="26"/>
    </row>
    <row r="880" spans="1:24" ht="25.5" x14ac:dyDescent="0.2">
      <c r="A880" s="14" t="s">
        <v>1479</v>
      </c>
      <c r="B880" s="14" t="s">
        <v>1620</v>
      </c>
      <c r="C880" s="14" t="s">
        <v>1671</v>
      </c>
      <c r="D880" s="381">
        <v>509.75</v>
      </c>
      <c r="E880" s="381">
        <v>509.75</v>
      </c>
      <c r="F880" s="381"/>
      <c r="G880" s="23" t="s">
        <v>67</v>
      </c>
      <c r="H880" s="23">
        <v>2010</v>
      </c>
      <c r="I880" s="424">
        <f>VLOOKUP(H880,[1]Inflation!$G$16:$H$26,2,FALSE)</f>
        <v>1.0461491063094051</v>
      </c>
      <c r="J880" s="16">
        <v>533.27450694121922</v>
      </c>
      <c r="K880" s="381"/>
      <c r="L880" s="450">
        <v>400</v>
      </c>
      <c r="M880" s="381">
        <v>400</v>
      </c>
      <c r="N880" s="16">
        <v>418.459642523762</v>
      </c>
      <c r="O880" s="381">
        <v>950</v>
      </c>
      <c r="P880" s="381">
        <v>950</v>
      </c>
      <c r="Q880" s="16">
        <v>993.84165099393476</v>
      </c>
      <c r="R880" s="14" t="s">
        <v>27</v>
      </c>
      <c r="S880" s="37" t="s">
        <v>83</v>
      </c>
      <c r="T880" s="23" t="s">
        <v>66</v>
      </c>
      <c r="U880" s="417"/>
      <c r="V880" s="26" t="s">
        <v>2782</v>
      </c>
      <c r="W880" s="38" t="s">
        <v>69</v>
      </c>
      <c r="X880" s="26"/>
    </row>
    <row r="881" spans="1:24" ht="25.5" x14ac:dyDescent="0.2">
      <c r="A881" s="14" t="s">
        <v>1479</v>
      </c>
      <c r="B881" s="14" t="s">
        <v>1620</v>
      </c>
      <c r="C881" s="14" t="s">
        <v>1672</v>
      </c>
      <c r="D881" s="381">
        <v>78.12</v>
      </c>
      <c r="E881" s="381">
        <v>78.12</v>
      </c>
      <c r="F881" s="381"/>
      <c r="G881" s="23" t="s">
        <v>67</v>
      </c>
      <c r="H881" s="23">
        <v>2010</v>
      </c>
      <c r="I881" s="424">
        <f>VLOOKUP(H881,[1]Inflation!$G$16:$H$26,2,FALSE)</f>
        <v>1.0461491063094051</v>
      </c>
      <c r="J881" s="16">
        <v>81.725168184890734</v>
      </c>
      <c r="K881" s="381"/>
      <c r="L881" s="450">
        <v>40</v>
      </c>
      <c r="M881" s="381">
        <v>40</v>
      </c>
      <c r="N881" s="16">
        <v>41.845964252376206</v>
      </c>
      <c r="O881" s="381">
        <v>99.75</v>
      </c>
      <c r="P881" s="381">
        <v>99.75</v>
      </c>
      <c r="Q881" s="16">
        <v>104.35337335436316</v>
      </c>
      <c r="R881" s="14" t="s">
        <v>27</v>
      </c>
      <c r="S881" s="37" t="s">
        <v>83</v>
      </c>
      <c r="T881" s="23" t="s">
        <v>66</v>
      </c>
      <c r="U881" s="417"/>
      <c r="V881" s="26" t="s">
        <v>2744</v>
      </c>
      <c r="W881" s="38" t="s">
        <v>69</v>
      </c>
      <c r="X881" s="26"/>
    </row>
    <row r="882" spans="1:24" ht="25.5" x14ac:dyDescent="0.2">
      <c r="A882" s="14" t="s">
        <v>1479</v>
      </c>
      <c r="B882" s="14" t="s">
        <v>1620</v>
      </c>
      <c r="C882" s="14" t="s">
        <v>1673</v>
      </c>
      <c r="D882" s="381">
        <v>51.38</v>
      </c>
      <c r="E882" s="381">
        <v>51.38</v>
      </c>
      <c r="F882" s="381"/>
      <c r="G882" s="23" t="s">
        <v>67</v>
      </c>
      <c r="H882" s="23">
        <v>2010</v>
      </c>
      <c r="I882" s="424">
        <f>VLOOKUP(H882,[1]Inflation!$G$16:$H$26,2,FALSE)</f>
        <v>1.0461491063094051</v>
      </c>
      <c r="J882" s="16">
        <v>53.751141082177234</v>
      </c>
      <c r="K882" s="381"/>
      <c r="L882" s="450">
        <v>25</v>
      </c>
      <c r="M882" s="381">
        <v>25</v>
      </c>
      <c r="N882" s="16">
        <v>26.153727657735125</v>
      </c>
      <c r="O882" s="381">
        <v>75</v>
      </c>
      <c r="P882" s="381">
        <v>75</v>
      </c>
      <c r="Q882" s="16">
        <v>78.461182973205382</v>
      </c>
      <c r="R882" s="14" t="s">
        <v>27</v>
      </c>
      <c r="S882" s="37" t="s">
        <v>83</v>
      </c>
      <c r="T882" s="23" t="s">
        <v>66</v>
      </c>
      <c r="U882" s="417"/>
      <c r="V882" s="26" t="s">
        <v>2782</v>
      </c>
      <c r="W882" s="38" t="s">
        <v>69</v>
      </c>
      <c r="X882" s="26"/>
    </row>
    <row r="883" spans="1:24" ht="25.5" x14ac:dyDescent="0.2">
      <c r="A883" s="14" t="s">
        <v>1479</v>
      </c>
      <c r="B883" s="14" t="s">
        <v>1620</v>
      </c>
      <c r="C883" s="14" t="s">
        <v>1674</v>
      </c>
      <c r="D883" s="381">
        <v>342</v>
      </c>
      <c r="E883" s="381">
        <v>342</v>
      </c>
      <c r="F883" s="381"/>
      <c r="G883" s="23" t="s">
        <v>67</v>
      </c>
      <c r="H883" s="23">
        <v>2010</v>
      </c>
      <c r="I883" s="424">
        <f>VLOOKUP(H883,[1]Inflation!$G$16:$H$26,2,FALSE)</f>
        <v>1.0461491063094051</v>
      </c>
      <c r="J883" s="16">
        <v>357.78299435781651</v>
      </c>
      <c r="K883" s="381"/>
      <c r="L883" s="450">
        <v>342</v>
      </c>
      <c r="M883" s="381">
        <v>342</v>
      </c>
      <c r="N883" s="16">
        <v>357.78299435781651</v>
      </c>
      <c r="O883" s="381">
        <v>342</v>
      </c>
      <c r="P883" s="381">
        <v>342</v>
      </c>
      <c r="Q883" s="16">
        <v>357.78299435781651</v>
      </c>
      <c r="R883" s="14" t="s">
        <v>27</v>
      </c>
      <c r="S883" s="37" t="s">
        <v>83</v>
      </c>
      <c r="T883" s="23" t="s">
        <v>66</v>
      </c>
      <c r="U883" s="417"/>
      <c r="V883" s="26" t="s">
        <v>2788</v>
      </c>
      <c r="W883" s="38" t="s">
        <v>69</v>
      </c>
      <c r="X883" s="26"/>
    </row>
    <row r="884" spans="1:24" ht="25.5" x14ac:dyDescent="0.2">
      <c r="A884" s="14" t="s">
        <v>1479</v>
      </c>
      <c r="B884" s="14" t="s">
        <v>1620</v>
      </c>
      <c r="C884" s="14" t="s">
        <v>1668</v>
      </c>
      <c r="D884" s="381">
        <v>235</v>
      </c>
      <c r="E884" s="381">
        <v>235</v>
      </c>
      <c r="F884" s="381"/>
      <c r="G884" s="23" t="s">
        <v>67</v>
      </c>
      <c r="H884" s="23">
        <v>2010</v>
      </c>
      <c r="I884" s="424">
        <f>VLOOKUP(H884,[1]Inflation!$G$16:$H$26,2,FALSE)</f>
        <v>1.0461491063094051</v>
      </c>
      <c r="J884" s="16">
        <v>245.84503998271018</v>
      </c>
      <c r="K884" s="381"/>
      <c r="L884" s="450">
        <v>230</v>
      </c>
      <c r="M884" s="381">
        <v>230</v>
      </c>
      <c r="N884" s="16">
        <v>240.61429445116318</v>
      </c>
      <c r="O884" s="381">
        <v>240</v>
      </c>
      <c r="P884" s="381">
        <v>240</v>
      </c>
      <c r="Q884" s="16">
        <v>251.07578551425721</v>
      </c>
      <c r="R884" s="14" t="s">
        <v>27</v>
      </c>
      <c r="S884" s="37" t="s">
        <v>83</v>
      </c>
      <c r="T884" s="23" t="s">
        <v>66</v>
      </c>
      <c r="U884" s="417"/>
      <c r="V884" s="26" t="s">
        <v>2748</v>
      </c>
      <c r="W884" s="38" t="s">
        <v>69</v>
      </c>
      <c r="X884" s="26"/>
    </row>
    <row r="885" spans="1:24" ht="25.5" x14ac:dyDescent="0.2">
      <c r="A885" s="14" t="s">
        <v>1479</v>
      </c>
      <c r="B885" s="14" t="s">
        <v>1620</v>
      </c>
      <c r="C885" s="14" t="s">
        <v>1673</v>
      </c>
      <c r="D885" s="381">
        <v>100</v>
      </c>
      <c r="E885" s="381">
        <v>100</v>
      </c>
      <c r="F885" s="381"/>
      <c r="G885" s="23" t="s">
        <v>67</v>
      </c>
      <c r="H885" s="23">
        <v>2010</v>
      </c>
      <c r="I885" s="424">
        <f>VLOOKUP(H885,[1]Inflation!$G$16:$H$26,2,FALSE)</f>
        <v>1.0461491063094051</v>
      </c>
      <c r="J885" s="16">
        <v>104.6149106309405</v>
      </c>
      <c r="K885" s="381"/>
      <c r="L885" s="450">
        <v>100</v>
      </c>
      <c r="M885" s="381">
        <v>100</v>
      </c>
      <c r="N885" s="16">
        <v>104.6149106309405</v>
      </c>
      <c r="O885" s="381">
        <v>100</v>
      </c>
      <c r="P885" s="381">
        <v>100</v>
      </c>
      <c r="Q885" s="16">
        <v>104.6149106309405</v>
      </c>
      <c r="R885" s="14" t="s">
        <v>27</v>
      </c>
      <c r="S885" s="37" t="s">
        <v>83</v>
      </c>
      <c r="T885" s="23" t="s">
        <v>66</v>
      </c>
      <c r="U885" s="417"/>
      <c r="V885" s="26" t="s">
        <v>2788</v>
      </c>
      <c r="W885" s="38" t="s">
        <v>69</v>
      </c>
      <c r="X885" s="26"/>
    </row>
    <row r="886" spans="1:24" ht="25.5" x14ac:dyDescent="0.2">
      <c r="A886" s="14" t="s">
        <v>1479</v>
      </c>
      <c r="B886" s="14" t="s">
        <v>1620</v>
      </c>
      <c r="C886" s="14" t="s">
        <v>1675</v>
      </c>
      <c r="D886" s="381">
        <v>233.33</v>
      </c>
      <c r="E886" s="381">
        <v>233.33</v>
      </c>
      <c r="F886" s="381"/>
      <c r="G886" s="23" t="s">
        <v>67</v>
      </c>
      <c r="H886" s="23">
        <v>2010</v>
      </c>
      <c r="I886" s="424">
        <f>VLOOKUP(H886,[1]Inflation!$G$16:$H$26,2,FALSE)</f>
        <v>1.0461491063094051</v>
      </c>
      <c r="J886" s="16">
        <v>244.0979709751735</v>
      </c>
      <c r="K886" s="381"/>
      <c r="L886" s="450">
        <v>100</v>
      </c>
      <c r="M886" s="381">
        <v>100</v>
      </c>
      <c r="N886" s="16">
        <v>104.6149106309405</v>
      </c>
      <c r="O886" s="381">
        <v>500</v>
      </c>
      <c r="P886" s="381">
        <v>500</v>
      </c>
      <c r="Q886" s="16">
        <v>523.07455315470247</v>
      </c>
      <c r="R886" s="14" t="s">
        <v>27</v>
      </c>
      <c r="S886" s="37" t="s">
        <v>83</v>
      </c>
      <c r="T886" s="23" t="s">
        <v>66</v>
      </c>
      <c r="U886" s="417"/>
      <c r="V886" s="26" t="s">
        <v>2749</v>
      </c>
      <c r="W886" s="38" t="s">
        <v>69</v>
      </c>
      <c r="X886" s="26"/>
    </row>
    <row r="887" spans="1:24" ht="25.5" x14ac:dyDescent="0.2">
      <c r="A887" s="14" t="s">
        <v>1479</v>
      </c>
      <c r="B887" s="14" t="s">
        <v>1620</v>
      </c>
      <c r="C887" s="14" t="s">
        <v>1668</v>
      </c>
      <c r="D887" s="381">
        <v>520.36</v>
      </c>
      <c r="E887" s="381">
        <v>520.36</v>
      </c>
      <c r="F887" s="381"/>
      <c r="G887" s="23" t="s">
        <v>67</v>
      </c>
      <c r="H887" s="23">
        <v>2010</v>
      </c>
      <c r="I887" s="424">
        <f>VLOOKUP(H887,[1]Inflation!$G$16:$H$26,2,FALSE)</f>
        <v>1.0461491063094051</v>
      </c>
      <c r="J887" s="16">
        <v>544.37414895916197</v>
      </c>
      <c r="K887" s="381"/>
      <c r="L887" s="450">
        <v>325</v>
      </c>
      <c r="M887" s="381">
        <v>325</v>
      </c>
      <c r="N887" s="16">
        <v>339.99845955055662</v>
      </c>
      <c r="O887" s="381">
        <v>935</v>
      </c>
      <c r="P887" s="381">
        <v>935</v>
      </c>
      <c r="Q887" s="16">
        <v>978.14941439929373</v>
      </c>
      <c r="R887" s="14" t="s">
        <v>27</v>
      </c>
      <c r="S887" s="37" t="s">
        <v>83</v>
      </c>
      <c r="T887" s="23" t="s">
        <v>66</v>
      </c>
      <c r="U887" s="417"/>
      <c r="V887" s="26" t="s">
        <v>2898</v>
      </c>
      <c r="W887" s="38" t="s">
        <v>69</v>
      </c>
      <c r="X887" s="26"/>
    </row>
    <row r="888" spans="1:24" ht="25.5" x14ac:dyDescent="0.2">
      <c r="A888" s="14" t="s">
        <v>1479</v>
      </c>
      <c r="B888" s="14" t="s">
        <v>1620</v>
      </c>
      <c r="C888" s="14" t="s">
        <v>1676</v>
      </c>
      <c r="D888" s="381">
        <v>705.14</v>
      </c>
      <c r="E888" s="381">
        <v>705.14</v>
      </c>
      <c r="F888" s="381"/>
      <c r="G888" s="23" t="s">
        <v>67</v>
      </c>
      <c r="H888" s="23">
        <v>2010</v>
      </c>
      <c r="I888" s="424">
        <f>VLOOKUP(H888,[1]Inflation!$G$16:$H$26,2,FALSE)</f>
        <v>1.0461491063094051</v>
      </c>
      <c r="J888" s="16">
        <v>737.68158082301386</v>
      </c>
      <c r="K888" s="381"/>
      <c r="L888" s="450">
        <v>550</v>
      </c>
      <c r="M888" s="381">
        <v>550</v>
      </c>
      <c r="N888" s="16">
        <v>575.38200847017276</v>
      </c>
      <c r="O888" s="381">
        <v>989</v>
      </c>
      <c r="P888" s="381">
        <v>989</v>
      </c>
      <c r="Q888" s="16">
        <v>1034.6414661400015</v>
      </c>
      <c r="R888" s="14" t="s">
        <v>27</v>
      </c>
      <c r="S888" s="37" t="s">
        <v>83</v>
      </c>
      <c r="T888" s="23" t="s">
        <v>66</v>
      </c>
      <c r="U888" s="417"/>
      <c r="V888" s="26" t="s">
        <v>2745</v>
      </c>
      <c r="W888" s="38" t="s">
        <v>69</v>
      </c>
      <c r="X888" s="26"/>
    </row>
    <row r="889" spans="1:24" ht="25.5" x14ac:dyDescent="0.2">
      <c r="A889" s="14" t="s">
        <v>1479</v>
      </c>
      <c r="B889" s="14" t="s">
        <v>1620</v>
      </c>
      <c r="C889" s="14" t="s">
        <v>1673</v>
      </c>
      <c r="D889" s="381">
        <v>103.7</v>
      </c>
      <c r="E889" s="381">
        <v>103.7</v>
      </c>
      <c r="F889" s="381"/>
      <c r="G889" s="23" t="s">
        <v>67</v>
      </c>
      <c r="H889" s="23">
        <v>2010</v>
      </c>
      <c r="I889" s="424">
        <f>VLOOKUP(H889,[1]Inflation!$G$16:$H$26,2,FALSE)</f>
        <v>1.0461491063094051</v>
      </c>
      <c r="J889" s="16">
        <v>108.4856623242853</v>
      </c>
      <c r="K889" s="381"/>
      <c r="L889" s="450">
        <v>50</v>
      </c>
      <c r="M889" s="381">
        <v>50</v>
      </c>
      <c r="N889" s="16">
        <v>52.30745531547025</v>
      </c>
      <c r="O889" s="381">
        <v>275</v>
      </c>
      <c r="P889" s="381">
        <v>275</v>
      </c>
      <c r="Q889" s="16">
        <v>287.69100423508638</v>
      </c>
      <c r="R889" s="14" t="s">
        <v>27</v>
      </c>
      <c r="S889" s="37" t="s">
        <v>83</v>
      </c>
      <c r="T889" s="23" t="s">
        <v>66</v>
      </c>
      <c r="U889" s="417"/>
      <c r="V889" s="26" t="s">
        <v>2842</v>
      </c>
      <c r="W889" s="38" t="s">
        <v>69</v>
      </c>
      <c r="X889" s="26"/>
    </row>
    <row r="890" spans="1:24" ht="25.5" x14ac:dyDescent="0.2">
      <c r="A890" s="14" t="s">
        <v>1479</v>
      </c>
      <c r="B890" s="14" t="s">
        <v>1620</v>
      </c>
      <c r="C890" s="14" t="s">
        <v>1677</v>
      </c>
      <c r="D890" s="381">
        <v>276.67</v>
      </c>
      <c r="E890" s="381">
        <v>276.67</v>
      </c>
      <c r="F890" s="381"/>
      <c r="G890" s="23" t="s">
        <v>67</v>
      </c>
      <c r="H890" s="23">
        <v>2010</v>
      </c>
      <c r="I890" s="424">
        <f>VLOOKUP(H890,[1]Inflation!$G$16:$H$26,2,FALSE)</f>
        <v>1.0461491063094051</v>
      </c>
      <c r="J890" s="16">
        <v>289.43807324262309</v>
      </c>
      <c r="K890" s="381"/>
      <c r="L890" s="450">
        <v>185</v>
      </c>
      <c r="M890" s="381">
        <v>185</v>
      </c>
      <c r="N890" s="16">
        <v>193.53758466723994</v>
      </c>
      <c r="O890" s="381">
        <v>380</v>
      </c>
      <c r="P890" s="381">
        <v>380</v>
      </c>
      <c r="Q890" s="16">
        <v>397.53666039757394</v>
      </c>
      <c r="R890" s="14" t="s">
        <v>27</v>
      </c>
      <c r="S890" s="37" t="s">
        <v>83</v>
      </c>
      <c r="T890" s="23" t="s">
        <v>66</v>
      </c>
      <c r="U890" s="417"/>
      <c r="V890" s="26" t="s">
        <v>2783</v>
      </c>
      <c r="W890" s="38" t="s">
        <v>69</v>
      </c>
      <c r="X890" s="26"/>
    </row>
    <row r="891" spans="1:24" ht="25.5" x14ac:dyDescent="0.2">
      <c r="A891" s="14" t="s">
        <v>1479</v>
      </c>
      <c r="B891" s="14" t="s">
        <v>1620</v>
      </c>
      <c r="C891" s="14" t="s">
        <v>1678</v>
      </c>
      <c r="D891" s="381">
        <v>332.12</v>
      </c>
      <c r="E891" s="381">
        <v>332.12</v>
      </c>
      <c r="F891" s="381"/>
      <c r="G891" s="23" t="s">
        <v>67</v>
      </c>
      <c r="H891" s="23">
        <v>2010</v>
      </c>
      <c r="I891" s="424">
        <f>VLOOKUP(H891,[1]Inflation!$G$16:$H$26,2,FALSE)</f>
        <v>1.0461491063094051</v>
      </c>
      <c r="J891" s="16">
        <v>347.44704118747961</v>
      </c>
      <c r="K891" s="381"/>
      <c r="L891" s="450">
        <v>140</v>
      </c>
      <c r="M891" s="381">
        <v>140</v>
      </c>
      <c r="N891" s="16">
        <v>146.46087488331671</v>
      </c>
      <c r="O891" s="381">
        <v>500</v>
      </c>
      <c r="P891" s="381">
        <v>500</v>
      </c>
      <c r="Q891" s="16">
        <v>523.07455315470247</v>
      </c>
      <c r="R891" s="14" t="s">
        <v>27</v>
      </c>
      <c r="S891" s="37" t="s">
        <v>83</v>
      </c>
      <c r="T891" s="23" t="s">
        <v>66</v>
      </c>
      <c r="U891" s="417"/>
      <c r="V891" s="26" t="s">
        <v>2782</v>
      </c>
      <c r="W891" s="38" t="s">
        <v>69</v>
      </c>
      <c r="X891" s="26"/>
    </row>
    <row r="892" spans="1:24" ht="25.5" x14ac:dyDescent="0.2">
      <c r="A892" s="14" t="s">
        <v>1479</v>
      </c>
      <c r="B892" s="14" t="s">
        <v>1620</v>
      </c>
      <c r="C892" s="14" t="s">
        <v>1668</v>
      </c>
      <c r="D892" s="381">
        <v>491.5</v>
      </c>
      <c r="E892" s="381">
        <v>491.5</v>
      </c>
      <c r="F892" s="381"/>
      <c r="G892" s="23" t="s">
        <v>67</v>
      </c>
      <c r="H892" s="23">
        <v>2010</v>
      </c>
      <c r="I892" s="424">
        <f>VLOOKUP(H892,[1]Inflation!$G$16:$H$26,2,FALSE)</f>
        <v>1.0461491063094051</v>
      </c>
      <c r="J892" s="16">
        <v>514.18228575107253</v>
      </c>
      <c r="K892" s="381"/>
      <c r="L892" s="450">
        <v>100</v>
      </c>
      <c r="M892" s="381">
        <v>100</v>
      </c>
      <c r="N892" s="16">
        <v>104.6149106309405</v>
      </c>
      <c r="O892" s="381">
        <v>775</v>
      </c>
      <c r="P892" s="381">
        <v>775</v>
      </c>
      <c r="Q892" s="16">
        <v>810.76555738978891</v>
      </c>
      <c r="R892" s="14" t="s">
        <v>27</v>
      </c>
      <c r="S892" s="37" t="s">
        <v>83</v>
      </c>
      <c r="T892" s="23" t="s">
        <v>66</v>
      </c>
      <c r="U892" s="417"/>
      <c r="V892" s="26" t="s">
        <v>2792</v>
      </c>
      <c r="W892" s="38" t="s">
        <v>69</v>
      </c>
      <c r="X892" s="26"/>
    </row>
    <row r="893" spans="1:24" ht="25.5" x14ac:dyDescent="0.2">
      <c r="A893" s="14" t="s">
        <v>1479</v>
      </c>
      <c r="B893" s="14" t="s">
        <v>1620</v>
      </c>
      <c r="C893" s="14" t="s">
        <v>1678</v>
      </c>
      <c r="D893" s="381">
        <v>231.01</v>
      </c>
      <c r="E893" s="381">
        <v>231.01</v>
      </c>
      <c r="F893" s="381"/>
      <c r="G893" s="23" t="s">
        <v>67</v>
      </c>
      <c r="H893" s="23">
        <v>2010</v>
      </c>
      <c r="I893" s="424">
        <f>VLOOKUP(H893,[1]Inflation!$G$16:$H$26,2,FALSE)</f>
        <v>1.0461491063094051</v>
      </c>
      <c r="J893" s="16">
        <v>241.67090504853564</v>
      </c>
      <c r="K893" s="381"/>
      <c r="L893" s="450">
        <v>145</v>
      </c>
      <c r="M893" s="381">
        <v>145</v>
      </c>
      <c r="N893" s="16">
        <v>151.69162041486373</v>
      </c>
      <c r="O893" s="381">
        <v>400</v>
      </c>
      <c r="P893" s="381">
        <v>400</v>
      </c>
      <c r="Q893" s="16">
        <v>418.459642523762</v>
      </c>
      <c r="R893" s="14" t="s">
        <v>27</v>
      </c>
      <c r="S893" s="37" t="s">
        <v>83</v>
      </c>
      <c r="T893" s="23" t="s">
        <v>66</v>
      </c>
      <c r="U893" s="417"/>
      <c r="V893" s="26" t="s">
        <v>2749</v>
      </c>
      <c r="W893" s="38" t="s">
        <v>69</v>
      </c>
      <c r="X893" s="26"/>
    </row>
    <row r="894" spans="1:24" ht="25.5" x14ac:dyDescent="0.2">
      <c r="A894" s="14" t="s">
        <v>1479</v>
      </c>
      <c r="B894" s="14" t="s">
        <v>1620</v>
      </c>
      <c r="C894" s="14" t="s">
        <v>1680</v>
      </c>
      <c r="D894" s="381">
        <v>550</v>
      </c>
      <c r="E894" s="381">
        <v>550</v>
      </c>
      <c r="F894" s="381"/>
      <c r="G894" s="23" t="s">
        <v>67</v>
      </c>
      <c r="H894" s="23">
        <v>2010</v>
      </c>
      <c r="I894" s="424">
        <f>VLOOKUP(H894,[1]Inflation!$G$16:$H$26,2,FALSE)</f>
        <v>1.0461491063094051</v>
      </c>
      <c r="J894" s="16">
        <v>575.38200847017276</v>
      </c>
      <c r="K894" s="381"/>
      <c r="L894" s="450">
        <v>550</v>
      </c>
      <c r="M894" s="381">
        <v>550</v>
      </c>
      <c r="N894" s="16">
        <v>575.38200847017276</v>
      </c>
      <c r="O894" s="381">
        <v>550</v>
      </c>
      <c r="P894" s="381">
        <v>550</v>
      </c>
      <c r="Q894" s="16">
        <v>575.38200847017276</v>
      </c>
      <c r="R894" s="14" t="s">
        <v>27</v>
      </c>
      <c r="S894" s="37" t="s">
        <v>83</v>
      </c>
      <c r="T894" s="23" t="s">
        <v>66</v>
      </c>
      <c r="U894" s="417"/>
      <c r="V894" s="26" t="s">
        <v>2788</v>
      </c>
      <c r="W894" s="38" t="s">
        <v>69</v>
      </c>
      <c r="X894" s="26"/>
    </row>
    <row r="895" spans="1:24" ht="25.5" x14ac:dyDescent="0.2">
      <c r="A895" s="14" t="s">
        <v>1479</v>
      </c>
      <c r="B895" s="14" t="s">
        <v>1620</v>
      </c>
      <c r="C895" s="14" t="s">
        <v>1681</v>
      </c>
      <c r="D895" s="381">
        <v>668.33</v>
      </c>
      <c r="E895" s="381">
        <v>668.33</v>
      </c>
      <c r="F895" s="381"/>
      <c r="G895" s="23" t="s">
        <v>67</v>
      </c>
      <c r="H895" s="23">
        <v>2010</v>
      </c>
      <c r="I895" s="424">
        <f>VLOOKUP(H895,[1]Inflation!$G$16:$H$26,2,FALSE)</f>
        <v>1.0461491063094051</v>
      </c>
      <c r="J895" s="16">
        <v>699.1728322197647</v>
      </c>
      <c r="K895" s="381"/>
      <c r="L895" s="450">
        <v>600</v>
      </c>
      <c r="M895" s="381">
        <v>600</v>
      </c>
      <c r="N895" s="16">
        <v>627.68946378564306</v>
      </c>
      <c r="O895" s="381">
        <v>800</v>
      </c>
      <c r="P895" s="381">
        <v>800</v>
      </c>
      <c r="Q895" s="16">
        <v>836.919285047524</v>
      </c>
      <c r="R895" s="14" t="s">
        <v>27</v>
      </c>
      <c r="S895" s="37" t="s">
        <v>83</v>
      </c>
      <c r="T895" s="23" t="s">
        <v>66</v>
      </c>
      <c r="U895" s="417"/>
      <c r="V895" s="26" t="s">
        <v>2749</v>
      </c>
      <c r="W895" s="38" t="s">
        <v>69</v>
      </c>
      <c r="X895" s="26"/>
    </row>
    <row r="896" spans="1:24" ht="25.5" x14ac:dyDescent="0.2">
      <c r="A896" s="14" t="s">
        <v>1479</v>
      </c>
      <c r="B896" s="14" t="s">
        <v>1620</v>
      </c>
      <c r="C896" s="14" t="s">
        <v>1682</v>
      </c>
      <c r="D896" s="381">
        <v>986.17</v>
      </c>
      <c r="E896" s="381">
        <v>986.17</v>
      </c>
      <c r="F896" s="381"/>
      <c r="G896" s="23" t="s">
        <v>67</v>
      </c>
      <c r="H896" s="23">
        <v>2010</v>
      </c>
      <c r="I896" s="424">
        <f>VLOOKUP(H896,[1]Inflation!$G$16:$H$26,2,FALSE)</f>
        <v>1.0461491063094051</v>
      </c>
      <c r="J896" s="16">
        <v>1031.6808641691459</v>
      </c>
      <c r="K896" s="381"/>
      <c r="L896" s="450">
        <v>700</v>
      </c>
      <c r="M896" s="381">
        <v>700</v>
      </c>
      <c r="N896" s="16">
        <v>732.30437441658353</v>
      </c>
      <c r="O896" s="381">
        <v>1100</v>
      </c>
      <c r="P896" s="381">
        <v>1100</v>
      </c>
      <c r="Q896" s="16">
        <v>1150.7640169403455</v>
      </c>
      <c r="R896" s="14" t="s">
        <v>27</v>
      </c>
      <c r="S896" s="37" t="s">
        <v>83</v>
      </c>
      <c r="T896" s="23" t="s">
        <v>66</v>
      </c>
      <c r="U896" s="417"/>
      <c r="V896" s="26" t="s">
        <v>2744</v>
      </c>
      <c r="W896" s="38" t="s">
        <v>69</v>
      </c>
      <c r="X896" s="26"/>
    </row>
    <row r="897" spans="1:24" ht="25.5" x14ac:dyDescent="0.2">
      <c r="A897" s="14" t="s">
        <v>1479</v>
      </c>
      <c r="B897" s="14" t="s">
        <v>1620</v>
      </c>
      <c r="C897" s="14" t="s">
        <v>1683</v>
      </c>
      <c r="D897" s="385">
        <v>531.78</v>
      </c>
      <c r="E897" s="385">
        <v>531.78</v>
      </c>
      <c r="F897" s="385"/>
      <c r="G897" s="23" t="s">
        <v>67</v>
      </c>
      <c r="H897" s="23">
        <v>2010</v>
      </c>
      <c r="I897" s="424">
        <f>VLOOKUP(H897,[1]Inflation!$G$16:$H$26,2,FALSE)</f>
        <v>1.0461491063094051</v>
      </c>
      <c r="J897" s="16">
        <v>556.32117175321537</v>
      </c>
      <c r="K897" s="385"/>
      <c r="L897" s="453">
        <v>376</v>
      </c>
      <c r="M897" s="385">
        <v>376</v>
      </c>
      <c r="N897" s="16">
        <v>393.35206397233628</v>
      </c>
      <c r="O897" s="385">
        <v>810</v>
      </c>
      <c r="P897" s="385">
        <v>810</v>
      </c>
      <c r="Q897" s="16">
        <v>847.38077611061806</v>
      </c>
      <c r="R897" s="14" t="s">
        <v>27</v>
      </c>
      <c r="S897" s="37" t="s">
        <v>84</v>
      </c>
      <c r="T897" s="23" t="s">
        <v>66</v>
      </c>
      <c r="U897" s="34"/>
      <c r="V897" s="36" t="s">
        <v>3072</v>
      </c>
      <c r="W897" s="38" t="s">
        <v>69</v>
      </c>
      <c r="X897" s="36"/>
    </row>
    <row r="898" spans="1:24" ht="25.5" x14ac:dyDescent="0.2">
      <c r="A898" s="14" t="s">
        <v>1479</v>
      </c>
      <c r="B898" s="14" t="s">
        <v>1620</v>
      </c>
      <c r="C898" s="14" t="s">
        <v>1686</v>
      </c>
      <c r="D898" s="385">
        <v>604.65</v>
      </c>
      <c r="E898" s="385">
        <v>604.65</v>
      </c>
      <c r="F898" s="385"/>
      <c r="G898" s="23" t="s">
        <v>67</v>
      </c>
      <c r="H898" s="23">
        <v>2010</v>
      </c>
      <c r="I898" s="424">
        <f>VLOOKUP(H898,[1]Inflation!$G$16:$H$26,2,FALSE)</f>
        <v>1.0461491063094051</v>
      </c>
      <c r="J898" s="16">
        <v>632.55405712998174</v>
      </c>
      <c r="K898" s="385"/>
      <c r="L898" s="453">
        <v>430</v>
      </c>
      <c r="M898" s="385">
        <v>430</v>
      </c>
      <c r="N898" s="16">
        <v>449.84411571304418</v>
      </c>
      <c r="O898" s="385">
        <v>1000</v>
      </c>
      <c r="P898" s="385">
        <v>1000</v>
      </c>
      <c r="Q898" s="16">
        <v>1046.1491063094049</v>
      </c>
      <c r="R898" s="14" t="s">
        <v>27</v>
      </c>
      <c r="S898" s="37" t="s">
        <v>84</v>
      </c>
      <c r="T898" s="23" t="s">
        <v>66</v>
      </c>
      <c r="U898" s="34"/>
      <c r="V898" s="36" t="s">
        <v>3073</v>
      </c>
      <c r="W898" s="38" t="s">
        <v>69</v>
      </c>
      <c r="X898" s="36"/>
    </row>
    <row r="899" spans="1:24" ht="25.5" x14ac:dyDescent="0.2">
      <c r="A899" s="14" t="s">
        <v>1479</v>
      </c>
      <c r="B899" s="14" t="s">
        <v>1620</v>
      </c>
      <c r="C899" s="14" t="s">
        <v>1689</v>
      </c>
      <c r="D899" s="385">
        <v>578.86</v>
      </c>
      <c r="E899" s="385">
        <v>578.86</v>
      </c>
      <c r="F899" s="385"/>
      <c r="G899" s="23" t="s">
        <v>67</v>
      </c>
      <c r="H899" s="23">
        <v>2010</v>
      </c>
      <c r="I899" s="424">
        <f>VLOOKUP(H899,[1]Inflation!$G$16:$H$26,2,FALSE)</f>
        <v>1.0461491063094051</v>
      </c>
      <c r="J899" s="16">
        <v>605.57387167826221</v>
      </c>
      <c r="K899" s="385"/>
      <c r="L899" s="453">
        <v>550</v>
      </c>
      <c r="M899" s="385">
        <v>550</v>
      </c>
      <c r="N899" s="16">
        <v>575.38200847017276</v>
      </c>
      <c r="O899" s="385">
        <v>635</v>
      </c>
      <c r="P899" s="385">
        <v>635</v>
      </c>
      <c r="Q899" s="16">
        <v>664.3046825064722</v>
      </c>
      <c r="R899" s="14" t="s">
        <v>27</v>
      </c>
      <c r="S899" s="37" t="s">
        <v>84</v>
      </c>
      <c r="T899" s="23" t="s">
        <v>66</v>
      </c>
      <c r="U899" s="34"/>
      <c r="V899" s="36" t="s">
        <v>3074</v>
      </c>
      <c r="W899" s="38" t="s">
        <v>69</v>
      </c>
      <c r="X899" s="36"/>
    </row>
    <row r="900" spans="1:24" ht="25.5" x14ac:dyDescent="0.2">
      <c r="A900" s="14" t="s">
        <v>1479</v>
      </c>
      <c r="B900" s="14" t="s">
        <v>1620</v>
      </c>
      <c r="C900" s="14" t="s">
        <v>1694</v>
      </c>
      <c r="D900" s="385">
        <v>317.08999999999997</v>
      </c>
      <c r="E900" s="385">
        <v>317.08999999999997</v>
      </c>
      <c r="F900" s="385"/>
      <c r="G900" s="23" t="s">
        <v>67</v>
      </c>
      <c r="H900" s="23">
        <v>2010</v>
      </c>
      <c r="I900" s="424">
        <f>VLOOKUP(H900,[1]Inflation!$G$16:$H$26,2,FALSE)</f>
        <v>1.0461491063094051</v>
      </c>
      <c r="J900" s="16">
        <v>331.72342011964923</v>
      </c>
      <c r="K900" s="385"/>
      <c r="L900" s="453">
        <v>250</v>
      </c>
      <c r="M900" s="385">
        <v>250</v>
      </c>
      <c r="N900" s="16">
        <v>261.53727657735124</v>
      </c>
      <c r="O900" s="385">
        <v>560</v>
      </c>
      <c r="P900" s="385">
        <v>560</v>
      </c>
      <c r="Q900" s="16">
        <v>585.84349953326682</v>
      </c>
      <c r="R900" s="14" t="s">
        <v>27</v>
      </c>
      <c r="S900" s="37" t="s">
        <v>84</v>
      </c>
      <c r="T900" s="23" t="s">
        <v>66</v>
      </c>
      <c r="U900" s="34"/>
      <c r="V900" s="36" t="s">
        <v>3075</v>
      </c>
      <c r="W900" s="38" t="s">
        <v>69</v>
      </c>
      <c r="X900" s="36"/>
    </row>
    <row r="901" spans="1:24" ht="25.5" x14ac:dyDescent="0.2">
      <c r="A901" s="14" t="s">
        <v>1479</v>
      </c>
      <c r="B901" s="14" t="s">
        <v>1620</v>
      </c>
      <c r="C901" s="14" t="s">
        <v>1697</v>
      </c>
      <c r="D901" s="385">
        <v>296.63</v>
      </c>
      <c r="E901" s="385">
        <v>296.63</v>
      </c>
      <c r="F901" s="385"/>
      <c r="G901" s="23" t="s">
        <v>67</v>
      </c>
      <c r="H901" s="23">
        <v>2010</v>
      </c>
      <c r="I901" s="424">
        <f>VLOOKUP(H901,[1]Inflation!$G$16:$H$26,2,FALSE)</f>
        <v>1.0461491063094051</v>
      </c>
      <c r="J901" s="16">
        <v>310.31920940455882</v>
      </c>
      <c r="K901" s="385"/>
      <c r="L901" s="453">
        <v>248</v>
      </c>
      <c r="M901" s="385">
        <v>248</v>
      </c>
      <c r="N901" s="16">
        <v>259.44497836473244</v>
      </c>
      <c r="O901" s="385">
        <v>425</v>
      </c>
      <c r="P901" s="385">
        <v>425</v>
      </c>
      <c r="Q901" s="16">
        <v>444.61337018149715</v>
      </c>
      <c r="R901" s="14" t="s">
        <v>27</v>
      </c>
      <c r="S901" s="37" t="s">
        <v>84</v>
      </c>
      <c r="T901" s="23" t="s">
        <v>66</v>
      </c>
      <c r="U901" s="34"/>
      <c r="V901" s="36" t="s">
        <v>3076</v>
      </c>
      <c r="W901" s="38" t="s">
        <v>69</v>
      </c>
      <c r="X901" s="36"/>
    </row>
    <row r="902" spans="1:24" ht="25.5" x14ac:dyDescent="0.2">
      <c r="A902" s="373" t="s">
        <v>1479</v>
      </c>
      <c r="B902" s="14" t="s">
        <v>1620</v>
      </c>
      <c r="C902" s="14" t="s">
        <v>1699</v>
      </c>
      <c r="D902" s="381">
        <v>125.69</v>
      </c>
      <c r="E902" s="381">
        <v>125.69</v>
      </c>
      <c r="F902" s="381"/>
      <c r="G902" s="23" t="s">
        <v>67</v>
      </c>
      <c r="H902" s="23">
        <v>2010</v>
      </c>
      <c r="I902" s="424">
        <f>VLOOKUP(H902,[1]Inflation!$G$16:$H$26,2,FALSE)</f>
        <v>1.0461491063094051</v>
      </c>
      <c r="J902" s="16">
        <v>131.49048117202912</v>
      </c>
      <c r="K902" s="381"/>
      <c r="L902" s="450">
        <v>46.35</v>
      </c>
      <c r="M902" s="381">
        <v>46.35</v>
      </c>
      <c r="N902" s="16">
        <v>48.489011077440928</v>
      </c>
      <c r="O902" s="381">
        <v>175.82</v>
      </c>
      <c r="P902" s="381">
        <v>175.82</v>
      </c>
      <c r="Q902" s="16">
        <v>183.93393587131959</v>
      </c>
      <c r="R902" s="14" t="s">
        <v>27</v>
      </c>
      <c r="S902" s="37" t="s">
        <v>291</v>
      </c>
      <c r="T902" s="23" t="s">
        <v>66</v>
      </c>
      <c r="U902" s="417"/>
      <c r="V902" s="26" t="s">
        <v>3077</v>
      </c>
      <c r="W902" s="38" t="s">
        <v>69</v>
      </c>
      <c r="X902" s="26"/>
    </row>
    <row r="903" spans="1:24" ht="25.5" x14ac:dyDescent="0.2">
      <c r="A903" s="14" t="s">
        <v>1479</v>
      </c>
      <c r="B903" s="14" t="s">
        <v>1620</v>
      </c>
      <c r="C903" s="14" t="s">
        <v>1700</v>
      </c>
      <c r="D903" s="381">
        <v>47.05</v>
      </c>
      <c r="E903" s="381">
        <v>47.05</v>
      </c>
      <c r="F903" s="381"/>
      <c r="G903" s="23" t="s">
        <v>67</v>
      </c>
      <c r="H903" s="23">
        <v>2010</v>
      </c>
      <c r="I903" s="424">
        <f>VLOOKUP(H903,[1]Inflation!$G$16:$H$26,2,FALSE)</f>
        <v>1.0461491063094051</v>
      </c>
      <c r="J903" s="16">
        <v>49.221315451857507</v>
      </c>
      <c r="K903" s="381"/>
      <c r="L903" s="450">
        <v>21</v>
      </c>
      <c r="M903" s="381">
        <v>21</v>
      </c>
      <c r="N903" s="16">
        <v>21.969131232497507</v>
      </c>
      <c r="O903" s="381">
        <v>150</v>
      </c>
      <c r="P903" s="381">
        <v>150</v>
      </c>
      <c r="Q903" s="16">
        <v>156.92236594641076</v>
      </c>
      <c r="R903" s="14" t="s">
        <v>27</v>
      </c>
      <c r="S903" s="37" t="s">
        <v>291</v>
      </c>
      <c r="T903" s="23" t="s">
        <v>66</v>
      </c>
      <c r="U903" s="417"/>
      <c r="V903" s="26" t="s">
        <v>2791</v>
      </c>
      <c r="W903" s="38" t="s">
        <v>69</v>
      </c>
      <c r="X903" s="26"/>
    </row>
    <row r="904" spans="1:24" ht="25.5" x14ac:dyDescent="0.2">
      <c r="A904" s="14" t="s">
        <v>1479</v>
      </c>
      <c r="B904" s="14" t="s">
        <v>1620</v>
      </c>
      <c r="C904" s="14" t="s">
        <v>1701</v>
      </c>
      <c r="D904" s="381">
        <v>178</v>
      </c>
      <c r="E904" s="381">
        <v>178</v>
      </c>
      <c r="F904" s="381"/>
      <c r="G904" s="23" t="s">
        <v>67</v>
      </c>
      <c r="H904" s="23">
        <v>2010</v>
      </c>
      <c r="I904" s="424">
        <f>VLOOKUP(H904,[1]Inflation!$G$16:$H$26,2,FALSE)</f>
        <v>1.0461491063094051</v>
      </c>
      <c r="J904" s="16">
        <v>186.21454092307411</v>
      </c>
      <c r="K904" s="381"/>
      <c r="L904" s="450">
        <v>110</v>
      </c>
      <c r="M904" s="381">
        <v>110</v>
      </c>
      <c r="N904" s="16">
        <v>115.07640169403456</v>
      </c>
      <c r="O904" s="381">
        <v>230</v>
      </c>
      <c r="P904" s="381">
        <v>230</v>
      </c>
      <c r="Q904" s="16">
        <v>240.61429445116318</v>
      </c>
      <c r="R904" s="14" t="s">
        <v>27</v>
      </c>
      <c r="S904" s="37" t="s">
        <v>291</v>
      </c>
      <c r="T904" s="23" t="s">
        <v>66</v>
      </c>
      <c r="U904" s="417"/>
      <c r="V904" s="26" t="s">
        <v>2792</v>
      </c>
      <c r="W904" s="38" t="s">
        <v>69</v>
      </c>
      <c r="X904" s="26"/>
    </row>
    <row r="905" spans="1:24" ht="25.5" x14ac:dyDescent="0.2">
      <c r="A905" s="14" t="s">
        <v>1479</v>
      </c>
      <c r="B905" s="14" t="s">
        <v>1620</v>
      </c>
      <c r="C905" s="14" t="s">
        <v>1702</v>
      </c>
      <c r="D905" s="385">
        <v>63.83</v>
      </c>
      <c r="E905" s="385">
        <v>63.83</v>
      </c>
      <c r="F905" s="385"/>
      <c r="G905" s="23" t="s">
        <v>67</v>
      </c>
      <c r="H905" s="23">
        <v>2010</v>
      </c>
      <c r="I905" s="424">
        <f>VLOOKUP(H905,[1]Inflation!$G$16:$H$26,2,FALSE)</f>
        <v>1.0461491063094051</v>
      </c>
      <c r="J905" s="16">
        <v>66.775697455729329</v>
      </c>
      <c r="K905" s="385"/>
      <c r="L905" s="453">
        <v>50</v>
      </c>
      <c r="M905" s="385">
        <v>50</v>
      </c>
      <c r="N905" s="16">
        <v>52.30745531547025</v>
      </c>
      <c r="O905" s="385">
        <v>85</v>
      </c>
      <c r="P905" s="385">
        <v>85</v>
      </c>
      <c r="Q905" s="16">
        <v>88.922674036299426</v>
      </c>
      <c r="R905" s="14" t="s">
        <v>27</v>
      </c>
      <c r="S905" s="14" t="s">
        <v>284</v>
      </c>
      <c r="T905" s="23" t="s">
        <v>66</v>
      </c>
      <c r="U905" s="34"/>
      <c r="V905" s="36" t="s">
        <v>3078</v>
      </c>
      <c r="W905" s="38" t="s">
        <v>69</v>
      </c>
      <c r="X905" s="36"/>
    </row>
    <row r="906" spans="1:24" ht="25.5" x14ac:dyDescent="0.2">
      <c r="A906" s="14" t="s">
        <v>1479</v>
      </c>
      <c r="B906" s="14" t="s">
        <v>1620</v>
      </c>
      <c r="C906" s="14" t="s">
        <v>1704</v>
      </c>
      <c r="D906" s="381">
        <v>43.35</v>
      </c>
      <c r="E906" s="381">
        <v>43.35</v>
      </c>
      <c r="F906" s="381"/>
      <c r="G906" s="23">
        <v>2010</v>
      </c>
      <c r="H906" s="23">
        <v>2010</v>
      </c>
      <c r="I906" s="424">
        <f>VLOOKUP(H906,[1]Inflation!$G$16:$H$26,2,FALSE)</f>
        <v>1.0461491063094051</v>
      </c>
      <c r="J906" s="16">
        <v>45.350563758512713</v>
      </c>
      <c r="K906" s="381"/>
      <c r="L906" s="450">
        <v>30</v>
      </c>
      <c r="M906" s="381">
        <v>30</v>
      </c>
      <c r="N906" s="16">
        <v>31.384473189282151</v>
      </c>
      <c r="O906" s="381">
        <v>66</v>
      </c>
      <c r="P906" s="381">
        <v>66</v>
      </c>
      <c r="Q906" s="16">
        <v>69.045841016420738</v>
      </c>
      <c r="R906" s="14" t="s">
        <v>27</v>
      </c>
      <c r="S906" s="14" t="s">
        <v>2714</v>
      </c>
      <c r="T906" s="23" t="s">
        <v>66</v>
      </c>
      <c r="U906" s="417"/>
      <c r="V906" s="26" t="s">
        <v>2792</v>
      </c>
      <c r="W906" s="27" t="s">
        <v>69</v>
      </c>
      <c r="X906" s="26"/>
    </row>
    <row r="907" spans="1:24" ht="25.5" x14ac:dyDescent="0.2">
      <c r="A907" s="14" t="s">
        <v>1479</v>
      </c>
      <c r="B907" s="14" t="s">
        <v>1620</v>
      </c>
      <c r="C907" s="14" t="s">
        <v>1705</v>
      </c>
      <c r="D907" s="381">
        <v>58.48</v>
      </c>
      <c r="E907" s="381">
        <v>58.48</v>
      </c>
      <c r="F907" s="381"/>
      <c r="G907" s="23">
        <v>2010</v>
      </c>
      <c r="H907" s="23">
        <v>2010</v>
      </c>
      <c r="I907" s="424">
        <f>VLOOKUP(H907,[1]Inflation!$G$16:$H$26,2,FALSE)</f>
        <v>1.0461491063094051</v>
      </c>
      <c r="J907" s="16">
        <v>61.178799736974007</v>
      </c>
      <c r="K907" s="381"/>
      <c r="L907" s="450">
        <v>40</v>
      </c>
      <c r="M907" s="381">
        <v>40</v>
      </c>
      <c r="N907" s="16">
        <v>41.845964252376206</v>
      </c>
      <c r="O907" s="381">
        <v>160</v>
      </c>
      <c r="P907" s="381">
        <v>160</v>
      </c>
      <c r="Q907" s="16">
        <v>167.38385700950482</v>
      </c>
      <c r="R907" s="14" t="s">
        <v>27</v>
      </c>
      <c r="S907" s="14" t="s">
        <v>2714</v>
      </c>
      <c r="T907" s="23" t="s">
        <v>66</v>
      </c>
      <c r="U907" s="417"/>
      <c r="V907" s="26" t="s">
        <v>3079</v>
      </c>
      <c r="W907" s="27" t="s">
        <v>69</v>
      </c>
      <c r="X907" s="26"/>
    </row>
    <row r="908" spans="1:24" ht="25.5" x14ac:dyDescent="0.2">
      <c r="A908" s="14" t="s">
        <v>1479</v>
      </c>
      <c r="B908" s="14" t="s">
        <v>1620</v>
      </c>
      <c r="C908" s="14" t="s">
        <v>1706</v>
      </c>
      <c r="D908" s="381">
        <v>290</v>
      </c>
      <c r="E908" s="381">
        <v>290</v>
      </c>
      <c r="F908" s="381"/>
      <c r="G908" s="23">
        <v>2010</v>
      </c>
      <c r="H908" s="23">
        <v>2010</v>
      </c>
      <c r="I908" s="424">
        <f>VLOOKUP(H908,[1]Inflation!$G$16:$H$26,2,FALSE)</f>
        <v>1.0461491063094051</v>
      </c>
      <c r="J908" s="16">
        <v>303.38324082972747</v>
      </c>
      <c r="K908" s="381"/>
      <c r="L908" s="450">
        <v>290</v>
      </c>
      <c r="M908" s="381">
        <v>290</v>
      </c>
      <c r="N908" s="16">
        <v>303.38324082972747</v>
      </c>
      <c r="O908" s="381">
        <v>290</v>
      </c>
      <c r="P908" s="381">
        <v>290</v>
      </c>
      <c r="Q908" s="16">
        <v>303.38324082972747</v>
      </c>
      <c r="R908" s="14" t="s">
        <v>27</v>
      </c>
      <c r="S908" s="14" t="s">
        <v>2714</v>
      </c>
      <c r="T908" s="23" t="s">
        <v>66</v>
      </c>
      <c r="U908" s="417"/>
      <c r="V908" s="26" t="s">
        <v>2744</v>
      </c>
      <c r="W908" s="27" t="s">
        <v>69</v>
      </c>
      <c r="X908" s="26"/>
    </row>
    <row r="909" spans="1:24" ht="25.5" x14ac:dyDescent="0.2">
      <c r="A909" s="14" t="s">
        <v>1479</v>
      </c>
      <c r="B909" s="14" t="s">
        <v>1620</v>
      </c>
      <c r="C909" s="14" t="s">
        <v>1707</v>
      </c>
      <c r="D909" s="381">
        <v>150</v>
      </c>
      <c r="E909" s="381">
        <v>150</v>
      </c>
      <c r="F909" s="381"/>
      <c r="G909" s="23">
        <v>2010</v>
      </c>
      <c r="H909" s="23">
        <v>2010</v>
      </c>
      <c r="I909" s="424">
        <f>VLOOKUP(H909,[1]Inflation!$G$16:$H$26,2,FALSE)</f>
        <v>1.0461491063094051</v>
      </c>
      <c r="J909" s="16">
        <v>156.92236594641076</v>
      </c>
      <c r="K909" s="381"/>
      <c r="L909" s="450">
        <v>150</v>
      </c>
      <c r="M909" s="381">
        <v>150</v>
      </c>
      <c r="N909" s="16">
        <v>156.92236594641076</v>
      </c>
      <c r="O909" s="381">
        <v>150</v>
      </c>
      <c r="P909" s="381">
        <v>150</v>
      </c>
      <c r="Q909" s="16">
        <v>156.92236594641076</v>
      </c>
      <c r="R909" s="14" t="s">
        <v>27</v>
      </c>
      <c r="S909" s="14" t="s">
        <v>2714</v>
      </c>
      <c r="T909" s="23" t="s">
        <v>66</v>
      </c>
      <c r="U909" s="417"/>
      <c r="V909" s="26" t="s">
        <v>2763</v>
      </c>
      <c r="W909" s="27" t="s">
        <v>69</v>
      </c>
      <c r="X909" s="26"/>
    </row>
    <row r="910" spans="1:24" ht="25.5" x14ac:dyDescent="0.2">
      <c r="A910" s="14" t="s">
        <v>1479</v>
      </c>
      <c r="B910" s="14" t="s">
        <v>1620</v>
      </c>
      <c r="C910" s="14" t="s">
        <v>1708</v>
      </c>
      <c r="D910" s="381">
        <v>51.75</v>
      </c>
      <c r="E910" s="381">
        <v>51.75</v>
      </c>
      <c r="F910" s="381"/>
      <c r="G910" s="23">
        <v>2010</v>
      </c>
      <c r="H910" s="23">
        <v>2010</v>
      </c>
      <c r="I910" s="424">
        <f>VLOOKUP(H910,[1]Inflation!$G$16:$H$26,2,FALSE)</f>
        <v>1.0461491063094051</v>
      </c>
      <c r="J910" s="16">
        <v>54.138216251511714</v>
      </c>
      <c r="K910" s="381"/>
      <c r="L910" s="450">
        <v>30</v>
      </c>
      <c r="M910" s="381">
        <v>30</v>
      </c>
      <c r="N910" s="16">
        <v>31.384473189282151</v>
      </c>
      <c r="O910" s="381">
        <v>88</v>
      </c>
      <c r="P910" s="381">
        <v>88</v>
      </c>
      <c r="Q910" s="16">
        <v>92.061121355227641</v>
      </c>
      <c r="R910" s="14" t="s">
        <v>27</v>
      </c>
      <c r="S910" s="14" t="s">
        <v>2714</v>
      </c>
      <c r="T910" s="23" t="s">
        <v>66</v>
      </c>
      <c r="U910" s="417"/>
      <c r="V910" s="26" t="s">
        <v>2792</v>
      </c>
      <c r="W910" s="27" t="s">
        <v>69</v>
      </c>
      <c r="X910" s="26"/>
    </row>
    <row r="911" spans="1:24" ht="25.5" x14ac:dyDescent="0.2">
      <c r="A911" s="14" t="s">
        <v>1479</v>
      </c>
      <c r="B911" s="14" t="s">
        <v>1620</v>
      </c>
      <c r="C911" s="14" t="s">
        <v>1709</v>
      </c>
      <c r="D911" s="381">
        <v>57.35</v>
      </c>
      <c r="E911" s="381">
        <v>57.35</v>
      </c>
      <c r="F911" s="381"/>
      <c r="G911" s="23">
        <v>2010</v>
      </c>
      <c r="H911" s="23">
        <v>2010</v>
      </c>
      <c r="I911" s="424">
        <f>VLOOKUP(H911,[1]Inflation!$G$16:$H$26,2,FALSE)</f>
        <v>1.0461491063094051</v>
      </c>
      <c r="J911" s="16">
        <v>59.99665124684438</v>
      </c>
      <c r="K911" s="381"/>
      <c r="L911" s="450">
        <v>40</v>
      </c>
      <c r="M911" s="381">
        <v>40</v>
      </c>
      <c r="N911" s="16">
        <v>41.845964252376206</v>
      </c>
      <c r="O911" s="381">
        <v>150</v>
      </c>
      <c r="P911" s="381">
        <v>150</v>
      </c>
      <c r="Q911" s="16">
        <v>156.92236594641076</v>
      </c>
      <c r="R911" s="14" t="s">
        <v>27</v>
      </c>
      <c r="S911" s="14" t="s">
        <v>2714</v>
      </c>
      <c r="T911" s="23" t="s">
        <v>66</v>
      </c>
      <c r="U911" s="417"/>
      <c r="V911" s="26" t="s">
        <v>3080</v>
      </c>
      <c r="W911" s="27" t="s">
        <v>69</v>
      </c>
      <c r="X911" s="26"/>
    </row>
    <row r="912" spans="1:24" ht="25.5" x14ac:dyDescent="0.2">
      <c r="A912" s="14" t="s">
        <v>1479</v>
      </c>
      <c r="B912" s="14" t="s">
        <v>1620</v>
      </c>
      <c r="C912" s="14" t="s">
        <v>1711</v>
      </c>
      <c r="D912" s="381">
        <v>365</v>
      </c>
      <c r="E912" s="381">
        <v>365</v>
      </c>
      <c r="F912" s="381"/>
      <c r="G912" s="23">
        <v>2010</v>
      </c>
      <c r="H912" s="23">
        <v>2010</v>
      </c>
      <c r="I912" s="424">
        <f>VLOOKUP(H912,[1]Inflation!$G$16:$H$26,2,FALSE)</f>
        <v>1.0461491063094051</v>
      </c>
      <c r="J912" s="16">
        <v>381.84442380293285</v>
      </c>
      <c r="K912" s="381"/>
      <c r="L912" s="450">
        <v>365</v>
      </c>
      <c r="M912" s="381">
        <v>365</v>
      </c>
      <c r="N912" s="16">
        <v>381.84442380293285</v>
      </c>
      <c r="O912" s="381">
        <v>365</v>
      </c>
      <c r="P912" s="381">
        <v>365</v>
      </c>
      <c r="Q912" s="16">
        <v>381.84442380293285</v>
      </c>
      <c r="R912" s="14" t="s">
        <v>27</v>
      </c>
      <c r="S912" s="14" t="s">
        <v>2714</v>
      </c>
      <c r="T912" s="23" t="s">
        <v>66</v>
      </c>
      <c r="U912" s="417"/>
      <c r="V912" s="26" t="s">
        <v>2744</v>
      </c>
      <c r="W912" s="27" t="s">
        <v>69</v>
      </c>
      <c r="X912" s="26"/>
    </row>
    <row r="913" spans="1:24" ht="25.5" x14ac:dyDescent="0.2">
      <c r="A913" s="14" t="s">
        <v>1479</v>
      </c>
      <c r="B913" s="14" t="s">
        <v>1620</v>
      </c>
      <c r="C913" s="14" t="s">
        <v>1712</v>
      </c>
      <c r="D913" s="381">
        <v>271.25</v>
      </c>
      <c r="E913" s="381">
        <v>271.25</v>
      </c>
      <c r="F913" s="381"/>
      <c r="G913" s="23">
        <v>2010</v>
      </c>
      <c r="H913" s="23">
        <v>2010</v>
      </c>
      <c r="I913" s="424">
        <f>VLOOKUP(H913,[1]Inflation!$G$16:$H$26,2,FALSE)</f>
        <v>1.0461491063094051</v>
      </c>
      <c r="J913" s="16">
        <v>283.7679450864261</v>
      </c>
      <c r="K913" s="381"/>
      <c r="L913" s="450">
        <v>265</v>
      </c>
      <c r="M913" s="381">
        <v>265</v>
      </c>
      <c r="N913" s="16">
        <v>277.22951317199232</v>
      </c>
      <c r="O913" s="381">
        <v>300</v>
      </c>
      <c r="P913" s="381">
        <v>300</v>
      </c>
      <c r="Q913" s="16">
        <v>313.84473189282153</v>
      </c>
      <c r="R913" s="14" t="s">
        <v>27</v>
      </c>
      <c r="S913" s="14" t="s">
        <v>2714</v>
      </c>
      <c r="T913" s="23" t="s">
        <v>66</v>
      </c>
      <c r="U913" s="417"/>
      <c r="V913" s="26" t="s">
        <v>2782</v>
      </c>
      <c r="W913" s="27" t="s">
        <v>69</v>
      </c>
      <c r="X913" s="26"/>
    </row>
    <row r="914" spans="1:24" ht="25.5" x14ac:dyDescent="0.2">
      <c r="A914" s="14" t="s">
        <v>1479</v>
      </c>
      <c r="B914" s="14" t="s">
        <v>1620</v>
      </c>
      <c r="C914" s="14" t="s">
        <v>1713</v>
      </c>
      <c r="D914" s="381">
        <v>63.31</v>
      </c>
      <c r="E914" s="381">
        <v>63.31</v>
      </c>
      <c r="F914" s="381"/>
      <c r="G914" s="23">
        <v>2010</v>
      </c>
      <c r="H914" s="23">
        <v>2010</v>
      </c>
      <c r="I914" s="424">
        <f>VLOOKUP(H914,[1]Inflation!$G$16:$H$26,2,FALSE)</f>
        <v>1.0461491063094051</v>
      </c>
      <c r="J914" s="16">
        <v>66.231699920448435</v>
      </c>
      <c r="K914" s="381"/>
      <c r="L914" s="450">
        <v>40</v>
      </c>
      <c r="M914" s="381">
        <v>40</v>
      </c>
      <c r="N914" s="16">
        <v>41.845964252376206</v>
      </c>
      <c r="O914" s="381">
        <v>112.5</v>
      </c>
      <c r="P914" s="381">
        <v>112.5</v>
      </c>
      <c r="Q914" s="16">
        <v>117.69177445980807</v>
      </c>
      <c r="R914" s="14" t="s">
        <v>27</v>
      </c>
      <c r="S914" s="14" t="s">
        <v>2714</v>
      </c>
      <c r="T914" s="23" t="s">
        <v>66</v>
      </c>
      <c r="U914" s="417"/>
      <c r="V914" s="26" t="s">
        <v>2919</v>
      </c>
      <c r="W914" s="27" t="s">
        <v>69</v>
      </c>
      <c r="X914" s="26"/>
    </row>
    <row r="915" spans="1:24" ht="25.5" x14ac:dyDescent="0.2">
      <c r="A915" s="14" t="s">
        <v>1479</v>
      </c>
      <c r="B915" s="14" t="s">
        <v>1620</v>
      </c>
      <c r="C915" s="14" t="s">
        <v>1714</v>
      </c>
      <c r="D915" s="381">
        <v>130</v>
      </c>
      <c r="E915" s="381">
        <v>130</v>
      </c>
      <c r="F915" s="381"/>
      <c r="G915" s="23">
        <v>2010</v>
      </c>
      <c r="H915" s="23">
        <v>2010</v>
      </c>
      <c r="I915" s="424">
        <f>VLOOKUP(H915,[1]Inflation!$G$16:$H$26,2,FALSE)</f>
        <v>1.0461491063094051</v>
      </c>
      <c r="J915" s="16">
        <v>135.99938382022265</v>
      </c>
      <c r="K915" s="381"/>
      <c r="L915" s="450">
        <v>130</v>
      </c>
      <c r="M915" s="381">
        <v>130</v>
      </c>
      <c r="N915" s="16">
        <v>135.99938382022265</v>
      </c>
      <c r="O915" s="381">
        <v>130</v>
      </c>
      <c r="P915" s="381">
        <v>130</v>
      </c>
      <c r="Q915" s="16">
        <v>135.99938382022265</v>
      </c>
      <c r="R915" s="14" t="s">
        <v>27</v>
      </c>
      <c r="S915" s="14" t="s">
        <v>2714</v>
      </c>
      <c r="T915" s="23" t="s">
        <v>66</v>
      </c>
      <c r="U915" s="417"/>
      <c r="V915" s="26" t="s">
        <v>2763</v>
      </c>
      <c r="W915" s="27" t="s">
        <v>69</v>
      </c>
      <c r="X915" s="26"/>
    </row>
    <row r="916" spans="1:24" ht="25.5" x14ac:dyDescent="0.2">
      <c r="A916" s="14" t="s">
        <v>1479</v>
      </c>
      <c r="B916" s="14" t="s">
        <v>1620</v>
      </c>
      <c r="C916" s="14" t="s">
        <v>1705</v>
      </c>
      <c r="D916" s="381">
        <v>75.58</v>
      </c>
      <c r="E916" s="381">
        <v>75.58</v>
      </c>
      <c r="F916" s="381"/>
      <c r="G916" s="23">
        <v>2011</v>
      </c>
      <c r="H916" s="23">
        <v>2011</v>
      </c>
      <c r="I916" s="424">
        <f>VLOOKUP(H916,[1]Inflation!$G$16:$H$26,2,FALSE)</f>
        <v>1.0292667257822254</v>
      </c>
      <c r="J916" s="16">
        <v>77.791979134620604</v>
      </c>
      <c r="K916" s="381"/>
      <c r="L916" s="450">
        <v>42</v>
      </c>
      <c r="M916" s="381">
        <v>42</v>
      </c>
      <c r="N916" s="16">
        <v>43.229202482853466</v>
      </c>
      <c r="O916" s="381">
        <v>250</v>
      </c>
      <c r="P916" s="381">
        <v>250</v>
      </c>
      <c r="Q916" s="16">
        <v>257.31668144555636</v>
      </c>
      <c r="R916" s="14" t="s">
        <v>27</v>
      </c>
      <c r="S916" s="14" t="s">
        <v>2714</v>
      </c>
      <c r="T916" s="23" t="s">
        <v>66</v>
      </c>
      <c r="U916" s="417"/>
      <c r="V916" s="26" t="s">
        <v>2867</v>
      </c>
      <c r="W916" s="27" t="s">
        <v>69</v>
      </c>
      <c r="X916" s="26"/>
    </row>
    <row r="917" spans="1:24" ht="25.5" x14ac:dyDescent="0.2">
      <c r="A917" s="14" t="s">
        <v>1479</v>
      </c>
      <c r="B917" s="14" t="s">
        <v>1620</v>
      </c>
      <c r="C917" s="14" t="s">
        <v>1706</v>
      </c>
      <c r="D917" s="381">
        <v>350</v>
      </c>
      <c r="E917" s="381">
        <v>350</v>
      </c>
      <c r="F917" s="381"/>
      <c r="G917" s="23">
        <v>2011</v>
      </c>
      <c r="H917" s="23">
        <v>2011</v>
      </c>
      <c r="I917" s="424">
        <f>VLOOKUP(H917,[1]Inflation!$G$16:$H$26,2,FALSE)</f>
        <v>1.0292667257822254</v>
      </c>
      <c r="J917" s="16">
        <v>360.24335402377892</v>
      </c>
      <c r="K917" s="381"/>
      <c r="L917" s="450">
        <v>350</v>
      </c>
      <c r="M917" s="381">
        <v>350</v>
      </c>
      <c r="N917" s="16">
        <v>360.24335402377892</v>
      </c>
      <c r="O917" s="381">
        <v>350</v>
      </c>
      <c r="P917" s="381">
        <v>350</v>
      </c>
      <c r="Q917" s="16">
        <v>360.24335402377892</v>
      </c>
      <c r="R917" s="14" t="s">
        <v>27</v>
      </c>
      <c r="S917" s="14" t="s">
        <v>2714</v>
      </c>
      <c r="T917" s="23" t="s">
        <v>66</v>
      </c>
      <c r="U917" s="417"/>
      <c r="V917" s="26" t="s">
        <v>2763</v>
      </c>
      <c r="W917" s="27" t="s">
        <v>69</v>
      </c>
      <c r="X917" s="26"/>
    </row>
    <row r="918" spans="1:24" ht="25.5" x14ac:dyDescent="0.2">
      <c r="A918" s="14" t="s">
        <v>1479</v>
      </c>
      <c r="B918" s="14" t="s">
        <v>1620</v>
      </c>
      <c r="C918" s="14" t="s">
        <v>1707</v>
      </c>
      <c r="D918" s="381">
        <v>154.16999999999999</v>
      </c>
      <c r="E918" s="381">
        <v>154.16999999999999</v>
      </c>
      <c r="F918" s="381"/>
      <c r="G918" s="23">
        <v>2011</v>
      </c>
      <c r="H918" s="23">
        <v>2011</v>
      </c>
      <c r="I918" s="424">
        <f>VLOOKUP(H918,[1]Inflation!$G$16:$H$26,2,FALSE)</f>
        <v>1.0292667257822254</v>
      </c>
      <c r="J918" s="16">
        <v>158.68205111384569</v>
      </c>
      <c r="K918" s="381"/>
      <c r="L918" s="450">
        <v>150</v>
      </c>
      <c r="M918" s="381">
        <v>150</v>
      </c>
      <c r="N918" s="16">
        <v>154.39000886733382</v>
      </c>
      <c r="O918" s="381">
        <v>175</v>
      </c>
      <c r="P918" s="381">
        <v>175</v>
      </c>
      <c r="Q918" s="16">
        <v>180.12167701188946</v>
      </c>
      <c r="R918" s="14" t="s">
        <v>27</v>
      </c>
      <c r="S918" s="14" t="s">
        <v>2714</v>
      </c>
      <c r="T918" s="23" t="s">
        <v>66</v>
      </c>
      <c r="U918" s="417"/>
      <c r="V918" s="26" t="s">
        <v>2744</v>
      </c>
      <c r="W918" s="27" t="s">
        <v>69</v>
      </c>
      <c r="X918" s="26"/>
    </row>
    <row r="919" spans="1:24" ht="25.5" x14ac:dyDescent="0.2">
      <c r="A919" s="14" t="s">
        <v>1479</v>
      </c>
      <c r="B919" s="14" t="s">
        <v>1620</v>
      </c>
      <c r="C919" s="14" t="s">
        <v>1709</v>
      </c>
      <c r="D919" s="381">
        <v>80.53</v>
      </c>
      <c r="E919" s="381">
        <v>80.53</v>
      </c>
      <c r="F919" s="381"/>
      <c r="G919" s="23">
        <v>2011</v>
      </c>
      <c r="H919" s="23">
        <v>2011</v>
      </c>
      <c r="I919" s="424">
        <f>VLOOKUP(H919,[1]Inflation!$G$16:$H$26,2,FALSE)</f>
        <v>1.0292667257822254</v>
      </c>
      <c r="J919" s="16">
        <v>82.886849427242623</v>
      </c>
      <c r="K919" s="381"/>
      <c r="L919" s="450">
        <v>49</v>
      </c>
      <c r="M919" s="381">
        <v>49</v>
      </c>
      <c r="N919" s="16">
        <v>50.434069563329047</v>
      </c>
      <c r="O919" s="381">
        <v>155.72</v>
      </c>
      <c r="P919" s="381">
        <v>155.72</v>
      </c>
      <c r="Q919" s="16">
        <v>160.27741453880816</v>
      </c>
      <c r="R919" s="14" t="s">
        <v>27</v>
      </c>
      <c r="S919" s="14" t="s">
        <v>2714</v>
      </c>
      <c r="T919" s="23" t="s">
        <v>66</v>
      </c>
      <c r="U919" s="417"/>
      <c r="V919" s="26" t="s">
        <v>3081</v>
      </c>
      <c r="W919" s="27" t="s">
        <v>69</v>
      </c>
      <c r="X919" s="26"/>
    </row>
    <row r="920" spans="1:24" ht="25.5" x14ac:dyDescent="0.2">
      <c r="A920" s="14" t="s">
        <v>1479</v>
      </c>
      <c r="B920" s="14" t="s">
        <v>1620</v>
      </c>
      <c r="C920" s="14" t="s">
        <v>1711</v>
      </c>
      <c r="D920" s="381">
        <v>350</v>
      </c>
      <c r="E920" s="381">
        <v>350</v>
      </c>
      <c r="F920" s="381"/>
      <c r="G920" s="23">
        <v>2011</v>
      </c>
      <c r="H920" s="23">
        <v>2011</v>
      </c>
      <c r="I920" s="424">
        <f>VLOOKUP(H920,[1]Inflation!$G$16:$H$26,2,FALSE)</f>
        <v>1.0292667257822254</v>
      </c>
      <c r="J920" s="16">
        <v>360.24335402377892</v>
      </c>
      <c r="K920" s="381"/>
      <c r="L920" s="450">
        <v>350</v>
      </c>
      <c r="M920" s="381">
        <v>350</v>
      </c>
      <c r="N920" s="16">
        <v>360.24335402377892</v>
      </c>
      <c r="O920" s="381">
        <v>350</v>
      </c>
      <c r="P920" s="381">
        <v>350</v>
      </c>
      <c r="Q920" s="16">
        <v>360.24335402377892</v>
      </c>
      <c r="R920" s="14" t="s">
        <v>27</v>
      </c>
      <c r="S920" s="14" t="s">
        <v>2714</v>
      </c>
      <c r="T920" s="23" t="s">
        <v>66</v>
      </c>
      <c r="U920" s="417"/>
      <c r="V920" s="26" t="s">
        <v>2763</v>
      </c>
      <c r="W920" s="27" t="s">
        <v>69</v>
      </c>
      <c r="X920" s="26"/>
    </row>
    <row r="921" spans="1:24" ht="25.5" x14ac:dyDescent="0.2">
      <c r="A921" s="14" t="s">
        <v>1479</v>
      </c>
      <c r="B921" s="14" t="s">
        <v>1620</v>
      </c>
      <c r="C921" s="14" t="s">
        <v>1712</v>
      </c>
      <c r="D921" s="381">
        <v>265</v>
      </c>
      <c r="E921" s="381">
        <v>265</v>
      </c>
      <c r="F921" s="381"/>
      <c r="G921" s="23">
        <v>2011</v>
      </c>
      <c r="H921" s="23">
        <v>2011</v>
      </c>
      <c r="I921" s="424">
        <f>VLOOKUP(H921,[1]Inflation!$G$16:$H$26,2,FALSE)</f>
        <v>1.0292667257822254</v>
      </c>
      <c r="J921" s="16">
        <v>272.75568233228972</v>
      </c>
      <c r="K921" s="381"/>
      <c r="L921" s="450">
        <v>263</v>
      </c>
      <c r="M921" s="381">
        <v>263</v>
      </c>
      <c r="N921" s="16">
        <v>270.69714888072531</v>
      </c>
      <c r="O921" s="381">
        <v>275</v>
      </c>
      <c r="P921" s="381">
        <v>275</v>
      </c>
      <c r="Q921" s="16">
        <v>283.04834959011202</v>
      </c>
      <c r="R921" s="14" t="s">
        <v>27</v>
      </c>
      <c r="S921" s="14" t="s">
        <v>2714</v>
      </c>
      <c r="T921" s="23" t="s">
        <v>66</v>
      </c>
      <c r="U921" s="417"/>
      <c r="V921" s="26" t="s">
        <v>2744</v>
      </c>
      <c r="W921" s="27" t="s">
        <v>69</v>
      </c>
      <c r="X921" s="26"/>
    </row>
    <row r="922" spans="1:24" ht="25.5" x14ac:dyDescent="0.2">
      <c r="A922" s="14" t="s">
        <v>1479</v>
      </c>
      <c r="B922" s="14" t="s">
        <v>1620</v>
      </c>
      <c r="C922" s="14" t="s">
        <v>1713</v>
      </c>
      <c r="D922" s="381">
        <v>64.599999999999994</v>
      </c>
      <c r="E922" s="381">
        <v>64.599999999999994</v>
      </c>
      <c r="F922" s="381"/>
      <c r="G922" s="23">
        <v>2011</v>
      </c>
      <c r="H922" s="23">
        <v>2011</v>
      </c>
      <c r="I922" s="424">
        <f>VLOOKUP(H922,[1]Inflation!$G$16:$H$26,2,FALSE)</f>
        <v>1.0292667257822254</v>
      </c>
      <c r="J922" s="16">
        <v>66.490630485531753</v>
      </c>
      <c r="K922" s="381"/>
      <c r="L922" s="450">
        <v>42</v>
      </c>
      <c r="M922" s="381">
        <v>42</v>
      </c>
      <c r="N922" s="16">
        <v>43.229202482853466</v>
      </c>
      <c r="O922" s="381">
        <v>135</v>
      </c>
      <c r="P922" s="381">
        <v>135</v>
      </c>
      <c r="Q922" s="16">
        <v>138.95100798060042</v>
      </c>
      <c r="R922" s="14" t="s">
        <v>27</v>
      </c>
      <c r="S922" s="14" t="s">
        <v>2714</v>
      </c>
      <c r="T922" s="23" t="s">
        <v>66</v>
      </c>
      <c r="U922" s="417"/>
      <c r="V922" s="26" t="s">
        <v>2851</v>
      </c>
      <c r="W922" s="27" t="s">
        <v>69</v>
      </c>
      <c r="X922" s="26"/>
    </row>
    <row r="923" spans="1:24" ht="25.5" x14ac:dyDescent="0.2">
      <c r="A923" s="14" t="s">
        <v>1479</v>
      </c>
      <c r="B923" s="14" t="s">
        <v>1620</v>
      </c>
      <c r="C923" s="14" t="s">
        <v>1718</v>
      </c>
      <c r="D923" s="398">
        <v>358.57</v>
      </c>
      <c r="E923" s="398">
        <v>358.57</v>
      </c>
      <c r="F923" s="398"/>
      <c r="G923" s="14">
        <v>2011</v>
      </c>
      <c r="H923" s="14">
        <v>2011</v>
      </c>
      <c r="I923" s="424">
        <f>VLOOKUP(H923,[1]Inflation!$G$16:$H$26,2,FALSE)</f>
        <v>1.0292667257822254</v>
      </c>
      <c r="J923" s="16">
        <v>369.06416986373256</v>
      </c>
      <c r="K923" s="398"/>
      <c r="L923" s="16"/>
      <c r="M923" s="398"/>
      <c r="N923" s="16">
        <v>0</v>
      </c>
      <c r="O923" s="398"/>
      <c r="P923" s="398"/>
      <c r="Q923" s="16">
        <v>0</v>
      </c>
      <c r="R923" s="14" t="s">
        <v>27</v>
      </c>
      <c r="S923" s="14" t="s">
        <v>44</v>
      </c>
      <c r="T923" s="14" t="s">
        <v>349</v>
      </c>
      <c r="U923" s="416">
        <v>51</v>
      </c>
      <c r="V923" s="14" t="s">
        <v>3083</v>
      </c>
      <c r="W923" s="14"/>
      <c r="X923" s="14"/>
    </row>
    <row r="924" spans="1:24" ht="25.5" x14ac:dyDescent="0.2">
      <c r="A924" s="14" t="s">
        <v>1479</v>
      </c>
      <c r="B924" s="14" t="s">
        <v>1620</v>
      </c>
      <c r="C924" s="14" t="s">
        <v>1719</v>
      </c>
      <c r="D924" s="398">
        <v>295</v>
      </c>
      <c r="E924" s="398">
        <v>295</v>
      </c>
      <c r="F924" s="398"/>
      <c r="G924" s="14">
        <v>2011</v>
      </c>
      <c r="H924" s="14">
        <v>2011</v>
      </c>
      <c r="I924" s="424">
        <f>VLOOKUP(H924,[1]Inflation!$G$16:$H$26,2,FALSE)</f>
        <v>1.0292667257822254</v>
      </c>
      <c r="J924" s="16">
        <v>303.63368410575652</v>
      </c>
      <c r="K924" s="398"/>
      <c r="L924" s="16"/>
      <c r="M924" s="398"/>
      <c r="N924" s="16">
        <v>0</v>
      </c>
      <c r="O924" s="398"/>
      <c r="P924" s="398"/>
      <c r="Q924" s="16">
        <v>0</v>
      </c>
      <c r="R924" s="14" t="s">
        <v>27</v>
      </c>
      <c r="S924" s="14" t="s">
        <v>44</v>
      </c>
      <c r="T924" s="14" t="s">
        <v>349</v>
      </c>
      <c r="U924" s="416">
        <v>51</v>
      </c>
      <c r="V924" s="14" t="s">
        <v>3082</v>
      </c>
      <c r="W924" s="14"/>
      <c r="X924" s="14"/>
    </row>
    <row r="925" spans="1:24" ht="25.5" x14ac:dyDescent="0.2">
      <c r="A925" s="14" t="s">
        <v>1479</v>
      </c>
      <c r="B925" s="14" t="s">
        <v>1721</v>
      </c>
      <c r="C925" s="14" t="s">
        <v>1722</v>
      </c>
      <c r="D925" s="381">
        <v>1.1100000000000001</v>
      </c>
      <c r="E925" s="381">
        <v>1.1100000000000001</v>
      </c>
      <c r="F925" s="381"/>
      <c r="G925" s="23" t="s">
        <v>67</v>
      </c>
      <c r="H925" s="23">
        <v>2010</v>
      </c>
      <c r="I925" s="424">
        <f>VLOOKUP(H925,[1]Inflation!$G$16:$H$26,2,FALSE)</f>
        <v>1.0461491063094051</v>
      </c>
      <c r="J925" s="16">
        <v>1.1612255080034397</v>
      </c>
      <c r="K925" s="381"/>
      <c r="L925" s="450">
        <v>0.01</v>
      </c>
      <c r="M925" s="381">
        <v>0.01</v>
      </c>
      <c r="N925" s="16">
        <v>1.0461491063094051E-2</v>
      </c>
      <c r="O925" s="381">
        <v>10</v>
      </c>
      <c r="P925" s="381">
        <v>10</v>
      </c>
      <c r="Q925" s="16">
        <v>10.461491063094051</v>
      </c>
      <c r="R925" s="23" t="s">
        <v>148</v>
      </c>
      <c r="S925" s="37" t="s">
        <v>36</v>
      </c>
      <c r="T925" s="23" t="s">
        <v>66</v>
      </c>
      <c r="U925" s="417"/>
      <c r="V925" s="26" t="s">
        <v>3084</v>
      </c>
      <c r="W925" s="27" t="s">
        <v>69</v>
      </c>
      <c r="X925" s="26"/>
    </row>
    <row r="926" spans="1:24" ht="25.5" x14ac:dyDescent="0.2">
      <c r="A926" s="14" t="s">
        <v>1479</v>
      </c>
      <c r="B926" s="14" t="s">
        <v>1723</v>
      </c>
      <c r="C926" s="14" t="s">
        <v>1724</v>
      </c>
      <c r="D926" s="381">
        <v>0.24</v>
      </c>
      <c r="E926" s="381">
        <v>0.24</v>
      </c>
      <c r="F926" s="381"/>
      <c r="G926" s="23" t="s">
        <v>67</v>
      </c>
      <c r="H926" s="23">
        <v>2010</v>
      </c>
      <c r="I926" s="424">
        <f>VLOOKUP(H926,[1]Inflation!$G$16:$H$26,2,FALSE)</f>
        <v>1.0461491063094051</v>
      </c>
      <c r="J926" s="16">
        <v>0.25107578551425719</v>
      </c>
      <c r="K926" s="381"/>
      <c r="L926" s="450">
        <v>0.06</v>
      </c>
      <c r="M926" s="381">
        <v>0.06</v>
      </c>
      <c r="N926" s="16">
        <v>6.2768946378564297E-2</v>
      </c>
      <c r="O926" s="381">
        <v>6.5</v>
      </c>
      <c r="P926" s="381">
        <v>6.5</v>
      </c>
      <c r="Q926" s="16">
        <v>6.7999691910111331</v>
      </c>
      <c r="R926" s="23" t="s">
        <v>113</v>
      </c>
      <c r="S926" s="37" t="s">
        <v>291</v>
      </c>
      <c r="T926" s="23" t="s">
        <v>66</v>
      </c>
      <c r="U926" s="417"/>
      <c r="V926" s="26" t="s">
        <v>3085</v>
      </c>
      <c r="W926" s="38" t="s">
        <v>69</v>
      </c>
      <c r="X926" s="26"/>
    </row>
    <row r="927" spans="1:24" ht="25.5" x14ac:dyDescent="0.2">
      <c r="A927" s="14" t="s">
        <v>1479</v>
      </c>
      <c r="B927" s="14" t="s">
        <v>1723</v>
      </c>
      <c r="C927" s="14" t="s">
        <v>1726</v>
      </c>
      <c r="D927" s="381">
        <v>0.13</v>
      </c>
      <c r="E927" s="381">
        <v>0.13</v>
      </c>
      <c r="F927" s="381"/>
      <c r="G927" s="23" t="s">
        <v>67</v>
      </c>
      <c r="H927" s="23">
        <v>2010</v>
      </c>
      <c r="I927" s="424">
        <f>VLOOKUP(H927,[1]Inflation!$G$16:$H$26,2,FALSE)</f>
        <v>1.0461491063094051</v>
      </c>
      <c r="J927" s="16">
        <v>0.13599938382022267</v>
      </c>
      <c r="K927" s="381"/>
      <c r="L927" s="450">
        <v>0.06</v>
      </c>
      <c r="M927" s="381">
        <v>0.06</v>
      </c>
      <c r="N927" s="16">
        <v>6.2768946378564297E-2</v>
      </c>
      <c r="O927" s="381">
        <v>0.55000000000000004</v>
      </c>
      <c r="P927" s="381">
        <v>0.55000000000000004</v>
      </c>
      <c r="Q927" s="16">
        <v>0.57538200847017285</v>
      </c>
      <c r="R927" s="23" t="s">
        <v>113</v>
      </c>
      <c r="S927" s="37" t="s">
        <v>291</v>
      </c>
      <c r="T927" s="23" t="s">
        <v>66</v>
      </c>
      <c r="U927" s="417"/>
      <c r="V927" s="26" t="s">
        <v>3070</v>
      </c>
      <c r="W927" s="38" t="s">
        <v>69</v>
      </c>
      <c r="X927" s="26"/>
    </row>
    <row r="928" spans="1:24" ht="25.5" x14ac:dyDescent="0.2">
      <c r="A928" s="14" t="s">
        <v>1479</v>
      </c>
      <c r="B928" s="14" t="s">
        <v>1723</v>
      </c>
      <c r="C928" s="14" t="s">
        <v>1727</v>
      </c>
      <c r="D928" s="381">
        <v>0.13</v>
      </c>
      <c r="E928" s="381">
        <v>0.13</v>
      </c>
      <c r="F928" s="381"/>
      <c r="G928" s="23" t="s">
        <v>67</v>
      </c>
      <c r="H928" s="23">
        <v>2010</v>
      </c>
      <c r="I928" s="424">
        <f>VLOOKUP(H928,[1]Inflation!$G$16:$H$26,2,FALSE)</f>
        <v>1.0461491063094051</v>
      </c>
      <c r="J928" s="16">
        <v>0.13599938382022267</v>
      </c>
      <c r="K928" s="381"/>
      <c r="L928" s="450">
        <v>0.06</v>
      </c>
      <c r="M928" s="381">
        <v>0.06</v>
      </c>
      <c r="N928" s="16">
        <v>6.2768946378564297E-2</v>
      </c>
      <c r="O928" s="381">
        <v>1</v>
      </c>
      <c r="P928" s="381">
        <v>1</v>
      </c>
      <c r="Q928" s="16">
        <v>1.0461491063094051</v>
      </c>
      <c r="R928" s="23" t="s">
        <v>113</v>
      </c>
      <c r="S928" s="37" t="s">
        <v>291</v>
      </c>
      <c r="T928" s="23" t="s">
        <v>66</v>
      </c>
      <c r="U928" s="417"/>
      <c r="V928" s="26" t="s">
        <v>3086</v>
      </c>
      <c r="W928" s="38" t="s">
        <v>69</v>
      </c>
      <c r="X928" s="26"/>
    </row>
    <row r="929" spans="1:24" ht="25.5" x14ac:dyDescent="0.2">
      <c r="A929" s="14" t="s">
        <v>1479</v>
      </c>
      <c r="B929" s="14" t="s">
        <v>1723</v>
      </c>
      <c r="C929" s="14" t="s">
        <v>1729</v>
      </c>
      <c r="D929" s="381">
        <v>2.02</v>
      </c>
      <c r="E929" s="381">
        <v>2.02</v>
      </c>
      <c r="F929" s="381"/>
      <c r="G929" s="23" t="s">
        <v>67</v>
      </c>
      <c r="H929" s="23">
        <v>2010</v>
      </c>
      <c r="I929" s="424">
        <f>VLOOKUP(H929,[1]Inflation!$G$16:$H$26,2,FALSE)</f>
        <v>1.0461491063094051</v>
      </c>
      <c r="J929" s="16">
        <v>2.1132211947449981</v>
      </c>
      <c r="K929" s="381"/>
      <c r="L929" s="450">
        <v>7.0000000000000007E-2</v>
      </c>
      <c r="M929" s="381">
        <v>7.0000000000000007E-2</v>
      </c>
      <c r="N929" s="16">
        <v>7.3230437441658358E-2</v>
      </c>
      <c r="O929" s="381">
        <v>10</v>
      </c>
      <c r="P929" s="381">
        <v>10</v>
      </c>
      <c r="Q929" s="16">
        <v>10.461491063094051</v>
      </c>
      <c r="R929" s="23" t="s">
        <v>113</v>
      </c>
      <c r="S929" s="37" t="s">
        <v>291</v>
      </c>
      <c r="T929" s="23" t="s">
        <v>66</v>
      </c>
      <c r="U929" s="417"/>
      <c r="V929" s="26" t="s">
        <v>2899</v>
      </c>
      <c r="W929" s="38" t="s">
        <v>69</v>
      </c>
      <c r="X929" s="26"/>
    </row>
    <row r="930" spans="1:24" ht="25.5" x14ac:dyDescent="0.2">
      <c r="A930" s="14" t="s">
        <v>1479</v>
      </c>
      <c r="B930" s="14" t="s">
        <v>1731</v>
      </c>
      <c r="C930" s="14"/>
      <c r="D930" s="398">
        <v>7</v>
      </c>
      <c r="E930" s="398">
        <v>7</v>
      </c>
      <c r="F930" s="398"/>
      <c r="G930" s="14" t="s">
        <v>32</v>
      </c>
      <c r="H930" s="14">
        <v>2012</v>
      </c>
      <c r="I930" s="424">
        <f>VLOOKUP(H930,[1]Inflation!$G$16:$H$26,2,FALSE)</f>
        <v>1</v>
      </c>
      <c r="J930" s="16">
        <v>7</v>
      </c>
      <c r="K930" s="398"/>
      <c r="L930" s="16"/>
      <c r="M930" s="398"/>
      <c r="N930" s="16">
        <v>0</v>
      </c>
      <c r="O930" s="398"/>
      <c r="P930" s="398"/>
      <c r="Q930" s="16">
        <v>0</v>
      </c>
      <c r="R930" s="14" t="s">
        <v>148</v>
      </c>
      <c r="S930" s="14" t="s">
        <v>28</v>
      </c>
      <c r="T930" s="14" t="s">
        <v>295</v>
      </c>
      <c r="U930" s="416" t="s">
        <v>1732</v>
      </c>
      <c r="V930" s="14" t="s">
        <v>2739</v>
      </c>
      <c r="W930" s="38" t="s">
        <v>297</v>
      </c>
      <c r="X930" s="14"/>
    </row>
    <row r="931" spans="1:24" ht="25.5" x14ac:dyDescent="0.2">
      <c r="A931" s="14" t="s">
        <v>1922</v>
      </c>
      <c r="B931" s="14" t="s">
        <v>1923</v>
      </c>
      <c r="C931" s="14" t="s">
        <v>1924</v>
      </c>
      <c r="D931" s="398">
        <v>40000</v>
      </c>
      <c r="E931" s="398"/>
      <c r="F931" s="398"/>
      <c r="G931" s="14" t="s">
        <v>30</v>
      </c>
      <c r="H931" s="14">
        <v>2008</v>
      </c>
      <c r="I931" s="424">
        <f>VLOOKUP(H931,[1]Inflation!$G$16:$H$26,2,FALSE)</f>
        <v>1.0721304058925818</v>
      </c>
      <c r="J931" s="16">
        <f t="shared" ref="J931:J960" si="86">I931*D931</f>
        <v>42885.216235703272</v>
      </c>
      <c r="K931" s="398"/>
      <c r="L931" s="16"/>
      <c r="M931" s="398"/>
      <c r="N931" s="16">
        <f>L931*I931</f>
        <v>0</v>
      </c>
      <c r="O931" s="398"/>
      <c r="P931" s="398"/>
      <c r="Q931" s="16">
        <f t="shared" ref="Q931:Q960" si="87">O931*I931</f>
        <v>0</v>
      </c>
      <c r="R931" s="23" t="s">
        <v>27</v>
      </c>
      <c r="S931" s="14" t="s">
        <v>28</v>
      </c>
      <c r="T931" s="14" t="s">
        <v>29</v>
      </c>
      <c r="U931" s="416" t="s">
        <v>1076</v>
      </c>
      <c r="V931" s="14" t="s">
        <v>2739</v>
      </c>
      <c r="W931" s="38" t="s">
        <v>33</v>
      </c>
      <c r="X931" s="14" t="s">
        <v>34</v>
      </c>
    </row>
    <row r="932" spans="1:24" ht="25.5" x14ac:dyDescent="0.2">
      <c r="A932" s="14" t="s">
        <v>1922</v>
      </c>
      <c r="B932" s="14" t="s">
        <v>1923</v>
      </c>
      <c r="C932" s="14" t="s">
        <v>1924</v>
      </c>
      <c r="D932" s="398">
        <v>40000</v>
      </c>
      <c r="E932" s="398"/>
      <c r="F932" s="398"/>
      <c r="G932" s="14">
        <v>2009</v>
      </c>
      <c r="H932" s="14">
        <v>2009</v>
      </c>
      <c r="I932" s="424">
        <f>VLOOKUP(H932,[1]Inflation!$G$16:$H$26,2,FALSE)</f>
        <v>1.0733291816457666</v>
      </c>
      <c r="J932" s="16">
        <f t="shared" si="86"/>
        <v>42933.167265830663</v>
      </c>
      <c r="K932" s="398"/>
      <c r="L932" s="16"/>
      <c r="M932" s="398"/>
      <c r="N932" s="16"/>
      <c r="O932" s="398"/>
      <c r="P932" s="398"/>
      <c r="Q932" s="16">
        <f t="shared" si="87"/>
        <v>0</v>
      </c>
      <c r="R932" s="23" t="s">
        <v>27</v>
      </c>
      <c r="S932" s="14" t="s">
        <v>28</v>
      </c>
      <c r="T932" s="14" t="s">
        <v>137</v>
      </c>
      <c r="U932" s="425" t="s">
        <v>1925</v>
      </c>
      <c r="V932" s="14" t="s">
        <v>2765</v>
      </c>
      <c r="W932" s="38" t="s">
        <v>139</v>
      </c>
      <c r="X932" s="14"/>
    </row>
    <row r="933" spans="1:24" ht="25.5" x14ac:dyDescent="0.2">
      <c r="A933" s="14" t="s">
        <v>1922</v>
      </c>
      <c r="B933" s="14" t="s">
        <v>1926</v>
      </c>
      <c r="C933" s="14" t="s">
        <v>1927</v>
      </c>
      <c r="D933" s="398"/>
      <c r="E933" s="398"/>
      <c r="F933" s="398"/>
      <c r="G933" s="14" t="s">
        <v>30</v>
      </c>
      <c r="H933" s="14">
        <v>2008</v>
      </c>
      <c r="I933" s="424">
        <f>VLOOKUP(H933,[1]Inflation!$G$16:$H$26,2,FALSE)</f>
        <v>1.0721304058925818</v>
      </c>
      <c r="J933" s="16">
        <f t="shared" si="86"/>
        <v>0</v>
      </c>
      <c r="K933" s="398"/>
      <c r="L933" s="16">
        <v>1000</v>
      </c>
      <c r="M933" s="398"/>
      <c r="N933" s="16">
        <f t="shared" ref="N933:N962" si="88">L933*I933</f>
        <v>1072.1304058925818</v>
      </c>
      <c r="O933" s="398">
        <v>2500</v>
      </c>
      <c r="P933" s="398"/>
      <c r="Q933" s="16">
        <f t="shared" si="87"/>
        <v>2680.3260147314545</v>
      </c>
      <c r="R933" s="23" t="s">
        <v>27</v>
      </c>
      <c r="S933" s="14" t="s">
        <v>28</v>
      </c>
      <c r="T933" s="14" t="s">
        <v>29</v>
      </c>
      <c r="U933" s="416" t="s">
        <v>1629</v>
      </c>
      <c r="V933" s="14" t="s">
        <v>2739</v>
      </c>
      <c r="W933" s="38" t="s">
        <v>33</v>
      </c>
      <c r="X933" s="14" t="s">
        <v>34</v>
      </c>
    </row>
    <row r="934" spans="1:24" ht="25.5" x14ac:dyDescent="0.2">
      <c r="A934" s="14" t="s">
        <v>1922</v>
      </c>
      <c r="B934" s="14" t="s">
        <v>1926</v>
      </c>
      <c r="C934" s="14" t="s">
        <v>1928</v>
      </c>
      <c r="D934" s="398">
        <v>1500</v>
      </c>
      <c r="E934" s="398"/>
      <c r="F934" s="398"/>
      <c r="G934" s="14" t="s">
        <v>38</v>
      </c>
      <c r="H934" s="14">
        <v>2002</v>
      </c>
      <c r="I934" s="424">
        <f>VLOOKUP(H934,[1]Inflation!$G$16:$H$26,2,FALSE)</f>
        <v>1.280275745638717</v>
      </c>
      <c r="J934" s="16">
        <f t="shared" si="86"/>
        <v>1920.4136184580755</v>
      </c>
      <c r="K934" s="398"/>
      <c r="L934" s="16"/>
      <c r="M934" s="398"/>
      <c r="N934" s="16">
        <f t="shared" si="88"/>
        <v>0</v>
      </c>
      <c r="O934" s="398"/>
      <c r="P934" s="398"/>
      <c r="Q934" s="16">
        <f t="shared" si="87"/>
        <v>0</v>
      </c>
      <c r="R934" s="23" t="s">
        <v>27</v>
      </c>
      <c r="S934" s="14" t="s">
        <v>36</v>
      </c>
      <c r="T934" s="14" t="s">
        <v>37</v>
      </c>
      <c r="U934" s="416">
        <v>12</v>
      </c>
      <c r="V934" s="14" t="s">
        <v>2739</v>
      </c>
      <c r="W934" s="38" t="s">
        <v>39</v>
      </c>
      <c r="X934" s="14"/>
    </row>
    <row r="935" spans="1:24" ht="25.5" x14ac:dyDescent="0.2">
      <c r="A935" s="14" t="s">
        <v>1922</v>
      </c>
      <c r="B935" s="14" t="s">
        <v>1929</v>
      </c>
      <c r="C935" s="14"/>
      <c r="D935" s="398"/>
      <c r="E935" s="398"/>
      <c r="F935" s="398"/>
      <c r="G935" s="14">
        <v>2011</v>
      </c>
      <c r="H935" s="14">
        <v>2011</v>
      </c>
      <c r="I935" s="424">
        <f>VLOOKUP(H935,[1]Inflation!$G$16:$H$26,2,FALSE)</f>
        <v>1.0292667257822254</v>
      </c>
      <c r="J935" s="16">
        <f t="shared" si="86"/>
        <v>0</v>
      </c>
      <c r="K935" s="398"/>
      <c r="L935" s="16">
        <v>10000</v>
      </c>
      <c r="M935" s="398"/>
      <c r="N935" s="16">
        <f t="shared" si="88"/>
        <v>10292.667257822255</v>
      </c>
      <c r="O935" s="398">
        <v>70000</v>
      </c>
      <c r="P935" s="398"/>
      <c r="Q935" s="16">
        <f t="shared" si="87"/>
        <v>72048.670804755777</v>
      </c>
      <c r="R935" s="14" t="s">
        <v>353</v>
      </c>
      <c r="S935" s="14" t="s">
        <v>32</v>
      </c>
      <c r="T935" s="14" t="s">
        <v>1930</v>
      </c>
      <c r="U935" s="416">
        <v>11</v>
      </c>
      <c r="V935" s="14" t="s">
        <v>2739</v>
      </c>
      <c r="W935" s="38" t="s">
        <v>1931</v>
      </c>
      <c r="X935" s="14"/>
    </row>
    <row r="936" spans="1:24" ht="25.5" x14ac:dyDescent="0.2">
      <c r="A936" s="14" t="s">
        <v>1922</v>
      </c>
      <c r="B936" s="14" t="s">
        <v>1929</v>
      </c>
      <c r="C936" s="14" t="s">
        <v>1932</v>
      </c>
      <c r="D936" s="398"/>
      <c r="E936" s="398"/>
      <c r="F936" s="398"/>
      <c r="G936" s="14">
        <v>2008</v>
      </c>
      <c r="H936" s="14">
        <v>2008</v>
      </c>
      <c r="I936" s="424">
        <f>VLOOKUP(H936,[1]Inflation!$G$16:$H$26,2,FALSE)</f>
        <v>1.0721304058925818</v>
      </c>
      <c r="J936" s="16">
        <f t="shared" si="86"/>
        <v>0</v>
      </c>
      <c r="K936" s="398"/>
      <c r="L936" s="16">
        <v>15000</v>
      </c>
      <c r="M936" s="398"/>
      <c r="N936" s="16">
        <f t="shared" si="88"/>
        <v>16081.956088388726</v>
      </c>
      <c r="O936" s="398">
        <v>20000</v>
      </c>
      <c r="P936" s="398"/>
      <c r="Q936" s="16">
        <f t="shared" si="87"/>
        <v>21442.608117851636</v>
      </c>
      <c r="R936" s="14" t="s">
        <v>27</v>
      </c>
      <c r="S936" s="14" t="s">
        <v>32</v>
      </c>
      <c r="T936" s="14" t="s">
        <v>1933</v>
      </c>
      <c r="U936" s="416" t="s">
        <v>32</v>
      </c>
      <c r="V936" s="14" t="s">
        <v>2739</v>
      </c>
      <c r="W936" s="38" t="s">
        <v>1934</v>
      </c>
      <c r="X936" s="14"/>
    </row>
    <row r="937" spans="1:24" ht="25.5" x14ac:dyDescent="0.2">
      <c r="A937" s="14" t="s">
        <v>1922</v>
      </c>
      <c r="B937" s="14" t="s">
        <v>1929</v>
      </c>
      <c r="C937" s="14" t="s">
        <v>1935</v>
      </c>
      <c r="D937" s="398">
        <v>800</v>
      </c>
      <c r="E937" s="398"/>
      <c r="F937" s="398"/>
      <c r="G937" s="406" t="s">
        <v>30</v>
      </c>
      <c r="H937" s="406">
        <v>2008</v>
      </c>
      <c r="I937" s="424">
        <f>VLOOKUP(H937,[1]Inflation!$G$16:$H$26,2,FALSE)</f>
        <v>1.0721304058925818</v>
      </c>
      <c r="J937" s="16">
        <f t="shared" si="86"/>
        <v>857.70432471406548</v>
      </c>
      <c r="K937" s="398"/>
      <c r="L937" s="16"/>
      <c r="M937" s="398"/>
      <c r="N937" s="16">
        <f t="shared" si="88"/>
        <v>0</v>
      </c>
      <c r="O937" s="398"/>
      <c r="P937" s="398"/>
      <c r="Q937" s="16">
        <f t="shared" si="87"/>
        <v>0</v>
      </c>
      <c r="R937" s="14" t="s">
        <v>27</v>
      </c>
      <c r="S937" s="14" t="s">
        <v>28</v>
      </c>
      <c r="T937" s="14" t="s">
        <v>29</v>
      </c>
      <c r="U937" s="431" t="s">
        <v>1076</v>
      </c>
      <c r="V937" s="14" t="s">
        <v>2739</v>
      </c>
      <c r="W937" s="402" t="s">
        <v>33</v>
      </c>
      <c r="X937" s="14" t="s">
        <v>34</v>
      </c>
    </row>
    <row r="938" spans="1:24" ht="25.5" x14ac:dyDescent="0.2">
      <c r="A938" s="14" t="s">
        <v>1922</v>
      </c>
      <c r="B938" s="14" t="s">
        <v>1929</v>
      </c>
      <c r="C938" s="14"/>
      <c r="D938" s="398">
        <v>169.12</v>
      </c>
      <c r="E938" s="398"/>
      <c r="F938" s="398"/>
      <c r="G938" s="14">
        <v>2010</v>
      </c>
      <c r="H938" s="14">
        <v>2010</v>
      </c>
      <c r="I938" s="424">
        <f>VLOOKUP(H938,[1]Inflation!$G$16:$H$26,2,FALSE)</f>
        <v>1.0461491063094051</v>
      </c>
      <c r="J938" s="16">
        <f t="shared" si="86"/>
        <v>176.92473685904659</v>
      </c>
      <c r="K938" s="398"/>
      <c r="L938" s="16"/>
      <c r="M938" s="398"/>
      <c r="N938" s="16">
        <f t="shared" si="88"/>
        <v>0</v>
      </c>
      <c r="O938" s="398"/>
      <c r="P938" s="398"/>
      <c r="Q938" s="16">
        <f t="shared" si="87"/>
        <v>0</v>
      </c>
      <c r="R938" s="14" t="s">
        <v>27</v>
      </c>
      <c r="S938" s="14" t="s">
        <v>205</v>
      </c>
      <c r="T938" s="407" t="s">
        <v>1791</v>
      </c>
      <c r="U938" s="416" t="s">
        <v>32</v>
      </c>
      <c r="V938" s="14" t="s">
        <v>3126</v>
      </c>
      <c r="W938" s="38" t="s">
        <v>207</v>
      </c>
      <c r="X938" s="14"/>
    </row>
    <row r="939" spans="1:24" ht="25.5" x14ac:dyDescent="0.2">
      <c r="A939" s="14" t="s">
        <v>1922</v>
      </c>
      <c r="B939" s="14" t="s">
        <v>1929</v>
      </c>
      <c r="C939" s="433" t="s">
        <v>1936</v>
      </c>
      <c r="D939" s="398">
        <v>140.19</v>
      </c>
      <c r="E939" s="398"/>
      <c r="F939" s="398"/>
      <c r="G939" s="14" t="s">
        <v>1085</v>
      </c>
      <c r="H939" s="14">
        <v>2011</v>
      </c>
      <c r="I939" s="424">
        <f>VLOOKUP(H939,[1]Inflation!$G$16:$H$26,2,FALSE)</f>
        <v>1.0292667257822254</v>
      </c>
      <c r="J939" s="16">
        <f t="shared" si="86"/>
        <v>144.29290228741019</v>
      </c>
      <c r="K939" s="398"/>
      <c r="L939" s="16"/>
      <c r="M939" s="398"/>
      <c r="N939" s="16">
        <f t="shared" si="88"/>
        <v>0</v>
      </c>
      <c r="O939" s="398"/>
      <c r="P939" s="398"/>
      <c r="Q939" s="16">
        <f t="shared" si="87"/>
        <v>0</v>
      </c>
      <c r="R939" s="14" t="s">
        <v>27</v>
      </c>
      <c r="S939" s="14" t="s">
        <v>74</v>
      </c>
      <c r="T939" s="14" t="s">
        <v>1084</v>
      </c>
      <c r="U939" s="416" t="s">
        <v>32</v>
      </c>
      <c r="V939" s="14" t="s">
        <v>3127</v>
      </c>
      <c r="W939" s="38" t="s">
        <v>1086</v>
      </c>
      <c r="X939" s="14"/>
    </row>
    <row r="940" spans="1:24" s="401" customFormat="1" ht="25.5" x14ac:dyDescent="0.2">
      <c r="A940" s="14" t="s">
        <v>1922</v>
      </c>
      <c r="B940" s="14" t="s">
        <v>1929</v>
      </c>
      <c r="C940" s="433" t="s">
        <v>1937</v>
      </c>
      <c r="D940" s="398">
        <v>241.92</v>
      </c>
      <c r="E940" s="398"/>
      <c r="F940" s="398"/>
      <c r="G940" s="14" t="s">
        <v>1085</v>
      </c>
      <c r="H940" s="14">
        <v>2011</v>
      </c>
      <c r="I940" s="424">
        <f>VLOOKUP(H940,[1]Inflation!$G$16:$H$26,2,FALSE)</f>
        <v>1.0292667257822254</v>
      </c>
      <c r="J940" s="16">
        <f t="shared" si="86"/>
        <v>249.00020630123598</v>
      </c>
      <c r="K940" s="398"/>
      <c r="L940" s="16"/>
      <c r="M940" s="398"/>
      <c r="N940" s="16">
        <f t="shared" si="88"/>
        <v>0</v>
      </c>
      <c r="O940" s="398"/>
      <c r="P940" s="398"/>
      <c r="Q940" s="16">
        <f t="shared" si="87"/>
        <v>0</v>
      </c>
      <c r="R940" s="14" t="s">
        <v>27</v>
      </c>
      <c r="S940" s="14" t="s">
        <v>74</v>
      </c>
      <c r="T940" s="14" t="s">
        <v>1084</v>
      </c>
      <c r="U940" s="416" t="s">
        <v>32</v>
      </c>
      <c r="V940" s="14" t="s">
        <v>3128</v>
      </c>
      <c r="W940" s="38" t="s">
        <v>1086</v>
      </c>
      <c r="X940" s="14"/>
    </row>
    <row r="941" spans="1:24" s="401" customFormat="1" ht="25.5" x14ac:dyDescent="0.2">
      <c r="A941" s="14" t="s">
        <v>1922</v>
      </c>
      <c r="B941" s="14" t="s">
        <v>1929</v>
      </c>
      <c r="C941" s="433" t="s">
        <v>1938</v>
      </c>
      <c r="D941" s="398">
        <v>133.81</v>
      </c>
      <c r="E941" s="398"/>
      <c r="F941" s="398"/>
      <c r="G941" s="14" t="s">
        <v>1085</v>
      </c>
      <c r="H941" s="14">
        <v>2011</v>
      </c>
      <c r="I941" s="424">
        <f>VLOOKUP(H941,[1]Inflation!$G$16:$H$26,2,FALSE)</f>
        <v>1.0292667257822254</v>
      </c>
      <c r="J941" s="16">
        <f t="shared" si="86"/>
        <v>137.7261805769196</v>
      </c>
      <c r="K941" s="398"/>
      <c r="L941" s="16"/>
      <c r="M941" s="398"/>
      <c r="N941" s="16">
        <f t="shared" si="88"/>
        <v>0</v>
      </c>
      <c r="O941" s="398"/>
      <c r="P941" s="398"/>
      <c r="Q941" s="16">
        <f t="shared" si="87"/>
        <v>0</v>
      </c>
      <c r="R941" s="14" t="s">
        <v>27</v>
      </c>
      <c r="S941" s="14" t="s">
        <v>74</v>
      </c>
      <c r="T941" s="14" t="s">
        <v>1084</v>
      </c>
      <c r="U941" s="416" t="s">
        <v>32</v>
      </c>
      <c r="V941" s="14" t="s">
        <v>3129</v>
      </c>
      <c r="W941" s="38" t="s">
        <v>1086</v>
      </c>
      <c r="X941" s="14"/>
    </row>
    <row r="942" spans="1:24" s="401" customFormat="1" ht="25.5" x14ac:dyDescent="0.2">
      <c r="A942" s="14" t="s">
        <v>1922</v>
      </c>
      <c r="B942" s="14" t="s">
        <v>1929</v>
      </c>
      <c r="C942" s="433" t="s">
        <v>1939</v>
      </c>
      <c r="D942" s="398">
        <v>1289.0999999999999</v>
      </c>
      <c r="E942" s="398"/>
      <c r="F942" s="398"/>
      <c r="G942" s="14" t="s">
        <v>1085</v>
      </c>
      <c r="H942" s="14">
        <v>2011</v>
      </c>
      <c r="I942" s="424">
        <f>VLOOKUP(H942,[1]Inflation!$G$16:$H$26,2,FALSE)</f>
        <v>1.0292667257822254</v>
      </c>
      <c r="J942" s="16">
        <f t="shared" si="86"/>
        <v>1326.8277362058668</v>
      </c>
      <c r="K942" s="398"/>
      <c r="L942" s="16"/>
      <c r="M942" s="398"/>
      <c r="N942" s="16">
        <f t="shared" si="88"/>
        <v>0</v>
      </c>
      <c r="O942" s="398"/>
      <c r="P942" s="398"/>
      <c r="Q942" s="16">
        <f t="shared" si="87"/>
        <v>0</v>
      </c>
      <c r="R942" s="14" t="s">
        <v>27</v>
      </c>
      <c r="S942" s="14" t="s">
        <v>74</v>
      </c>
      <c r="T942" s="14" t="s">
        <v>1084</v>
      </c>
      <c r="U942" s="416" t="s">
        <v>32</v>
      </c>
      <c r="V942" s="14" t="s">
        <v>3130</v>
      </c>
      <c r="W942" s="38" t="s">
        <v>1086</v>
      </c>
      <c r="X942" s="14"/>
    </row>
    <row r="943" spans="1:24" s="401" customFormat="1" ht="25.5" x14ac:dyDescent="0.2">
      <c r="A943" s="14" t="s">
        <v>1922</v>
      </c>
      <c r="B943" s="14" t="s">
        <v>1929</v>
      </c>
      <c r="C943" s="433" t="s">
        <v>1940</v>
      </c>
      <c r="D943" s="398">
        <v>1000</v>
      </c>
      <c r="E943" s="398"/>
      <c r="F943" s="398"/>
      <c r="G943" s="14" t="s">
        <v>214</v>
      </c>
      <c r="H943" s="14">
        <v>2011</v>
      </c>
      <c r="I943" s="424">
        <f>VLOOKUP(H943,[1]Inflation!$G$16:$H$26,2,FALSE)</f>
        <v>1.0292667257822254</v>
      </c>
      <c r="J943" s="16">
        <f t="shared" si="86"/>
        <v>1029.2667257822254</v>
      </c>
      <c r="K943" s="398"/>
      <c r="L943" s="16">
        <v>1000</v>
      </c>
      <c r="M943" s="398"/>
      <c r="N943" s="16">
        <f t="shared" si="88"/>
        <v>1029.2667257822254</v>
      </c>
      <c r="O943" s="398">
        <v>1000</v>
      </c>
      <c r="P943" s="398"/>
      <c r="Q943" s="16">
        <f t="shared" si="87"/>
        <v>1029.2667257822254</v>
      </c>
      <c r="R943" s="14" t="s">
        <v>27</v>
      </c>
      <c r="S943" s="14" t="s">
        <v>129</v>
      </c>
      <c r="T943" s="14" t="s">
        <v>220</v>
      </c>
      <c r="U943" s="416" t="s">
        <v>210</v>
      </c>
      <c r="V943" s="14" t="s">
        <v>2765</v>
      </c>
      <c r="W943" s="38" t="s">
        <v>221</v>
      </c>
      <c r="X943" s="14"/>
    </row>
    <row r="944" spans="1:24" s="401" customFormat="1" ht="25.5" x14ac:dyDescent="0.2">
      <c r="A944" s="14" t="s">
        <v>1922</v>
      </c>
      <c r="B944" s="14" t="s">
        <v>1929</v>
      </c>
      <c r="C944" s="433" t="s">
        <v>1941</v>
      </c>
      <c r="D944" s="398">
        <v>270.55</v>
      </c>
      <c r="E944" s="398"/>
      <c r="F944" s="398"/>
      <c r="G944" s="14">
        <v>2011</v>
      </c>
      <c r="H944" s="14">
        <v>2011</v>
      </c>
      <c r="I944" s="424">
        <f>VLOOKUP(H944,[1]Inflation!$G$16:$H$26,2,FALSE)</f>
        <v>1.0292667257822254</v>
      </c>
      <c r="J944" s="16">
        <f t="shared" si="86"/>
        <v>278.46811266038111</v>
      </c>
      <c r="K944" s="398"/>
      <c r="L944" s="16"/>
      <c r="M944" s="398"/>
      <c r="N944" s="16">
        <f t="shared" si="88"/>
        <v>0</v>
      </c>
      <c r="O944" s="398"/>
      <c r="P944" s="398"/>
      <c r="Q944" s="16">
        <f t="shared" si="87"/>
        <v>0</v>
      </c>
      <c r="R944" s="14" t="s">
        <v>27</v>
      </c>
      <c r="S944" s="14" t="s">
        <v>399</v>
      </c>
      <c r="T944" s="14" t="s">
        <v>1054</v>
      </c>
      <c r="U944" s="416" t="s">
        <v>210</v>
      </c>
      <c r="V944" s="14" t="s">
        <v>2954</v>
      </c>
      <c r="W944" s="38" t="s">
        <v>1055</v>
      </c>
      <c r="X944" s="14"/>
    </row>
    <row r="945" spans="1:24" s="401" customFormat="1" ht="25.5" x14ac:dyDescent="0.2">
      <c r="A945" s="14" t="s">
        <v>1922</v>
      </c>
      <c r="B945" s="14" t="s">
        <v>1929</v>
      </c>
      <c r="C945" s="14" t="s">
        <v>1942</v>
      </c>
      <c r="D945" s="385">
        <v>132.24</v>
      </c>
      <c r="E945" s="385"/>
      <c r="F945" s="385"/>
      <c r="G945" s="23" t="s">
        <v>67</v>
      </c>
      <c r="H945" s="23">
        <v>2010</v>
      </c>
      <c r="I945" s="424">
        <f>VLOOKUP(H945,[1]Inflation!$G$16:$H$26,2,FALSE)</f>
        <v>1.0461491063094051</v>
      </c>
      <c r="J945" s="16">
        <f t="shared" si="86"/>
        <v>138.34275781835572</v>
      </c>
      <c r="K945" s="385"/>
      <c r="L945" s="453">
        <v>65</v>
      </c>
      <c r="M945" s="385"/>
      <c r="N945" s="16">
        <f t="shared" si="88"/>
        <v>67.999691910111324</v>
      </c>
      <c r="O945" s="385">
        <v>450</v>
      </c>
      <c r="P945" s="385"/>
      <c r="Q945" s="16">
        <f t="shared" si="87"/>
        <v>470.76709783923229</v>
      </c>
      <c r="R945" s="14" t="s">
        <v>27</v>
      </c>
      <c r="S945" s="397" t="s">
        <v>74</v>
      </c>
      <c r="T945" s="23" t="s">
        <v>66</v>
      </c>
      <c r="U945" s="34"/>
      <c r="V945" s="36" t="s">
        <v>3131</v>
      </c>
      <c r="W945" s="38" t="s">
        <v>69</v>
      </c>
      <c r="X945" s="36"/>
    </row>
    <row r="946" spans="1:24" s="401" customFormat="1" ht="25.5" x14ac:dyDescent="0.2">
      <c r="A946" s="14" t="s">
        <v>1922</v>
      </c>
      <c r="B946" s="14" t="s">
        <v>1929</v>
      </c>
      <c r="C946" s="14" t="s">
        <v>1945</v>
      </c>
      <c r="D946" s="385">
        <v>273.08999999999997</v>
      </c>
      <c r="E946" s="385"/>
      <c r="F946" s="385"/>
      <c r="G946" s="23" t="s">
        <v>67</v>
      </c>
      <c r="H946" s="23">
        <v>2010</v>
      </c>
      <c r="I946" s="424">
        <f>VLOOKUP(H946,[1]Inflation!$G$16:$H$26,2,FALSE)</f>
        <v>1.0461491063094051</v>
      </c>
      <c r="J946" s="16">
        <f t="shared" si="86"/>
        <v>285.6928594420354</v>
      </c>
      <c r="K946" s="385"/>
      <c r="L946" s="453">
        <v>107</v>
      </c>
      <c r="M946" s="385"/>
      <c r="N946" s="16">
        <f t="shared" si="88"/>
        <v>111.93795437510634</v>
      </c>
      <c r="O946" s="385">
        <v>975</v>
      </c>
      <c r="P946" s="385"/>
      <c r="Q946" s="16">
        <f t="shared" si="87"/>
        <v>1019.99537865167</v>
      </c>
      <c r="R946" s="14" t="s">
        <v>27</v>
      </c>
      <c r="S946" s="397" t="s">
        <v>74</v>
      </c>
      <c r="T946" s="23" t="s">
        <v>66</v>
      </c>
      <c r="U946" s="34"/>
      <c r="V946" s="36" t="s">
        <v>3132</v>
      </c>
      <c r="W946" s="38" t="s">
        <v>69</v>
      </c>
      <c r="X946" s="36"/>
    </row>
    <row r="947" spans="1:24" s="401" customFormat="1" ht="25.5" x14ac:dyDescent="0.2">
      <c r="A947" s="14" t="s">
        <v>1922</v>
      </c>
      <c r="B947" s="14" t="s">
        <v>1929</v>
      </c>
      <c r="C947" s="14" t="s">
        <v>1948</v>
      </c>
      <c r="D947" s="385">
        <v>150.54</v>
      </c>
      <c r="E947" s="385"/>
      <c r="F947" s="385"/>
      <c r="G947" s="23" t="s">
        <v>67</v>
      </c>
      <c r="H947" s="23">
        <v>2010</v>
      </c>
      <c r="I947" s="424">
        <f>VLOOKUP(H947,[1]Inflation!$G$16:$H$26,2,FALSE)</f>
        <v>1.0461491063094051</v>
      </c>
      <c r="J947" s="16">
        <f t="shared" si="86"/>
        <v>157.48728646381784</v>
      </c>
      <c r="K947" s="385"/>
      <c r="L947" s="453">
        <v>77.459999999999994</v>
      </c>
      <c r="M947" s="385"/>
      <c r="N947" s="16">
        <f t="shared" si="88"/>
        <v>81.034709774726508</v>
      </c>
      <c r="O947" s="385">
        <v>1000</v>
      </c>
      <c r="P947" s="385"/>
      <c r="Q947" s="16">
        <f t="shared" si="87"/>
        <v>1046.1491063094049</v>
      </c>
      <c r="R947" s="14" t="s">
        <v>27</v>
      </c>
      <c r="S947" s="397" t="s">
        <v>74</v>
      </c>
      <c r="T947" s="23" t="s">
        <v>66</v>
      </c>
      <c r="U947" s="34"/>
      <c r="V947" s="36" t="s">
        <v>3133</v>
      </c>
      <c r="W947" s="38" t="s">
        <v>69</v>
      </c>
      <c r="X947" s="36"/>
    </row>
    <row r="948" spans="1:24" s="401" customFormat="1" ht="25.5" x14ac:dyDescent="0.2">
      <c r="A948" s="14" t="s">
        <v>1922</v>
      </c>
      <c r="B948" s="14" t="s">
        <v>1929</v>
      </c>
      <c r="C948" s="14" t="s">
        <v>1955</v>
      </c>
      <c r="D948" s="385">
        <v>117.86</v>
      </c>
      <c r="E948" s="385"/>
      <c r="F948" s="385"/>
      <c r="G948" s="23" t="s">
        <v>67</v>
      </c>
      <c r="H948" s="23">
        <v>2010</v>
      </c>
      <c r="I948" s="424">
        <f>VLOOKUP(H948,[1]Inflation!$G$16:$H$26,2,FALSE)</f>
        <v>1.0461491063094051</v>
      </c>
      <c r="J948" s="16">
        <f t="shared" si="86"/>
        <v>123.29913366962649</v>
      </c>
      <c r="K948" s="385"/>
      <c r="L948" s="453">
        <v>115</v>
      </c>
      <c r="M948" s="385"/>
      <c r="N948" s="16">
        <f t="shared" si="88"/>
        <v>120.30714722558159</v>
      </c>
      <c r="O948" s="385">
        <v>125</v>
      </c>
      <c r="P948" s="385"/>
      <c r="Q948" s="16">
        <f t="shared" si="87"/>
        <v>130.76863828867562</v>
      </c>
      <c r="R948" s="14" t="s">
        <v>27</v>
      </c>
      <c r="S948" s="397" t="s">
        <v>74</v>
      </c>
      <c r="T948" s="23" t="s">
        <v>66</v>
      </c>
      <c r="U948" s="34"/>
      <c r="V948" s="36" t="s">
        <v>3134</v>
      </c>
      <c r="W948" s="38" t="s">
        <v>69</v>
      </c>
      <c r="X948" s="36"/>
    </row>
    <row r="949" spans="1:24" s="401" customFormat="1" ht="25.5" x14ac:dyDescent="0.2">
      <c r="A949" s="14" t="s">
        <v>1922</v>
      </c>
      <c r="B949" s="14" t="s">
        <v>1929</v>
      </c>
      <c r="C949" s="14"/>
      <c r="D949" s="381">
        <v>168.79</v>
      </c>
      <c r="E949" s="381"/>
      <c r="F949" s="381"/>
      <c r="G949" s="23" t="s">
        <v>67</v>
      </c>
      <c r="H949" s="23">
        <v>2010</v>
      </c>
      <c r="I949" s="424">
        <f>VLOOKUP(H949,[1]Inflation!$G$16:$H$26,2,FALSE)</f>
        <v>1.0461491063094051</v>
      </c>
      <c r="J949" s="16">
        <f t="shared" si="86"/>
        <v>176.57950765396447</v>
      </c>
      <c r="K949" s="381"/>
      <c r="L949" s="450">
        <v>100</v>
      </c>
      <c r="M949" s="381"/>
      <c r="N949" s="16">
        <f t="shared" si="88"/>
        <v>104.6149106309405</v>
      </c>
      <c r="O949" s="381">
        <v>262.27</v>
      </c>
      <c r="P949" s="381"/>
      <c r="Q949" s="16">
        <f t="shared" si="87"/>
        <v>274.37352611176766</v>
      </c>
      <c r="R949" s="14" t="s">
        <v>27</v>
      </c>
      <c r="S949" s="397" t="s">
        <v>205</v>
      </c>
      <c r="T949" s="23" t="s">
        <v>66</v>
      </c>
      <c r="U949" s="417"/>
      <c r="V949" s="26" t="s">
        <v>2895</v>
      </c>
      <c r="W949" s="38" t="s">
        <v>69</v>
      </c>
      <c r="X949" s="26"/>
    </row>
    <row r="950" spans="1:24" s="401" customFormat="1" ht="25.5" x14ac:dyDescent="0.2">
      <c r="A950" s="14" t="s">
        <v>1922</v>
      </c>
      <c r="B950" s="433" t="s">
        <v>1957</v>
      </c>
      <c r="C950" s="14"/>
      <c r="D950" s="398">
        <v>120.9</v>
      </c>
      <c r="E950" s="398"/>
      <c r="F950" s="398"/>
      <c r="G950" s="14" t="s">
        <v>214</v>
      </c>
      <c r="H950" s="14">
        <v>2011</v>
      </c>
      <c r="I950" s="424">
        <f>VLOOKUP(H950,[1]Inflation!$G$16:$H$26,2,FALSE)</f>
        <v>1.0292667257822254</v>
      </c>
      <c r="J950" s="16">
        <f t="shared" si="86"/>
        <v>124.43834714707106</v>
      </c>
      <c r="K950" s="398"/>
      <c r="L950" s="16">
        <v>100</v>
      </c>
      <c r="M950" s="398"/>
      <c r="N950" s="16">
        <f t="shared" si="88"/>
        <v>102.92667257822255</v>
      </c>
      <c r="O950" s="398">
        <v>215.25</v>
      </c>
      <c r="P950" s="398"/>
      <c r="Q950" s="16">
        <f t="shared" si="87"/>
        <v>221.54966272462403</v>
      </c>
      <c r="R950" s="14" t="s">
        <v>27</v>
      </c>
      <c r="S950" s="14" t="s">
        <v>129</v>
      </c>
      <c r="T950" s="14" t="s">
        <v>220</v>
      </c>
      <c r="U950" s="416" t="s">
        <v>210</v>
      </c>
      <c r="V950" s="14" t="s">
        <v>3066</v>
      </c>
      <c r="W950" s="38" t="s">
        <v>221</v>
      </c>
      <c r="X950" s="14"/>
    </row>
    <row r="951" spans="1:24" s="401" customFormat="1" ht="25.5" x14ac:dyDescent="0.2">
      <c r="A951" s="14" t="s">
        <v>1922</v>
      </c>
      <c r="B951" s="433" t="s">
        <v>1957</v>
      </c>
      <c r="C951" s="14"/>
      <c r="D951" s="398">
        <v>175</v>
      </c>
      <c r="E951" s="398"/>
      <c r="F951" s="398"/>
      <c r="G951" s="14" t="s">
        <v>214</v>
      </c>
      <c r="H951" s="14">
        <v>2011</v>
      </c>
      <c r="I951" s="424">
        <f>VLOOKUP(H951,[1]Inflation!$G$16:$H$26,2,FALSE)</f>
        <v>1.0292667257822254</v>
      </c>
      <c r="J951" s="16">
        <f t="shared" si="86"/>
        <v>180.12167701188946</v>
      </c>
      <c r="K951" s="398"/>
      <c r="L951" s="16">
        <v>175</v>
      </c>
      <c r="M951" s="398"/>
      <c r="N951" s="16">
        <f t="shared" si="88"/>
        <v>180.12167701188946</v>
      </c>
      <c r="O951" s="398">
        <v>175</v>
      </c>
      <c r="P951" s="398"/>
      <c r="Q951" s="16">
        <f t="shared" si="87"/>
        <v>180.12167701188946</v>
      </c>
      <c r="R951" s="14" t="s">
        <v>27</v>
      </c>
      <c r="S951" s="14" t="s">
        <v>129</v>
      </c>
      <c r="T951" s="14" t="s">
        <v>220</v>
      </c>
      <c r="U951" s="416" t="s">
        <v>210</v>
      </c>
      <c r="V951" s="14" t="s">
        <v>3089</v>
      </c>
      <c r="W951" s="38" t="s">
        <v>221</v>
      </c>
      <c r="X951" s="14"/>
    </row>
    <row r="952" spans="1:24" s="401" customFormat="1" ht="25.5" x14ac:dyDescent="0.2">
      <c r="A952" s="14" t="s">
        <v>1922</v>
      </c>
      <c r="B952" s="433" t="s">
        <v>1957</v>
      </c>
      <c r="C952" s="14" t="s">
        <v>1958</v>
      </c>
      <c r="D952" s="398">
        <v>192.14</v>
      </c>
      <c r="E952" s="398"/>
      <c r="F952" s="398"/>
      <c r="G952" s="14">
        <v>2011</v>
      </c>
      <c r="H952" s="14">
        <v>2011</v>
      </c>
      <c r="I952" s="424">
        <f>VLOOKUP(H952,[1]Inflation!$G$16:$H$26,2,FALSE)</f>
        <v>1.0292667257822254</v>
      </c>
      <c r="J952" s="16">
        <f t="shared" si="86"/>
        <v>197.76330869179679</v>
      </c>
      <c r="K952" s="398"/>
      <c r="L952" s="16">
        <v>100</v>
      </c>
      <c r="M952" s="398"/>
      <c r="N952" s="16">
        <f t="shared" si="88"/>
        <v>102.92667257822255</v>
      </c>
      <c r="O952" s="398">
        <v>248</v>
      </c>
      <c r="P952" s="398"/>
      <c r="Q952" s="16">
        <f t="shared" si="87"/>
        <v>255.25814799399191</v>
      </c>
      <c r="R952" s="14" t="s">
        <v>27</v>
      </c>
      <c r="S952" s="14" t="s">
        <v>208</v>
      </c>
      <c r="T952" s="14" t="s">
        <v>209</v>
      </c>
      <c r="U952" s="416" t="s">
        <v>210</v>
      </c>
      <c r="V952" s="14" t="s">
        <v>3087</v>
      </c>
      <c r="W952" s="38" t="s">
        <v>211</v>
      </c>
      <c r="X952" s="14"/>
    </row>
    <row r="953" spans="1:24" s="401" customFormat="1" ht="25.5" x14ac:dyDescent="0.2">
      <c r="A953" s="14" t="s">
        <v>1922</v>
      </c>
      <c r="B953" s="433" t="s">
        <v>1957</v>
      </c>
      <c r="C953" s="14"/>
      <c r="D953" s="398"/>
      <c r="E953" s="398"/>
      <c r="F953" s="398"/>
      <c r="G953" s="14">
        <v>2009</v>
      </c>
      <c r="H953" s="14">
        <v>2009</v>
      </c>
      <c r="I953" s="424">
        <f>VLOOKUP(H953,[1]Inflation!$G$16:$H$26,2,FALSE)</f>
        <v>1.0733291816457666</v>
      </c>
      <c r="J953" s="16">
        <f t="shared" si="86"/>
        <v>0</v>
      </c>
      <c r="K953" s="398"/>
      <c r="L953" s="16">
        <v>400</v>
      </c>
      <c r="M953" s="398"/>
      <c r="N953" s="16">
        <f t="shared" si="88"/>
        <v>429.33167265830667</v>
      </c>
      <c r="O953" s="398">
        <v>1000</v>
      </c>
      <c r="P953" s="398"/>
      <c r="Q953" s="16">
        <f t="shared" si="87"/>
        <v>1073.3291816457665</v>
      </c>
      <c r="R953" s="14" t="s">
        <v>27</v>
      </c>
      <c r="S953" s="14" t="s">
        <v>28</v>
      </c>
      <c r="T953" s="14" t="s">
        <v>1959</v>
      </c>
      <c r="U953" s="416" t="s">
        <v>32</v>
      </c>
      <c r="V953" s="14" t="s">
        <v>2739</v>
      </c>
      <c r="W953" s="38" t="s">
        <v>1960</v>
      </c>
      <c r="X953" s="14"/>
    </row>
    <row r="954" spans="1:24" s="401" customFormat="1" ht="25.5" x14ac:dyDescent="0.2">
      <c r="A954" s="14" t="s">
        <v>1922</v>
      </c>
      <c r="B954" s="433" t="s">
        <v>1957</v>
      </c>
      <c r="C954" s="14" t="s">
        <v>1961</v>
      </c>
      <c r="D954" s="398"/>
      <c r="E954" s="398"/>
      <c r="F954" s="398"/>
      <c r="G954" s="14" t="s">
        <v>30</v>
      </c>
      <c r="H954" s="14">
        <v>2008</v>
      </c>
      <c r="I954" s="424">
        <f>VLOOKUP(H954,[1]Inflation!$G$16:$H$26,2,FALSE)</f>
        <v>1.0721304058925818</v>
      </c>
      <c r="J954" s="16">
        <f t="shared" si="86"/>
        <v>0</v>
      </c>
      <c r="K954" s="398"/>
      <c r="L954" s="16">
        <v>600</v>
      </c>
      <c r="M954" s="398"/>
      <c r="N954" s="16">
        <f t="shared" si="88"/>
        <v>643.27824353554911</v>
      </c>
      <c r="O954" s="398">
        <v>1390</v>
      </c>
      <c r="P954" s="398"/>
      <c r="Q954" s="16">
        <f t="shared" si="87"/>
        <v>1490.2612641906887</v>
      </c>
      <c r="R954" s="14" t="s">
        <v>27</v>
      </c>
      <c r="S954" s="14" t="s">
        <v>28</v>
      </c>
      <c r="T954" s="14" t="s">
        <v>29</v>
      </c>
      <c r="U954" s="416" t="s">
        <v>1962</v>
      </c>
      <c r="V954" s="14" t="s">
        <v>2739</v>
      </c>
      <c r="W954" s="38" t="s">
        <v>33</v>
      </c>
      <c r="X954" s="14" t="s">
        <v>34</v>
      </c>
    </row>
    <row r="955" spans="1:24" s="401" customFormat="1" ht="25.5" x14ac:dyDescent="0.2">
      <c r="A955" s="14" t="s">
        <v>1922</v>
      </c>
      <c r="B955" s="433" t="s">
        <v>1957</v>
      </c>
      <c r="C955" s="14"/>
      <c r="D955" s="398">
        <v>249.25</v>
      </c>
      <c r="E955" s="398"/>
      <c r="F955" s="398"/>
      <c r="G955" s="14">
        <v>2010</v>
      </c>
      <c r="H955" s="14">
        <v>2010</v>
      </c>
      <c r="I955" s="424">
        <f>VLOOKUP(H955,[1]Inflation!$G$16:$H$26,2,FALSE)</f>
        <v>1.0461491063094051</v>
      </c>
      <c r="J955" s="16">
        <f t="shared" si="86"/>
        <v>260.75266474761924</v>
      </c>
      <c r="K955" s="398"/>
      <c r="L955" s="16"/>
      <c r="M955" s="398"/>
      <c r="N955" s="16">
        <f t="shared" si="88"/>
        <v>0</v>
      </c>
      <c r="O955" s="398"/>
      <c r="P955" s="398"/>
      <c r="Q955" s="16">
        <f t="shared" si="87"/>
        <v>0</v>
      </c>
      <c r="R955" s="14" t="s">
        <v>27</v>
      </c>
      <c r="S955" s="14" t="s">
        <v>942</v>
      </c>
      <c r="T955" s="14" t="s">
        <v>943</v>
      </c>
      <c r="U955" s="416" t="s">
        <v>32</v>
      </c>
      <c r="V955" s="14" t="s">
        <v>2766</v>
      </c>
      <c r="W955" s="38" t="s">
        <v>944</v>
      </c>
      <c r="X955" s="14"/>
    </row>
    <row r="956" spans="1:24" s="401" customFormat="1" ht="25.5" x14ac:dyDescent="0.2">
      <c r="A956" s="14" t="s">
        <v>1922</v>
      </c>
      <c r="B956" s="433" t="s">
        <v>1957</v>
      </c>
      <c r="C956" s="14"/>
      <c r="D956" s="398"/>
      <c r="E956" s="398"/>
      <c r="F956" s="398"/>
      <c r="G956" s="14">
        <v>2010</v>
      </c>
      <c r="H956" s="14">
        <v>2010</v>
      </c>
      <c r="I956" s="424">
        <f>VLOOKUP(H956,[1]Inflation!$G$16:$H$26,2,FALSE)</f>
        <v>1.0461491063094051</v>
      </c>
      <c r="J956" s="16">
        <f t="shared" si="86"/>
        <v>0</v>
      </c>
      <c r="K956" s="398"/>
      <c r="L956" s="16">
        <v>171.77</v>
      </c>
      <c r="M956" s="398"/>
      <c r="N956" s="16">
        <f t="shared" si="88"/>
        <v>179.6970319907665</v>
      </c>
      <c r="O956" s="398">
        <v>216.5</v>
      </c>
      <c r="P956" s="398"/>
      <c r="Q956" s="16">
        <f t="shared" si="87"/>
        <v>226.4912815159862</v>
      </c>
      <c r="R956" s="14" t="s">
        <v>27</v>
      </c>
      <c r="S956" s="14" t="s">
        <v>83</v>
      </c>
      <c r="T956" s="14" t="s">
        <v>981</v>
      </c>
      <c r="U956" s="416">
        <v>149</v>
      </c>
      <c r="V956" s="14" t="s">
        <v>3135</v>
      </c>
      <c r="W956" s="440" t="s">
        <v>982</v>
      </c>
      <c r="X956" s="14"/>
    </row>
    <row r="957" spans="1:24" s="401" customFormat="1" ht="25.5" x14ac:dyDescent="0.2">
      <c r="A957" s="14" t="s">
        <v>1922</v>
      </c>
      <c r="B957" s="433" t="s">
        <v>1957</v>
      </c>
      <c r="C957" s="14"/>
      <c r="D957" s="398">
        <v>219.97</v>
      </c>
      <c r="E957" s="398"/>
      <c r="F957" s="398"/>
      <c r="G957" s="14">
        <v>2011</v>
      </c>
      <c r="H957" s="14">
        <v>2011</v>
      </c>
      <c r="I957" s="424">
        <f>VLOOKUP(H957,[1]Inflation!$G$16:$H$26,2,FALSE)</f>
        <v>1.0292667257822254</v>
      </c>
      <c r="J957" s="16">
        <f t="shared" si="86"/>
        <v>226.40780167031613</v>
      </c>
      <c r="K957" s="398"/>
      <c r="L957" s="16"/>
      <c r="M957" s="398"/>
      <c r="N957" s="16">
        <f t="shared" si="88"/>
        <v>0</v>
      </c>
      <c r="O957" s="398"/>
      <c r="P957" s="398"/>
      <c r="Q957" s="16">
        <f t="shared" si="87"/>
        <v>0</v>
      </c>
      <c r="R957" s="14" t="s">
        <v>27</v>
      </c>
      <c r="S957" s="14" t="s">
        <v>71</v>
      </c>
      <c r="T957" s="14" t="s">
        <v>216</v>
      </c>
      <c r="U957" s="416">
        <v>26</v>
      </c>
      <c r="V957" s="14" t="s">
        <v>3136</v>
      </c>
      <c r="W957" s="440" t="s">
        <v>217</v>
      </c>
      <c r="X957" s="14"/>
    </row>
    <row r="958" spans="1:24" s="401" customFormat="1" ht="25.5" x14ac:dyDescent="0.2">
      <c r="A958" s="14" t="s">
        <v>1922</v>
      </c>
      <c r="B958" s="433" t="s">
        <v>1957</v>
      </c>
      <c r="C958" s="14"/>
      <c r="D958" s="398"/>
      <c r="E958" s="398"/>
      <c r="F958" s="398"/>
      <c r="G958" s="14">
        <v>2010</v>
      </c>
      <c r="H958" s="14">
        <v>2010</v>
      </c>
      <c r="I958" s="424">
        <f>VLOOKUP(H958,[1]Inflation!$G$16:$H$26,2,FALSE)</f>
        <v>1.0461491063094051</v>
      </c>
      <c r="J958" s="16">
        <f t="shared" si="86"/>
        <v>0</v>
      </c>
      <c r="K958" s="398"/>
      <c r="L958" s="16">
        <v>196.45</v>
      </c>
      <c r="M958" s="398"/>
      <c r="N958" s="16">
        <f t="shared" si="88"/>
        <v>205.5159919344826</v>
      </c>
      <c r="O958" s="398">
        <v>950</v>
      </c>
      <c r="P958" s="398"/>
      <c r="Q958" s="16">
        <f t="shared" si="87"/>
        <v>993.84165099393476</v>
      </c>
      <c r="R958" s="14" t="s">
        <v>27</v>
      </c>
      <c r="S958" s="14" t="s">
        <v>910</v>
      </c>
      <c r="T958" s="14" t="s">
        <v>952</v>
      </c>
      <c r="U958" s="416">
        <v>160</v>
      </c>
      <c r="V958" s="14" t="s">
        <v>3097</v>
      </c>
      <c r="W958" s="38" t="s">
        <v>953</v>
      </c>
      <c r="X958" s="14"/>
    </row>
    <row r="959" spans="1:24" s="401" customFormat="1" ht="25.5" x14ac:dyDescent="0.2">
      <c r="A959" s="14" t="s">
        <v>1922</v>
      </c>
      <c r="B959" s="433" t="s">
        <v>1957</v>
      </c>
      <c r="C959" s="14"/>
      <c r="D959" s="398">
        <v>546.35</v>
      </c>
      <c r="E959" s="398"/>
      <c r="F959" s="398"/>
      <c r="G959" s="14">
        <v>2010</v>
      </c>
      <c r="H959" s="14">
        <v>2010</v>
      </c>
      <c r="I959" s="424">
        <f>VLOOKUP(H959,[1]Inflation!$G$16:$H$26,2,FALSE)</f>
        <v>1.0461491063094051</v>
      </c>
      <c r="J959" s="16">
        <f t="shared" si="86"/>
        <v>571.56356423214345</v>
      </c>
      <c r="K959" s="398"/>
      <c r="L959" s="16"/>
      <c r="M959" s="398"/>
      <c r="N959" s="16">
        <f t="shared" si="88"/>
        <v>0</v>
      </c>
      <c r="O959" s="398"/>
      <c r="P959" s="398"/>
      <c r="Q959" s="16">
        <f t="shared" si="87"/>
        <v>0</v>
      </c>
      <c r="R959" s="14" t="s">
        <v>27</v>
      </c>
      <c r="S959" s="14" t="s">
        <v>44</v>
      </c>
      <c r="T959" s="14" t="s">
        <v>123</v>
      </c>
      <c r="U959" s="416" t="s">
        <v>1829</v>
      </c>
      <c r="V959" s="14" t="s">
        <v>3137</v>
      </c>
      <c r="W959" s="38" t="s">
        <v>1830</v>
      </c>
      <c r="X959" s="14"/>
    </row>
    <row r="960" spans="1:24" s="401" customFormat="1" ht="25.5" x14ac:dyDescent="0.2">
      <c r="A960" s="14" t="s">
        <v>1922</v>
      </c>
      <c r="B960" s="433" t="s">
        <v>1957</v>
      </c>
      <c r="C960" s="14"/>
      <c r="D960" s="398">
        <v>500.07</v>
      </c>
      <c r="E960" s="398"/>
      <c r="F960" s="398"/>
      <c r="G960" s="14">
        <v>2010</v>
      </c>
      <c r="H960" s="14">
        <v>2010</v>
      </c>
      <c r="I960" s="424">
        <f>VLOOKUP(H960,[1]Inflation!$G$16:$H$26,2,FALSE)</f>
        <v>1.0461491063094051</v>
      </c>
      <c r="J960" s="16">
        <f t="shared" si="86"/>
        <v>523.14778359214415</v>
      </c>
      <c r="K960" s="398"/>
      <c r="L960" s="16"/>
      <c r="M960" s="398"/>
      <c r="N960" s="16">
        <f t="shared" si="88"/>
        <v>0</v>
      </c>
      <c r="O960" s="398"/>
      <c r="P960" s="398"/>
      <c r="Q960" s="16">
        <f t="shared" si="87"/>
        <v>0</v>
      </c>
      <c r="R960" s="14" t="s">
        <v>27</v>
      </c>
      <c r="S960" s="14" t="s">
        <v>196</v>
      </c>
      <c r="T960" s="14" t="s">
        <v>197</v>
      </c>
      <c r="U960" s="416" t="s">
        <v>1736</v>
      </c>
      <c r="V960" s="14" t="s">
        <v>2774</v>
      </c>
      <c r="W960" s="434" t="s">
        <v>199</v>
      </c>
      <c r="X960" s="14"/>
    </row>
    <row r="961" spans="1:24" s="401" customFormat="1" ht="25.5" x14ac:dyDescent="0.2">
      <c r="A961" s="14" t="s">
        <v>1922</v>
      </c>
      <c r="B961" s="433" t="s">
        <v>1957</v>
      </c>
      <c r="C961" s="14"/>
      <c r="D961" s="398">
        <v>61.72</v>
      </c>
      <c r="E961" s="398"/>
      <c r="F961" s="398"/>
      <c r="G961" s="14">
        <v>2010</v>
      </c>
      <c r="H961" s="14">
        <v>2010</v>
      </c>
      <c r="I961" s="424">
        <f>VLOOKUP(H961,[1]Inflation!$G$16:$H$26,2,FALSE)</f>
        <v>1.0461491063094051</v>
      </c>
      <c r="J961" s="16">
        <f t="shared" ref="J961:J986" si="89">I961*D961</f>
        <v>64.568322841416474</v>
      </c>
      <c r="K961" s="398"/>
      <c r="L961" s="16"/>
      <c r="M961" s="398"/>
      <c r="N961" s="16">
        <f t="shared" si="88"/>
        <v>0</v>
      </c>
      <c r="O961" s="398"/>
      <c r="P961" s="398"/>
      <c r="Q961" s="16">
        <f t="shared" ref="Q961:Q992" si="90">O961*I961</f>
        <v>0</v>
      </c>
      <c r="R961" s="14" t="s">
        <v>27</v>
      </c>
      <c r="S961" s="14" t="s">
        <v>153</v>
      </c>
      <c r="T961" s="14" t="s">
        <v>224</v>
      </c>
      <c r="U961" s="416" t="s">
        <v>32</v>
      </c>
      <c r="V961" s="14" t="s">
        <v>3138</v>
      </c>
      <c r="W961" s="434" t="s">
        <v>225</v>
      </c>
      <c r="X961" s="14"/>
    </row>
    <row r="962" spans="1:24" s="401" customFormat="1" ht="25.5" x14ac:dyDescent="0.2">
      <c r="A962" s="14" t="s">
        <v>1922</v>
      </c>
      <c r="B962" s="433" t="s">
        <v>1957</v>
      </c>
      <c r="C962" s="14" t="s">
        <v>1964</v>
      </c>
      <c r="D962" s="398">
        <v>110.2</v>
      </c>
      <c r="E962" s="398"/>
      <c r="F962" s="398"/>
      <c r="G962" s="14">
        <v>2010</v>
      </c>
      <c r="H962" s="14">
        <v>2010</v>
      </c>
      <c r="I962" s="424">
        <f>VLOOKUP(H962,[1]Inflation!$G$16:$H$26,2,FALSE)</f>
        <v>1.0461491063094051</v>
      </c>
      <c r="J962" s="16">
        <f t="shared" si="89"/>
        <v>115.28563151529644</v>
      </c>
      <c r="K962" s="398"/>
      <c r="L962" s="16"/>
      <c r="M962" s="398"/>
      <c r="N962" s="16">
        <f t="shared" si="88"/>
        <v>0</v>
      </c>
      <c r="O962" s="398"/>
      <c r="P962" s="398"/>
      <c r="Q962" s="16">
        <f t="shared" si="90"/>
        <v>0</v>
      </c>
      <c r="R962" s="14" t="s">
        <v>27</v>
      </c>
      <c r="S962" s="14" t="s">
        <v>153</v>
      </c>
      <c r="T962" s="14" t="s">
        <v>224</v>
      </c>
      <c r="U962" s="416" t="s">
        <v>32</v>
      </c>
      <c r="V962" s="14" t="s">
        <v>3139</v>
      </c>
      <c r="W962" s="434" t="s">
        <v>225</v>
      </c>
      <c r="X962" s="14"/>
    </row>
    <row r="963" spans="1:24" s="401" customFormat="1" ht="25.5" x14ac:dyDescent="0.2">
      <c r="A963" s="37" t="s">
        <v>1922</v>
      </c>
      <c r="B963" s="433" t="s">
        <v>1957</v>
      </c>
      <c r="C963" s="31"/>
      <c r="D963" s="384">
        <v>192.25</v>
      </c>
      <c r="E963" s="384"/>
      <c r="F963" s="384"/>
      <c r="G963" s="23" t="s">
        <v>67</v>
      </c>
      <c r="H963" s="23">
        <v>2010</v>
      </c>
      <c r="I963" s="424">
        <f>VLOOKUP(H963,[1]Inflation!$G$16:$H$26,2,FALSE)</f>
        <v>1.0461491063094051</v>
      </c>
      <c r="J963" s="16">
        <f t="shared" si="89"/>
        <v>201.12216568798311</v>
      </c>
      <c r="K963" s="384"/>
      <c r="L963" s="452">
        <v>88</v>
      </c>
      <c r="M963" s="384"/>
      <c r="N963" s="16">
        <f t="shared" ref="N963:N986" si="91">L963*I963</f>
        <v>92.061121355227641</v>
      </c>
      <c r="O963" s="384">
        <v>500</v>
      </c>
      <c r="P963" s="384"/>
      <c r="Q963" s="16">
        <f t="shared" si="90"/>
        <v>523.07455315470247</v>
      </c>
      <c r="R963" s="14" t="s">
        <v>27</v>
      </c>
      <c r="S963" s="397" t="s">
        <v>71</v>
      </c>
      <c r="T963" s="23" t="s">
        <v>66</v>
      </c>
      <c r="U963" s="31"/>
      <c r="V963" s="33" t="s">
        <v>3140</v>
      </c>
      <c r="W963" s="38" t="s">
        <v>69</v>
      </c>
      <c r="X963" s="33"/>
    </row>
    <row r="964" spans="1:24" s="401" customFormat="1" ht="25.5" x14ac:dyDescent="0.2">
      <c r="A964" s="37" t="s">
        <v>1922</v>
      </c>
      <c r="B964" s="433" t="s">
        <v>1957</v>
      </c>
      <c r="C964" s="31" t="s">
        <v>82</v>
      </c>
      <c r="D964" s="384">
        <v>965</v>
      </c>
      <c r="E964" s="384"/>
      <c r="F964" s="384"/>
      <c r="G964" s="23" t="s">
        <v>67</v>
      </c>
      <c r="H964" s="23">
        <v>2010</v>
      </c>
      <c r="I964" s="424">
        <f>VLOOKUP(H964,[1]Inflation!$G$16:$H$26,2,FALSE)</f>
        <v>1.0461491063094051</v>
      </c>
      <c r="J964" s="16">
        <f t="shared" si="89"/>
        <v>1009.5338875885759</v>
      </c>
      <c r="K964" s="384"/>
      <c r="L964" s="452">
        <v>930</v>
      </c>
      <c r="M964" s="384"/>
      <c r="N964" s="16">
        <f t="shared" si="91"/>
        <v>972.91866886774665</v>
      </c>
      <c r="O964" s="384">
        <v>1000</v>
      </c>
      <c r="P964" s="384"/>
      <c r="Q964" s="16">
        <f t="shared" si="90"/>
        <v>1046.1491063094049</v>
      </c>
      <c r="R964" s="14" t="s">
        <v>27</v>
      </c>
      <c r="S964" s="397" t="s">
        <v>71</v>
      </c>
      <c r="T964" s="23" t="s">
        <v>66</v>
      </c>
      <c r="U964" s="31"/>
      <c r="V964" s="33" t="s">
        <v>3141</v>
      </c>
      <c r="W964" s="38" t="s">
        <v>69</v>
      </c>
      <c r="X964" s="33"/>
    </row>
    <row r="965" spans="1:24" s="401" customFormat="1" ht="25.5" x14ac:dyDescent="0.2">
      <c r="A965" s="14" t="s">
        <v>1922</v>
      </c>
      <c r="B965" s="14" t="s">
        <v>1957</v>
      </c>
      <c r="C965" s="14" t="s">
        <v>1968</v>
      </c>
      <c r="D965" s="381">
        <v>554.64</v>
      </c>
      <c r="E965" s="381"/>
      <c r="F965" s="381"/>
      <c r="G965" s="23" t="s">
        <v>67</v>
      </c>
      <c r="H965" s="23">
        <v>2010</v>
      </c>
      <c r="I965" s="424">
        <f>VLOOKUP(H965,[1]Inflation!$G$16:$H$26,2,FALSE)</f>
        <v>1.0461491063094051</v>
      </c>
      <c r="J965" s="16">
        <f t="shared" si="89"/>
        <v>580.23614032344835</v>
      </c>
      <c r="K965" s="381"/>
      <c r="L965" s="450">
        <v>300</v>
      </c>
      <c r="M965" s="381"/>
      <c r="N965" s="16">
        <f t="shared" si="91"/>
        <v>313.84473189282153</v>
      </c>
      <c r="O965" s="381">
        <v>1000</v>
      </c>
      <c r="P965" s="381"/>
      <c r="Q965" s="16">
        <f t="shared" si="90"/>
        <v>1046.1491063094049</v>
      </c>
      <c r="R965" s="14" t="s">
        <v>27</v>
      </c>
      <c r="S965" s="397" t="s">
        <v>36</v>
      </c>
      <c r="T965" s="23" t="s">
        <v>66</v>
      </c>
      <c r="U965" s="417"/>
      <c r="V965" s="26" t="s">
        <v>2781</v>
      </c>
      <c r="W965" s="38" t="s">
        <v>69</v>
      </c>
      <c r="X965" s="26"/>
    </row>
    <row r="966" spans="1:24" s="401" customFormat="1" ht="25.5" x14ac:dyDescent="0.2">
      <c r="A966" s="14" t="s">
        <v>1922</v>
      </c>
      <c r="B966" s="14" t="s">
        <v>1957</v>
      </c>
      <c r="C966" s="14" t="s">
        <v>1969</v>
      </c>
      <c r="D966" s="381">
        <v>119.42</v>
      </c>
      <c r="E966" s="381"/>
      <c r="F966" s="381"/>
      <c r="G966" s="23" t="s">
        <v>67</v>
      </c>
      <c r="H966" s="23">
        <v>2010</v>
      </c>
      <c r="I966" s="424">
        <f>VLOOKUP(H966,[1]Inflation!$G$16:$H$26,2,FALSE)</f>
        <v>1.0461491063094051</v>
      </c>
      <c r="J966" s="16">
        <f t="shared" si="89"/>
        <v>124.93112627546915</v>
      </c>
      <c r="K966" s="381"/>
      <c r="L966" s="450">
        <v>89</v>
      </c>
      <c r="M966" s="381"/>
      <c r="N966" s="16">
        <f t="shared" si="91"/>
        <v>93.107270461537055</v>
      </c>
      <c r="O966" s="381">
        <v>300</v>
      </c>
      <c r="P966" s="381"/>
      <c r="Q966" s="16">
        <f t="shared" si="90"/>
        <v>313.84473189282153</v>
      </c>
      <c r="R966" s="14" t="s">
        <v>27</v>
      </c>
      <c r="S966" s="397" t="s">
        <v>36</v>
      </c>
      <c r="T966" s="23" t="s">
        <v>66</v>
      </c>
      <c r="U966" s="417"/>
      <c r="V966" s="26" t="s">
        <v>2754</v>
      </c>
      <c r="W966" s="38" t="s">
        <v>69</v>
      </c>
      <c r="X966" s="26"/>
    </row>
    <row r="967" spans="1:24" s="401" customFormat="1" ht="25.5" x14ac:dyDescent="0.2">
      <c r="A967" s="14" t="s">
        <v>1922</v>
      </c>
      <c r="B967" s="14" t="s">
        <v>1957</v>
      </c>
      <c r="C967" s="14"/>
      <c r="D967" s="381">
        <v>755.99</v>
      </c>
      <c r="E967" s="381"/>
      <c r="F967" s="381"/>
      <c r="G967" s="23" t="s">
        <v>67</v>
      </c>
      <c r="H967" s="23">
        <v>2010</v>
      </c>
      <c r="I967" s="424">
        <f>VLOOKUP(H967,[1]Inflation!$G$16:$H$26,2,FALSE)</f>
        <v>1.0461491063094051</v>
      </c>
      <c r="J967" s="16">
        <f t="shared" si="89"/>
        <v>790.87826287884718</v>
      </c>
      <c r="K967" s="381"/>
      <c r="L967" s="450">
        <v>503</v>
      </c>
      <c r="M967" s="381"/>
      <c r="N967" s="16">
        <f t="shared" si="91"/>
        <v>526.2130004736307</v>
      </c>
      <c r="O967" s="381">
        <v>1020</v>
      </c>
      <c r="P967" s="381"/>
      <c r="Q967" s="16">
        <f t="shared" si="90"/>
        <v>1067.0720884355931</v>
      </c>
      <c r="R967" s="14" t="s">
        <v>27</v>
      </c>
      <c r="S967" s="397" t="s">
        <v>44</v>
      </c>
      <c r="T967" s="23" t="s">
        <v>66</v>
      </c>
      <c r="U967" s="417"/>
      <c r="V967" s="26" t="s">
        <v>2796</v>
      </c>
      <c r="W967" s="38" t="s">
        <v>69</v>
      </c>
      <c r="X967" s="26"/>
    </row>
    <row r="968" spans="1:24" s="401" customFormat="1" ht="25.5" x14ac:dyDescent="0.2">
      <c r="A968" s="14" t="s">
        <v>1922</v>
      </c>
      <c r="B968" s="14" t="s">
        <v>1957</v>
      </c>
      <c r="C968" s="23"/>
      <c r="D968" s="381">
        <v>457.03</v>
      </c>
      <c r="E968" s="381"/>
      <c r="F968" s="381"/>
      <c r="G968" s="23" t="s">
        <v>67</v>
      </c>
      <c r="H968" s="23">
        <v>2010</v>
      </c>
      <c r="I968" s="424">
        <f>VLOOKUP(H968,[1]Inflation!$G$16:$H$26,2,FALSE)</f>
        <v>1.0461491063094051</v>
      </c>
      <c r="J968" s="16">
        <f t="shared" si="89"/>
        <v>478.12152605658736</v>
      </c>
      <c r="K968" s="381"/>
      <c r="L968" s="450">
        <v>190</v>
      </c>
      <c r="M968" s="381"/>
      <c r="N968" s="16">
        <f t="shared" si="91"/>
        <v>198.76833019878697</v>
      </c>
      <c r="O968" s="381">
        <v>674.18</v>
      </c>
      <c r="P968" s="381"/>
      <c r="Q968" s="16">
        <f t="shared" si="90"/>
        <v>705.2928044916747</v>
      </c>
      <c r="R968" s="14" t="s">
        <v>27</v>
      </c>
      <c r="S968" s="397" t="s">
        <v>44</v>
      </c>
      <c r="T968" s="23" t="s">
        <v>66</v>
      </c>
      <c r="U968" s="417"/>
      <c r="V968" s="26" t="s">
        <v>2801</v>
      </c>
      <c r="W968" s="38" t="s">
        <v>69</v>
      </c>
      <c r="X968" s="26"/>
    </row>
    <row r="969" spans="1:24" s="401" customFormat="1" ht="25.5" x14ac:dyDescent="0.2">
      <c r="A969" s="14" t="s">
        <v>1922</v>
      </c>
      <c r="B969" s="14" t="s">
        <v>1957</v>
      </c>
      <c r="C969" s="23" t="s">
        <v>1964</v>
      </c>
      <c r="D969" s="381">
        <v>138.03</v>
      </c>
      <c r="E969" s="381"/>
      <c r="F969" s="381"/>
      <c r="G969" s="23" t="s">
        <v>67</v>
      </c>
      <c r="H969" s="23">
        <v>2010</v>
      </c>
      <c r="I969" s="424">
        <f>VLOOKUP(H969,[1]Inflation!$G$16:$H$26,2,FALSE)</f>
        <v>1.0461491063094051</v>
      </c>
      <c r="J969" s="16">
        <f t="shared" si="89"/>
        <v>144.39996114388717</v>
      </c>
      <c r="K969" s="381"/>
      <c r="L969" s="450">
        <v>85</v>
      </c>
      <c r="M969" s="381"/>
      <c r="N969" s="16">
        <f t="shared" si="91"/>
        <v>88.922674036299426</v>
      </c>
      <c r="O969" s="381">
        <v>283.89</v>
      </c>
      <c r="P969" s="381"/>
      <c r="Q969" s="16">
        <f t="shared" si="90"/>
        <v>296.991269790177</v>
      </c>
      <c r="R969" s="14" t="s">
        <v>27</v>
      </c>
      <c r="S969" s="397" t="s">
        <v>153</v>
      </c>
      <c r="T969" s="23" t="s">
        <v>66</v>
      </c>
      <c r="U969" s="417"/>
      <c r="V969" s="26" t="s">
        <v>2967</v>
      </c>
      <c r="W969" s="38" t="s">
        <v>69</v>
      </c>
      <c r="X969" s="26"/>
    </row>
    <row r="970" spans="1:24" s="401" customFormat="1" ht="25.5" x14ac:dyDescent="0.2">
      <c r="A970" s="14" t="s">
        <v>1922</v>
      </c>
      <c r="B970" s="14" t="s">
        <v>1957</v>
      </c>
      <c r="C970" s="23"/>
      <c r="D970" s="381">
        <v>62.87</v>
      </c>
      <c r="E970" s="381"/>
      <c r="F970" s="381"/>
      <c r="G970" s="23" t="s">
        <v>67</v>
      </c>
      <c r="H970" s="23">
        <v>2010</v>
      </c>
      <c r="I970" s="424">
        <f>VLOOKUP(H970,[1]Inflation!$G$16:$H$26,2,FALSE)</f>
        <v>1.0461491063094051</v>
      </c>
      <c r="J970" s="16">
        <f t="shared" si="89"/>
        <v>65.771394313672289</v>
      </c>
      <c r="K970" s="381"/>
      <c r="L970" s="450">
        <v>58</v>
      </c>
      <c r="M970" s="381"/>
      <c r="N970" s="16">
        <f t="shared" si="91"/>
        <v>60.676648165945494</v>
      </c>
      <c r="O970" s="381">
        <v>71</v>
      </c>
      <c r="P970" s="381"/>
      <c r="Q970" s="16">
        <f t="shared" si="90"/>
        <v>74.276586547967753</v>
      </c>
      <c r="R970" s="14" t="s">
        <v>27</v>
      </c>
      <c r="S970" s="397" t="s">
        <v>153</v>
      </c>
      <c r="T970" s="23" t="s">
        <v>66</v>
      </c>
      <c r="U970" s="417"/>
      <c r="V970" s="26" t="s">
        <v>2792</v>
      </c>
      <c r="W970" s="38" t="s">
        <v>69</v>
      </c>
      <c r="X970" s="26"/>
    </row>
    <row r="971" spans="1:24" s="401" customFormat="1" ht="25.5" x14ac:dyDescent="0.2">
      <c r="A971" s="14" t="s">
        <v>1922</v>
      </c>
      <c r="B971" s="14" t="s">
        <v>1957</v>
      </c>
      <c r="C971" s="23"/>
      <c r="D971" s="381">
        <v>229.14</v>
      </c>
      <c r="E971" s="381"/>
      <c r="F971" s="381"/>
      <c r="G971" s="23" t="s">
        <v>67</v>
      </c>
      <c r="H971" s="23">
        <v>2010</v>
      </c>
      <c r="I971" s="424">
        <f>VLOOKUP(H971,[1]Inflation!$G$16:$H$26,2,FALSE)</f>
        <v>1.0461491063094051</v>
      </c>
      <c r="J971" s="16">
        <f t="shared" si="89"/>
        <v>239.71460621973705</v>
      </c>
      <c r="K971" s="381"/>
      <c r="L971" s="450">
        <v>90</v>
      </c>
      <c r="M971" s="381"/>
      <c r="N971" s="16">
        <f t="shared" si="91"/>
        <v>94.153419567846456</v>
      </c>
      <c r="O971" s="381">
        <v>600</v>
      </c>
      <c r="P971" s="381"/>
      <c r="Q971" s="16">
        <f t="shared" si="90"/>
        <v>627.68946378564306</v>
      </c>
      <c r="R971" s="14" t="s">
        <v>27</v>
      </c>
      <c r="S971" s="397" t="s">
        <v>262</v>
      </c>
      <c r="T971" s="23" t="s">
        <v>66</v>
      </c>
      <c r="U971" s="417"/>
      <c r="V971" s="26" t="s">
        <v>3111</v>
      </c>
      <c r="W971" s="38" t="s">
        <v>69</v>
      </c>
      <c r="X971" s="26"/>
    </row>
    <row r="972" spans="1:24" s="401" customFormat="1" ht="25.5" x14ac:dyDescent="0.2">
      <c r="A972" s="14" t="s">
        <v>1922</v>
      </c>
      <c r="B972" s="14" t="s">
        <v>1957</v>
      </c>
      <c r="C972" s="23"/>
      <c r="D972" s="381">
        <v>269.92</v>
      </c>
      <c r="E972" s="381"/>
      <c r="F972" s="381"/>
      <c r="G972" s="23" t="s">
        <v>67</v>
      </c>
      <c r="H972" s="23">
        <v>2010</v>
      </c>
      <c r="I972" s="424">
        <f>VLOOKUP(H972,[1]Inflation!$G$16:$H$26,2,FALSE)</f>
        <v>1.0461491063094051</v>
      </c>
      <c r="J972" s="16">
        <f t="shared" si="89"/>
        <v>282.37656677503463</v>
      </c>
      <c r="K972" s="381"/>
      <c r="L972" s="450">
        <v>175</v>
      </c>
      <c r="M972" s="381"/>
      <c r="N972" s="16">
        <f t="shared" si="91"/>
        <v>183.07609360414588</v>
      </c>
      <c r="O972" s="381">
        <v>970</v>
      </c>
      <c r="P972" s="381"/>
      <c r="Q972" s="16">
        <f t="shared" si="90"/>
        <v>1014.7646331201229</v>
      </c>
      <c r="R972" s="14" t="s">
        <v>27</v>
      </c>
      <c r="S972" s="397" t="s">
        <v>196</v>
      </c>
      <c r="T972" s="23" t="s">
        <v>66</v>
      </c>
      <c r="U972" s="417"/>
      <c r="V972" s="26" t="s">
        <v>3109</v>
      </c>
      <c r="W972" s="38" t="s">
        <v>69</v>
      </c>
      <c r="X972" s="26"/>
    </row>
    <row r="973" spans="1:24" s="401" customFormat="1" ht="25.5" x14ac:dyDescent="0.2">
      <c r="A973" s="14" t="s">
        <v>1922</v>
      </c>
      <c r="B973" s="14" t="s">
        <v>1957</v>
      </c>
      <c r="C973" s="14" t="s">
        <v>1971</v>
      </c>
      <c r="D973" s="381">
        <v>217.64</v>
      </c>
      <c r="E973" s="381"/>
      <c r="F973" s="381"/>
      <c r="G973" s="23" t="s">
        <v>67</v>
      </c>
      <c r="H973" s="23">
        <v>2010</v>
      </c>
      <c r="I973" s="424">
        <f>VLOOKUP(H973,[1]Inflation!$G$16:$H$26,2,FALSE)</f>
        <v>1.0461491063094051</v>
      </c>
      <c r="J973" s="16">
        <f t="shared" si="89"/>
        <v>227.68389149717891</v>
      </c>
      <c r="K973" s="381"/>
      <c r="L973" s="450">
        <v>80</v>
      </c>
      <c r="M973" s="381"/>
      <c r="N973" s="16">
        <f t="shared" si="91"/>
        <v>83.691928504752411</v>
      </c>
      <c r="O973" s="381">
        <v>926</v>
      </c>
      <c r="P973" s="381"/>
      <c r="Q973" s="16">
        <f t="shared" si="90"/>
        <v>968.73407244250905</v>
      </c>
      <c r="R973" s="14" t="s">
        <v>27</v>
      </c>
      <c r="S973" s="37" t="s">
        <v>83</v>
      </c>
      <c r="T973" s="23" t="s">
        <v>66</v>
      </c>
      <c r="U973" s="417"/>
      <c r="V973" s="26" t="s">
        <v>2819</v>
      </c>
      <c r="W973" s="38" t="s">
        <v>69</v>
      </c>
      <c r="X973" s="26"/>
    </row>
    <row r="974" spans="1:24" s="401" customFormat="1" ht="25.5" x14ac:dyDescent="0.2">
      <c r="A974" s="14" t="s">
        <v>1922</v>
      </c>
      <c r="B974" s="14" t="s">
        <v>1957</v>
      </c>
      <c r="C974" s="14" t="s">
        <v>1972</v>
      </c>
      <c r="D974" s="381">
        <v>222.5</v>
      </c>
      <c r="E974" s="381"/>
      <c r="F974" s="381"/>
      <c r="G974" s="23" t="s">
        <v>67</v>
      </c>
      <c r="H974" s="23">
        <v>2010</v>
      </c>
      <c r="I974" s="424">
        <f>VLOOKUP(H974,[1]Inflation!$G$16:$H$26,2,FALSE)</f>
        <v>1.0461491063094051</v>
      </c>
      <c r="J974" s="16">
        <f t="shared" si="89"/>
        <v>232.76817615384263</v>
      </c>
      <c r="K974" s="381"/>
      <c r="L974" s="450">
        <v>175</v>
      </c>
      <c r="M974" s="381"/>
      <c r="N974" s="16">
        <f t="shared" si="91"/>
        <v>183.07609360414588</v>
      </c>
      <c r="O974" s="381">
        <v>270</v>
      </c>
      <c r="P974" s="381"/>
      <c r="Q974" s="16">
        <f t="shared" si="90"/>
        <v>282.46025870353935</v>
      </c>
      <c r="R974" s="14" t="s">
        <v>27</v>
      </c>
      <c r="S974" s="37" t="s">
        <v>83</v>
      </c>
      <c r="T974" s="23" t="s">
        <v>66</v>
      </c>
      <c r="U974" s="417"/>
      <c r="V974" s="26" t="s">
        <v>2748</v>
      </c>
      <c r="W974" s="38" t="s">
        <v>69</v>
      </c>
      <c r="X974" s="26"/>
    </row>
    <row r="975" spans="1:24" s="401" customFormat="1" ht="25.5" x14ac:dyDescent="0.2">
      <c r="A975" s="14" t="s">
        <v>1922</v>
      </c>
      <c r="B975" s="14" t="s">
        <v>1957</v>
      </c>
      <c r="C975" s="14" t="s">
        <v>1973</v>
      </c>
      <c r="D975" s="381">
        <v>300</v>
      </c>
      <c r="E975" s="381"/>
      <c r="F975" s="381"/>
      <c r="G975" s="23" t="s">
        <v>67</v>
      </c>
      <c r="H975" s="23">
        <v>2010</v>
      </c>
      <c r="I975" s="424">
        <f>VLOOKUP(H975,[1]Inflation!$G$16:$H$26,2,FALSE)</f>
        <v>1.0461491063094051</v>
      </c>
      <c r="J975" s="16">
        <f t="shared" si="89"/>
        <v>313.84473189282153</v>
      </c>
      <c r="K975" s="381"/>
      <c r="L975" s="450">
        <v>300</v>
      </c>
      <c r="M975" s="381"/>
      <c r="N975" s="16">
        <f t="shared" si="91"/>
        <v>313.84473189282153</v>
      </c>
      <c r="O975" s="381">
        <v>300</v>
      </c>
      <c r="P975" s="381"/>
      <c r="Q975" s="16">
        <f t="shared" si="90"/>
        <v>313.84473189282153</v>
      </c>
      <c r="R975" s="14" t="s">
        <v>27</v>
      </c>
      <c r="S975" s="37" t="s">
        <v>83</v>
      </c>
      <c r="T975" s="23" t="s">
        <v>66</v>
      </c>
      <c r="U975" s="417"/>
      <c r="V975" s="26" t="s">
        <v>2788</v>
      </c>
      <c r="W975" s="38" t="s">
        <v>69</v>
      </c>
      <c r="X975" s="26"/>
    </row>
    <row r="976" spans="1:24" s="401" customFormat="1" ht="25.5" x14ac:dyDescent="0.2">
      <c r="A976" s="14" t="s">
        <v>1922</v>
      </c>
      <c r="B976" s="14" t="s">
        <v>1957</v>
      </c>
      <c r="C976" s="23"/>
      <c r="D976" s="381">
        <v>706.45</v>
      </c>
      <c r="E976" s="381"/>
      <c r="F976" s="381"/>
      <c r="G976" s="23" t="s">
        <v>67</v>
      </c>
      <c r="H976" s="23">
        <v>2010</v>
      </c>
      <c r="I976" s="424">
        <f>VLOOKUP(H976,[1]Inflation!$G$16:$H$26,2,FALSE)</f>
        <v>1.0461491063094051</v>
      </c>
      <c r="J976" s="16">
        <f t="shared" si="89"/>
        <v>739.05203615227924</v>
      </c>
      <c r="K976" s="381"/>
      <c r="L976" s="450">
        <v>120</v>
      </c>
      <c r="M976" s="381"/>
      <c r="N976" s="16">
        <f t="shared" si="91"/>
        <v>125.5378927571286</v>
      </c>
      <c r="O976" s="381">
        <v>2400</v>
      </c>
      <c r="P976" s="381"/>
      <c r="Q976" s="16">
        <f t="shared" si="90"/>
        <v>2510.7578551425722</v>
      </c>
      <c r="R976" s="14" t="s">
        <v>27</v>
      </c>
      <c r="S976" s="37" t="s">
        <v>269</v>
      </c>
      <c r="T976" s="23" t="s">
        <v>66</v>
      </c>
      <c r="U976" s="417"/>
      <c r="V976" s="26" t="s">
        <v>3142</v>
      </c>
      <c r="W976" s="38" t="s">
        <v>69</v>
      </c>
      <c r="X976" s="26"/>
    </row>
    <row r="977" spans="1:24" s="401" customFormat="1" ht="25.5" x14ac:dyDescent="0.2">
      <c r="A977" s="14" t="s">
        <v>1922</v>
      </c>
      <c r="B977" s="14" t="s">
        <v>1957</v>
      </c>
      <c r="C977" s="14" t="s">
        <v>1975</v>
      </c>
      <c r="D977" s="381">
        <v>156.6</v>
      </c>
      <c r="E977" s="381"/>
      <c r="F977" s="381"/>
      <c r="G977" s="23" t="s">
        <v>67</v>
      </c>
      <c r="H977" s="23">
        <v>2010</v>
      </c>
      <c r="I977" s="424">
        <f>VLOOKUP(H977,[1]Inflation!$G$16:$H$26,2,FALSE)</f>
        <v>1.0461491063094051</v>
      </c>
      <c r="J977" s="16">
        <f t="shared" si="89"/>
        <v>163.82695004805282</v>
      </c>
      <c r="K977" s="381"/>
      <c r="L977" s="450">
        <v>60</v>
      </c>
      <c r="M977" s="381"/>
      <c r="N977" s="16">
        <f t="shared" si="91"/>
        <v>62.768946378564301</v>
      </c>
      <c r="O977" s="381">
        <v>316.42</v>
      </c>
      <c r="P977" s="381"/>
      <c r="Q977" s="16">
        <f t="shared" si="90"/>
        <v>331.02250021842195</v>
      </c>
      <c r="R977" s="14" t="s">
        <v>27</v>
      </c>
      <c r="S977" s="37" t="s">
        <v>291</v>
      </c>
      <c r="T977" s="23" t="s">
        <v>66</v>
      </c>
      <c r="U977" s="417"/>
      <c r="V977" s="26" t="s">
        <v>3143</v>
      </c>
      <c r="W977" s="38" t="s">
        <v>69</v>
      </c>
      <c r="X977" s="26"/>
    </row>
    <row r="978" spans="1:24" s="401" customFormat="1" ht="25.5" x14ac:dyDescent="0.2">
      <c r="A978" s="14" t="s">
        <v>1922</v>
      </c>
      <c r="B978" s="14" t="s">
        <v>1957</v>
      </c>
      <c r="C978" s="14" t="s">
        <v>1977</v>
      </c>
      <c r="D978" s="381">
        <v>204.2</v>
      </c>
      <c r="E978" s="381"/>
      <c r="F978" s="381"/>
      <c r="G978" s="23" t="s">
        <v>67</v>
      </c>
      <c r="H978" s="23">
        <v>2010</v>
      </c>
      <c r="I978" s="424">
        <f>VLOOKUP(H978,[1]Inflation!$G$16:$H$26,2,FALSE)</f>
        <v>1.0461491063094051</v>
      </c>
      <c r="J978" s="16">
        <f t="shared" si="89"/>
        <v>213.62364750838049</v>
      </c>
      <c r="K978" s="381"/>
      <c r="L978" s="450">
        <v>91</v>
      </c>
      <c r="M978" s="381"/>
      <c r="N978" s="16">
        <f t="shared" si="91"/>
        <v>95.199568674155856</v>
      </c>
      <c r="O978" s="381">
        <v>350</v>
      </c>
      <c r="P978" s="381"/>
      <c r="Q978" s="16">
        <f t="shared" si="90"/>
        <v>366.15218720829176</v>
      </c>
      <c r="R978" s="14" t="s">
        <v>27</v>
      </c>
      <c r="S978" s="37" t="s">
        <v>291</v>
      </c>
      <c r="T978" s="23" t="s">
        <v>66</v>
      </c>
      <c r="U978" s="417"/>
      <c r="V978" s="26" t="s">
        <v>3144</v>
      </c>
      <c r="W978" s="38" t="s">
        <v>69</v>
      </c>
      <c r="X978" s="26"/>
    </row>
    <row r="979" spans="1:24" s="401" customFormat="1" ht="25.5" x14ac:dyDescent="0.2">
      <c r="A979" s="14" t="s">
        <v>1922</v>
      </c>
      <c r="B979" s="14" t="s">
        <v>1957</v>
      </c>
      <c r="C979" s="14" t="s">
        <v>1979</v>
      </c>
      <c r="D979" s="381">
        <v>210.29</v>
      </c>
      <c r="E979" s="381"/>
      <c r="F979" s="381"/>
      <c r="G979" s="23" t="s">
        <v>67</v>
      </c>
      <c r="H979" s="23">
        <v>2010</v>
      </c>
      <c r="I979" s="424">
        <f>VLOOKUP(H979,[1]Inflation!$G$16:$H$26,2,FALSE)</f>
        <v>1.0461491063094051</v>
      </c>
      <c r="J979" s="16">
        <f t="shared" si="89"/>
        <v>219.99469556580479</v>
      </c>
      <c r="K979" s="381"/>
      <c r="L979" s="450">
        <v>95</v>
      </c>
      <c r="M979" s="381"/>
      <c r="N979" s="16">
        <f t="shared" si="91"/>
        <v>99.384165099393485</v>
      </c>
      <c r="O979" s="381">
        <v>380</v>
      </c>
      <c r="P979" s="381"/>
      <c r="Q979" s="16">
        <f t="shared" si="90"/>
        <v>397.53666039757394</v>
      </c>
      <c r="R979" s="14" t="s">
        <v>27</v>
      </c>
      <c r="S979" s="37" t="s">
        <v>291</v>
      </c>
      <c r="T979" s="23" t="s">
        <v>66</v>
      </c>
      <c r="U979" s="417"/>
      <c r="V979" s="26" t="s">
        <v>2786</v>
      </c>
      <c r="W979" s="38" t="s">
        <v>69</v>
      </c>
      <c r="X979" s="26"/>
    </row>
    <row r="980" spans="1:24" s="401" customFormat="1" ht="25.5" x14ac:dyDescent="0.2">
      <c r="A980" s="14" t="s">
        <v>1922</v>
      </c>
      <c r="B980" s="14" t="s">
        <v>1957</v>
      </c>
      <c r="C980" s="14" t="s">
        <v>1980</v>
      </c>
      <c r="D980" s="381">
        <v>127.5</v>
      </c>
      <c r="E980" s="381"/>
      <c r="F980" s="381"/>
      <c r="G980" s="23" t="s">
        <v>67</v>
      </c>
      <c r="H980" s="23">
        <v>2010</v>
      </c>
      <c r="I980" s="424">
        <f>VLOOKUP(H980,[1]Inflation!$G$16:$H$26,2,FALSE)</f>
        <v>1.0461491063094051</v>
      </c>
      <c r="J980" s="16">
        <f t="shared" si="89"/>
        <v>133.38401105444913</v>
      </c>
      <c r="K980" s="381"/>
      <c r="L980" s="450">
        <v>75</v>
      </c>
      <c r="M980" s="381"/>
      <c r="N980" s="16">
        <f t="shared" si="91"/>
        <v>78.461182973205382</v>
      </c>
      <c r="O980" s="381">
        <v>250</v>
      </c>
      <c r="P980" s="381"/>
      <c r="Q980" s="16">
        <f t="shared" si="90"/>
        <v>261.53727657735124</v>
      </c>
      <c r="R980" s="14" t="s">
        <v>27</v>
      </c>
      <c r="S980" s="37" t="s">
        <v>291</v>
      </c>
      <c r="T980" s="23" t="s">
        <v>66</v>
      </c>
      <c r="U980" s="417"/>
      <c r="V980" s="26" t="s">
        <v>2763</v>
      </c>
      <c r="W980" s="38" t="s">
        <v>69</v>
      </c>
      <c r="X980" s="26"/>
    </row>
    <row r="981" spans="1:24" s="401" customFormat="1" ht="25.5" x14ac:dyDescent="0.2">
      <c r="A981" s="14" t="s">
        <v>1922</v>
      </c>
      <c r="B981" s="14" t="s">
        <v>1957</v>
      </c>
      <c r="C981" s="23" t="s">
        <v>1983</v>
      </c>
      <c r="D981" s="381">
        <v>316.38</v>
      </c>
      <c r="E981" s="381"/>
      <c r="F981" s="381"/>
      <c r="G981" s="23" t="s">
        <v>67</v>
      </c>
      <c r="H981" s="23">
        <v>2010</v>
      </c>
      <c r="I981" s="424">
        <f>VLOOKUP(H981,[1]Inflation!$G$16:$H$26,2,FALSE)</f>
        <v>1.0461491063094051</v>
      </c>
      <c r="J981" s="16">
        <f t="shared" si="89"/>
        <v>330.98065425416956</v>
      </c>
      <c r="K981" s="381"/>
      <c r="L981" s="450">
        <v>93</v>
      </c>
      <c r="M981" s="381"/>
      <c r="N981" s="16">
        <f t="shared" si="91"/>
        <v>97.29186688677467</v>
      </c>
      <c r="O981" s="381">
        <v>1150</v>
      </c>
      <c r="P981" s="381"/>
      <c r="Q981" s="16">
        <f t="shared" si="90"/>
        <v>1203.0714722558157</v>
      </c>
      <c r="R981" s="14" t="s">
        <v>27</v>
      </c>
      <c r="S981" s="37" t="s">
        <v>88</v>
      </c>
      <c r="T981" s="23" t="s">
        <v>66</v>
      </c>
      <c r="U981" s="417"/>
      <c r="V981" s="26" t="s">
        <v>2786</v>
      </c>
      <c r="W981" s="38" t="s">
        <v>69</v>
      </c>
      <c r="X981" s="26"/>
    </row>
    <row r="982" spans="1:24" s="401" customFormat="1" ht="25.5" x14ac:dyDescent="0.2">
      <c r="A982" s="14" t="s">
        <v>1922</v>
      </c>
      <c r="B982" s="14" t="s">
        <v>1957</v>
      </c>
      <c r="C982" s="23"/>
      <c r="D982" s="381">
        <v>211.88</v>
      </c>
      <c r="E982" s="381"/>
      <c r="F982" s="381"/>
      <c r="G982" s="23">
        <v>2010</v>
      </c>
      <c r="H982" s="23">
        <v>2010</v>
      </c>
      <c r="I982" s="424">
        <f>VLOOKUP(H982,[1]Inflation!$G$16:$H$26,2,FALSE)</f>
        <v>1.0461491063094051</v>
      </c>
      <c r="J982" s="16">
        <f t="shared" si="89"/>
        <v>221.65807264483675</v>
      </c>
      <c r="K982" s="381"/>
      <c r="L982" s="450">
        <v>135</v>
      </c>
      <c r="M982" s="381"/>
      <c r="N982" s="16">
        <f t="shared" si="91"/>
        <v>141.23012935176968</v>
      </c>
      <c r="O982" s="381">
        <v>307.7</v>
      </c>
      <c r="P982" s="381"/>
      <c r="Q982" s="16">
        <f t="shared" si="90"/>
        <v>321.90008001140393</v>
      </c>
      <c r="R982" s="14" t="s">
        <v>27</v>
      </c>
      <c r="S982" s="403" t="s">
        <v>2714</v>
      </c>
      <c r="T982" s="23" t="s">
        <v>66</v>
      </c>
      <c r="U982" s="417"/>
      <c r="V982" s="26" t="s">
        <v>3144</v>
      </c>
      <c r="W982" s="38" t="s">
        <v>69</v>
      </c>
      <c r="X982" s="26"/>
    </row>
    <row r="983" spans="1:24" s="401" customFormat="1" ht="25.5" x14ac:dyDescent="0.2">
      <c r="A983" s="14" t="s">
        <v>1922</v>
      </c>
      <c r="B983" s="14" t="s">
        <v>1957</v>
      </c>
      <c r="C983" s="23"/>
      <c r="D983" s="381">
        <v>231.57</v>
      </c>
      <c r="E983" s="381"/>
      <c r="F983" s="381"/>
      <c r="G983" s="23">
        <v>2011</v>
      </c>
      <c r="H983" s="23">
        <v>2011</v>
      </c>
      <c r="I983" s="424">
        <f>VLOOKUP(H983,[1]Inflation!$G$16:$H$26,2,FALSE)</f>
        <v>1.0292667257822254</v>
      </c>
      <c r="J983" s="16">
        <f t="shared" si="89"/>
        <v>238.34729568938994</v>
      </c>
      <c r="K983" s="381"/>
      <c r="L983" s="450">
        <v>150</v>
      </c>
      <c r="M983" s="381"/>
      <c r="N983" s="16">
        <f t="shared" si="91"/>
        <v>154.39000886733382</v>
      </c>
      <c r="O983" s="381">
        <v>420</v>
      </c>
      <c r="P983" s="381"/>
      <c r="Q983" s="16">
        <f t="shared" si="90"/>
        <v>432.29202482853469</v>
      </c>
      <c r="R983" s="14" t="s">
        <v>27</v>
      </c>
      <c r="S983" s="403" t="s">
        <v>2714</v>
      </c>
      <c r="T983" s="23" t="s">
        <v>66</v>
      </c>
      <c r="U983" s="417"/>
      <c r="V983" s="26" t="s">
        <v>3145</v>
      </c>
      <c r="W983" s="38" t="s">
        <v>69</v>
      </c>
      <c r="X983" s="26"/>
    </row>
    <row r="984" spans="1:24" s="401" customFormat="1" ht="25.5" x14ac:dyDescent="0.2">
      <c r="A984" s="37" t="s">
        <v>1922</v>
      </c>
      <c r="B984" s="37" t="s">
        <v>1985</v>
      </c>
      <c r="C984" s="31"/>
      <c r="D984" s="384">
        <v>30.01</v>
      </c>
      <c r="E984" s="384"/>
      <c r="F984" s="384"/>
      <c r="G984" s="23" t="s">
        <v>67</v>
      </c>
      <c r="H984" s="23">
        <v>2010</v>
      </c>
      <c r="I984" s="424">
        <f>VLOOKUP(H984,[1]Inflation!$G$16:$H$26,2,FALSE)</f>
        <v>1.0461491063094051</v>
      </c>
      <c r="J984" s="16">
        <f t="shared" si="89"/>
        <v>31.394934680345248</v>
      </c>
      <c r="K984" s="384">
        <f>AVERAGE(J984:J985)</f>
        <v>45.214564374692486</v>
      </c>
      <c r="L984" s="452">
        <v>21</v>
      </c>
      <c r="M984" s="384"/>
      <c r="N984" s="16">
        <f t="shared" si="91"/>
        <v>21.969131232497507</v>
      </c>
      <c r="O984" s="384">
        <v>38</v>
      </c>
      <c r="P984" s="384"/>
      <c r="Q984" s="16">
        <f t="shared" si="90"/>
        <v>39.753666039757391</v>
      </c>
      <c r="R984" s="14" t="s">
        <v>27</v>
      </c>
      <c r="S984" s="397" t="s">
        <v>71</v>
      </c>
      <c r="T984" s="23" t="s">
        <v>66</v>
      </c>
      <c r="U984" s="31"/>
      <c r="V984" s="33" t="s">
        <v>3146</v>
      </c>
      <c r="W984" s="38" t="s">
        <v>69</v>
      </c>
      <c r="X984" s="33"/>
    </row>
    <row r="985" spans="1:24" s="401" customFormat="1" ht="25.5" x14ac:dyDescent="0.2">
      <c r="A985" s="14" t="s">
        <v>1922</v>
      </c>
      <c r="B985" s="14" t="s">
        <v>1985</v>
      </c>
      <c r="C985" s="23"/>
      <c r="D985" s="381">
        <v>56.43</v>
      </c>
      <c r="E985" s="381"/>
      <c r="F985" s="381"/>
      <c r="G985" s="23" t="s">
        <v>67</v>
      </c>
      <c r="H985" s="23">
        <v>2010</v>
      </c>
      <c r="I985" s="424">
        <f>VLOOKUP(H985,[1]Inflation!$G$16:$H$26,2,FALSE)</f>
        <v>1.0461491063094051</v>
      </c>
      <c r="J985" s="16">
        <f t="shared" si="89"/>
        <v>59.034194069039728</v>
      </c>
      <c r="K985" s="381"/>
      <c r="L985" s="450">
        <v>25</v>
      </c>
      <c r="M985" s="381"/>
      <c r="N985" s="16">
        <f t="shared" si="91"/>
        <v>26.153727657735125</v>
      </c>
      <c r="O985" s="381">
        <v>87.86</v>
      </c>
      <c r="P985" s="381"/>
      <c r="Q985" s="16">
        <f t="shared" si="90"/>
        <v>91.914660480344324</v>
      </c>
      <c r="R985" s="14" t="s">
        <v>27</v>
      </c>
      <c r="S985" s="397" t="s">
        <v>153</v>
      </c>
      <c r="T985" s="23" t="s">
        <v>66</v>
      </c>
      <c r="U985" s="417"/>
      <c r="V985" s="26" t="s">
        <v>2748</v>
      </c>
      <c r="W985" s="38" t="s">
        <v>69</v>
      </c>
      <c r="X985" s="26"/>
    </row>
    <row r="986" spans="1:24" s="401" customFormat="1" ht="25.5" x14ac:dyDescent="0.2">
      <c r="A986" s="14" t="s">
        <v>1922</v>
      </c>
      <c r="B986" s="14" t="s">
        <v>1987</v>
      </c>
      <c r="C986" s="14"/>
      <c r="D986" s="398">
        <v>90000</v>
      </c>
      <c r="E986" s="398"/>
      <c r="F986" s="398"/>
      <c r="G986" s="14" t="s">
        <v>30</v>
      </c>
      <c r="H986" s="14">
        <v>2008</v>
      </c>
      <c r="I986" s="424">
        <f>VLOOKUP(H986,[1]Inflation!$G$16:$H$26,2,FALSE)</f>
        <v>1.0721304058925818</v>
      </c>
      <c r="J986" s="16">
        <f t="shared" si="89"/>
        <v>96491.73653033236</v>
      </c>
      <c r="K986" s="398"/>
      <c r="L986" s="16"/>
      <c r="M986" s="398"/>
      <c r="N986" s="16">
        <f t="shared" si="91"/>
        <v>0</v>
      </c>
      <c r="O986" s="398"/>
      <c r="P986" s="398"/>
      <c r="Q986" s="16">
        <f t="shared" si="90"/>
        <v>0</v>
      </c>
      <c r="R986" s="14" t="s">
        <v>27</v>
      </c>
      <c r="S986" s="14" t="s">
        <v>28</v>
      </c>
      <c r="T986" s="14" t="s">
        <v>29</v>
      </c>
      <c r="U986" s="416" t="s">
        <v>1988</v>
      </c>
      <c r="V986" s="14" t="s">
        <v>2739</v>
      </c>
      <c r="W986" s="38" t="s">
        <v>33</v>
      </c>
      <c r="X986" s="14" t="s">
        <v>34</v>
      </c>
    </row>
    <row r="987" spans="1:24" s="401" customFormat="1" ht="25.5" x14ac:dyDescent="0.2">
      <c r="A987" s="14" t="s">
        <v>1922</v>
      </c>
      <c r="B987" s="14" t="s">
        <v>1987</v>
      </c>
      <c r="C987" s="14" t="s">
        <v>1989</v>
      </c>
      <c r="D987" s="14"/>
      <c r="E987" s="14"/>
      <c r="F987" s="14"/>
      <c r="G987" s="14">
        <v>2008</v>
      </c>
      <c r="H987" s="14">
        <v>2008</v>
      </c>
      <c r="I987" s="424">
        <f>VLOOKUP(H987,[1]Inflation!$G$16:$H$26,2,FALSE)</f>
        <v>1.0721304058925818</v>
      </c>
      <c r="J987" s="464"/>
      <c r="K987" s="398">
        <v>4000</v>
      </c>
      <c r="L987" s="16">
        <v>75000</v>
      </c>
      <c r="M987" s="398"/>
      <c r="N987" s="16">
        <f>I987*L987</f>
        <v>80409.780441943629</v>
      </c>
      <c r="O987" s="398">
        <v>100000</v>
      </c>
      <c r="P987" s="398"/>
      <c r="Q987" s="16">
        <f t="shared" si="90"/>
        <v>107213.04058925818</v>
      </c>
      <c r="R987" s="14" t="s">
        <v>353</v>
      </c>
      <c r="S987" s="14" t="s">
        <v>84</v>
      </c>
      <c r="T987" s="14" t="s">
        <v>373</v>
      </c>
      <c r="U987" s="416">
        <v>37</v>
      </c>
      <c r="V987" s="14" t="s">
        <v>2739</v>
      </c>
      <c r="W987" s="38" t="s">
        <v>375</v>
      </c>
      <c r="X987" s="14"/>
    </row>
    <row r="988" spans="1:24" s="401" customFormat="1" x14ac:dyDescent="0.2">
      <c r="A988" s="14" t="s">
        <v>1990</v>
      </c>
      <c r="B988" s="14" t="s">
        <v>1991</v>
      </c>
      <c r="C988" s="14"/>
      <c r="D988" s="398">
        <v>110.15</v>
      </c>
      <c r="E988" s="398">
        <v>110.15</v>
      </c>
      <c r="F988" s="398"/>
      <c r="G988" s="14">
        <v>2010</v>
      </c>
      <c r="H988" s="14">
        <v>2010</v>
      </c>
      <c r="I988" s="424">
        <f>VLOOKUP(H988,[1]Inflation!$G$16:$H$26,2,FALSE)</f>
        <v>1.0461491063094051</v>
      </c>
      <c r="J988" s="16">
        <f t="shared" ref="J988:J1019" si="92">I988*E988</f>
        <v>115.23332405998097</v>
      </c>
      <c r="K988" s="398"/>
      <c r="L988" s="16"/>
      <c r="M988" s="398"/>
      <c r="N988" s="16">
        <f t="shared" ref="N988:N1019" si="93">L988*I988</f>
        <v>0</v>
      </c>
      <c r="O988" s="398"/>
      <c r="P988" s="398"/>
      <c r="Q988" s="16">
        <f t="shared" si="90"/>
        <v>0</v>
      </c>
      <c r="R988" s="14" t="s">
        <v>113</v>
      </c>
      <c r="S988" s="14" t="s">
        <v>205</v>
      </c>
      <c r="T988" s="407" t="s">
        <v>1791</v>
      </c>
      <c r="U988" s="416" t="s">
        <v>32</v>
      </c>
      <c r="V988" s="14" t="s">
        <v>3147</v>
      </c>
      <c r="W988" s="38" t="s">
        <v>207</v>
      </c>
      <c r="X988" s="14"/>
    </row>
    <row r="989" spans="1:24" s="401" customFormat="1" x14ac:dyDescent="0.2">
      <c r="A989" s="14" t="s">
        <v>1990</v>
      </c>
      <c r="B989" s="14" t="s">
        <v>1991</v>
      </c>
      <c r="C989" s="14" t="s">
        <v>212</v>
      </c>
      <c r="D989" s="398">
        <v>146</v>
      </c>
      <c r="E989" s="398">
        <v>146</v>
      </c>
      <c r="F989" s="398"/>
      <c r="G989" s="14">
        <v>2011</v>
      </c>
      <c r="H989" s="14">
        <v>2011</v>
      </c>
      <c r="I989" s="424">
        <f>VLOOKUP(H989,[1]Inflation!$G$16:$H$26,2,FALSE)</f>
        <v>1.0292667257822254</v>
      </c>
      <c r="J989" s="16">
        <f t="shared" si="92"/>
        <v>150.2729419642049</v>
      </c>
      <c r="K989" s="398"/>
      <c r="L989" s="16"/>
      <c r="M989" s="398"/>
      <c r="N989" s="16">
        <f t="shared" si="93"/>
        <v>0</v>
      </c>
      <c r="O989" s="398"/>
      <c r="P989" s="398"/>
      <c r="Q989" s="16">
        <f t="shared" si="90"/>
        <v>0</v>
      </c>
      <c r="R989" s="14" t="s">
        <v>113</v>
      </c>
      <c r="S989" s="14" t="s">
        <v>71</v>
      </c>
      <c r="T989" s="407" t="s">
        <v>216</v>
      </c>
      <c r="U989" s="416">
        <v>14</v>
      </c>
      <c r="V989" s="14" t="s">
        <v>3148</v>
      </c>
      <c r="W989" s="38" t="s">
        <v>217</v>
      </c>
      <c r="X989" s="14"/>
    </row>
    <row r="990" spans="1:24" s="401" customFormat="1" x14ac:dyDescent="0.2">
      <c r="A990" s="14" t="s">
        <v>1990</v>
      </c>
      <c r="B990" s="14" t="s">
        <v>1991</v>
      </c>
      <c r="C990" s="14" t="s">
        <v>1992</v>
      </c>
      <c r="D990" s="398">
        <v>155</v>
      </c>
      <c r="E990" s="398">
        <v>155</v>
      </c>
      <c r="F990" s="398"/>
      <c r="G990" s="14">
        <v>2011</v>
      </c>
      <c r="H990" s="14">
        <v>2011</v>
      </c>
      <c r="I990" s="424">
        <f>VLOOKUP(H990,[1]Inflation!$G$16:$H$26,2,FALSE)</f>
        <v>1.0292667257822254</v>
      </c>
      <c r="J990" s="16">
        <f t="shared" si="92"/>
        <v>159.53634249624494</v>
      </c>
      <c r="K990" s="398"/>
      <c r="L990" s="16">
        <v>155</v>
      </c>
      <c r="M990" s="398"/>
      <c r="N990" s="16">
        <f t="shared" si="93"/>
        <v>159.53634249624494</v>
      </c>
      <c r="O990" s="398">
        <v>155</v>
      </c>
      <c r="P990" s="398"/>
      <c r="Q990" s="16">
        <f t="shared" si="90"/>
        <v>159.53634249624494</v>
      </c>
      <c r="R990" s="14" t="s">
        <v>113</v>
      </c>
      <c r="S990" s="14" t="s">
        <v>202</v>
      </c>
      <c r="T990" s="14" t="s">
        <v>203</v>
      </c>
      <c r="U990" s="416" t="s">
        <v>32</v>
      </c>
      <c r="V990" s="14" t="s">
        <v>3149</v>
      </c>
      <c r="W990" s="38" t="s">
        <v>204</v>
      </c>
      <c r="X990" s="14"/>
    </row>
    <row r="991" spans="1:24" s="401" customFormat="1" x14ac:dyDescent="0.2">
      <c r="A991" s="14" t="s">
        <v>1990</v>
      </c>
      <c r="B991" s="14" t="s">
        <v>1991</v>
      </c>
      <c r="C991" s="14" t="s">
        <v>1993</v>
      </c>
      <c r="D991" s="398">
        <v>30.15</v>
      </c>
      <c r="E991" s="398">
        <v>30.15</v>
      </c>
      <c r="F991" s="398"/>
      <c r="G991" s="14" t="s">
        <v>1085</v>
      </c>
      <c r="H991" s="14">
        <v>2011</v>
      </c>
      <c r="I991" s="424">
        <f>VLOOKUP(H991,[1]Inflation!$G$16:$H$26,2,FALSE)</f>
        <v>1.0292667257822254</v>
      </c>
      <c r="J991" s="16">
        <f t="shared" si="92"/>
        <v>31.032391782334095</v>
      </c>
      <c r="K991" s="398"/>
      <c r="L991" s="16"/>
      <c r="M991" s="398"/>
      <c r="N991" s="16">
        <f t="shared" si="93"/>
        <v>0</v>
      </c>
      <c r="O991" s="398"/>
      <c r="P991" s="398"/>
      <c r="Q991" s="16">
        <f t="shared" si="90"/>
        <v>0</v>
      </c>
      <c r="R991" s="14" t="s">
        <v>113</v>
      </c>
      <c r="S991" s="14" t="s">
        <v>74</v>
      </c>
      <c r="T991" s="14" t="s">
        <v>1084</v>
      </c>
      <c r="U991" s="416">
        <v>17</v>
      </c>
      <c r="V991" s="14" t="s">
        <v>3150</v>
      </c>
      <c r="W991" s="38" t="s">
        <v>1086</v>
      </c>
      <c r="X991" s="14"/>
    </row>
    <row r="992" spans="1:24" s="401" customFormat="1" x14ac:dyDescent="0.2">
      <c r="A992" s="14" t="s">
        <v>1990</v>
      </c>
      <c r="B992" s="14" t="s">
        <v>1991</v>
      </c>
      <c r="C992" s="14" t="s">
        <v>1994</v>
      </c>
      <c r="D992" s="398">
        <v>50.11</v>
      </c>
      <c r="E992" s="398">
        <v>50.11</v>
      </c>
      <c r="F992" s="398"/>
      <c r="G992" s="14" t="s">
        <v>1085</v>
      </c>
      <c r="H992" s="14">
        <v>2011</v>
      </c>
      <c r="I992" s="424">
        <f>VLOOKUP(H992,[1]Inflation!$G$16:$H$26,2,FALSE)</f>
        <v>1.0292667257822254</v>
      </c>
      <c r="J992" s="16">
        <f t="shared" si="92"/>
        <v>51.576555628947318</v>
      </c>
      <c r="K992" s="398"/>
      <c r="L992" s="16"/>
      <c r="M992" s="398"/>
      <c r="N992" s="16">
        <f t="shared" si="93"/>
        <v>0</v>
      </c>
      <c r="O992" s="398"/>
      <c r="P992" s="398"/>
      <c r="Q992" s="16">
        <f t="shared" si="90"/>
        <v>0</v>
      </c>
      <c r="R992" s="14" t="s">
        <v>113</v>
      </c>
      <c r="S992" s="14" t="s">
        <v>74</v>
      </c>
      <c r="T992" s="14" t="s">
        <v>1084</v>
      </c>
      <c r="U992" s="416">
        <v>17</v>
      </c>
      <c r="V992" s="14" t="s">
        <v>3151</v>
      </c>
      <c r="W992" s="38" t="s">
        <v>1086</v>
      </c>
      <c r="X992" s="14"/>
    </row>
    <row r="993" spans="1:24" s="401" customFormat="1" x14ac:dyDescent="0.2">
      <c r="A993" s="14" t="s">
        <v>1990</v>
      </c>
      <c r="B993" s="14" t="s">
        <v>1991</v>
      </c>
      <c r="C993" s="14" t="s">
        <v>1995</v>
      </c>
      <c r="D993" s="398">
        <v>62.22</v>
      </c>
      <c r="E993" s="398">
        <v>62.22</v>
      </c>
      <c r="F993" s="398"/>
      <c r="G993" s="14" t="s">
        <v>1085</v>
      </c>
      <c r="H993" s="14">
        <v>2011</v>
      </c>
      <c r="I993" s="424">
        <f>VLOOKUP(H993,[1]Inflation!$G$16:$H$26,2,FALSE)</f>
        <v>1.0292667257822254</v>
      </c>
      <c r="J993" s="16">
        <f t="shared" si="92"/>
        <v>64.040975678170071</v>
      </c>
      <c r="K993" s="398"/>
      <c r="L993" s="16"/>
      <c r="M993" s="398"/>
      <c r="N993" s="16">
        <f t="shared" si="93"/>
        <v>0</v>
      </c>
      <c r="O993" s="398"/>
      <c r="P993" s="398"/>
      <c r="Q993" s="16">
        <f t="shared" ref="Q993:Q1024" si="94">O993*I993</f>
        <v>0</v>
      </c>
      <c r="R993" s="14" t="s">
        <v>113</v>
      </c>
      <c r="S993" s="14" t="s">
        <v>74</v>
      </c>
      <c r="T993" s="14" t="s">
        <v>1084</v>
      </c>
      <c r="U993" s="416">
        <v>17</v>
      </c>
      <c r="V993" s="14" t="s">
        <v>3152</v>
      </c>
      <c r="W993" s="38" t="s">
        <v>1086</v>
      </c>
      <c r="X993" s="14"/>
    </row>
    <row r="994" spans="1:24" s="401" customFormat="1" x14ac:dyDescent="0.2">
      <c r="A994" s="14" t="s">
        <v>1990</v>
      </c>
      <c r="B994" s="14" t="s">
        <v>1991</v>
      </c>
      <c r="C994" s="14" t="s">
        <v>1996</v>
      </c>
      <c r="D994" s="398">
        <v>33.4</v>
      </c>
      <c r="E994" s="398">
        <v>33.4</v>
      </c>
      <c r="F994" s="398"/>
      <c r="G994" s="14" t="s">
        <v>1085</v>
      </c>
      <c r="H994" s="14">
        <v>2011</v>
      </c>
      <c r="I994" s="424">
        <f>VLOOKUP(H994,[1]Inflation!$G$16:$H$26,2,FALSE)</f>
        <v>1.0292667257822254</v>
      </c>
      <c r="J994" s="16">
        <f t="shared" si="92"/>
        <v>34.377508641126326</v>
      </c>
      <c r="K994" s="398"/>
      <c r="L994" s="16"/>
      <c r="M994" s="398"/>
      <c r="N994" s="16">
        <f t="shared" si="93"/>
        <v>0</v>
      </c>
      <c r="O994" s="398"/>
      <c r="P994" s="398"/>
      <c r="Q994" s="16">
        <f t="shared" si="94"/>
        <v>0</v>
      </c>
      <c r="R994" s="14" t="s">
        <v>113</v>
      </c>
      <c r="S994" s="14" t="s">
        <v>74</v>
      </c>
      <c r="T994" s="14" t="s">
        <v>1084</v>
      </c>
      <c r="U994" s="416">
        <v>17</v>
      </c>
      <c r="V994" s="14" t="s">
        <v>3153</v>
      </c>
      <c r="W994" s="38" t="s">
        <v>1086</v>
      </c>
      <c r="X994" s="14"/>
    </row>
    <row r="995" spans="1:24" s="401" customFormat="1" x14ac:dyDescent="0.2">
      <c r="A995" s="14" t="s">
        <v>1990</v>
      </c>
      <c r="B995" s="14" t="s">
        <v>1991</v>
      </c>
      <c r="C995" s="14" t="s">
        <v>1997</v>
      </c>
      <c r="D995" s="398">
        <v>53.14</v>
      </c>
      <c r="E995" s="398">
        <v>53.14</v>
      </c>
      <c r="F995" s="398"/>
      <c r="G995" s="14" t="s">
        <v>1085</v>
      </c>
      <c r="H995" s="14">
        <v>2011</v>
      </c>
      <c r="I995" s="424">
        <f>VLOOKUP(H995,[1]Inflation!$G$16:$H$26,2,FALSE)</f>
        <v>1.0292667257822254</v>
      </c>
      <c r="J995" s="16">
        <f t="shared" si="92"/>
        <v>54.695233808067464</v>
      </c>
      <c r="K995" s="398"/>
      <c r="L995" s="16"/>
      <c r="M995" s="398"/>
      <c r="N995" s="16">
        <f t="shared" si="93"/>
        <v>0</v>
      </c>
      <c r="O995" s="398"/>
      <c r="P995" s="398"/>
      <c r="Q995" s="16">
        <f t="shared" si="94"/>
        <v>0</v>
      </c>
      <c r="R995" s="14" t="s">
        <v>113</v>
      </c>
      <c r="S995" s="14" t="s">
        <v>74</v>
      </c>
      <c r="T995" s="14" t="s">
        <v>1084</v>
      </c>
      <c r="U995" s="416">
        <v>17</v>
      </c>
      <c r="V995" s="14" t="s">
        <v>3154</v>
      </c>
      <c r="W995" s="38" t="s">
        <v>1086</v>
      </c>
      <c r="X995" s="14"/>
    </row>
    <row r="996" spans="1:24" s="401" customFormat="1" x14ac:dyDescent="0.2">
      <c r="A996" s="14" t="s">
        <v>1990</v>
      </c>
      <c r="B996" s="14" t="s">
        <v>1991</v>
      </c>
      <c r="C996" s="14" t="s">
        <v>1998</v>
      </c>
      <c r="D996" s="398">
        <v>103</v>
      </c>
      <c r="E996" s="398">
        <v>103</v>
      </c>
      <c r="F996" s="398"/>
      <c r="G996" s="14" t="s">
        <v>1085</v>
      </c>
      <c r="H996" s="14">
        <v>2011</v>
      </c>
      <c r="I996" s="424">
        <f>VLOOKUP(H996,[1]Inflation!$G$16:$H$26,2,FALSE)</f>
        <v>1.0292667257822254</v>
      </c>
      <c r="J996" s="16">
        <f t="shared" si="92"/>
        <v>106.01447275556922</v>
      </c>
      <c r="K996" s="398"/>
      <c r="L996" s="16"/>
      <c r="M996" s="398"/>
      <c r="N996" s="16">
        <f t="shared" si="93"/>
        <v>0</v>
      </c>
      <c r="O996" s="398"/>
      <c r="P996" s="398"/>
      <c r="Q996" s="16">
        <f t="shared" si="94"/>
        <v>0</v>
      </c>
      <c r="R996" s="14" t="s">
        <v>113</v>
      </c>
      <c r="S996" s="14" t="s">
        <v>74</v>
      </c>
      <c r="T996" s="14" t="s">
        <v>1084</v>
      </c>
      <c r="U996" s="416">
        <v>17</v>
      </c>
      <c r="V996" s="14" t="s">
        <v>3155</v>
      </c>
      <c r="W996" s="38" t="s">
        <v>1086</v>
      </c>
      <c r="X996" s="14"/>
    </row>
    <row r="997" spans="1:24" s="401" customFormat="1" x14ac:dyDescent="0.2">
      <c r="A997" s="14" t="s">
        <v>1990</v>
      </c>
      <c r="B997" s="14" t="s">
        <v>1991</v>
      </c>
      <c r="C997" s="14" t="s">
        <v>1999</v>
      </c>
      <c r="D997" s="398">
        <v>33</v>
      </c>
      <c r="E997" s="398">
        <v>33</v>
      </c>
      <c r="F997" s="398"/>
      <c r="G997" s="14" t="s">
        <v>1085</v>
      </c>
      <c r="H997" s="14">
        <v>2011</v>
      </c>
      <c r="I997" s="424">
        <f>VLOOKUP(H997,[1]Inflation!$G$16:$H$26,2,FALSE)</f>
        <v>1.0292667257822254</v>
      </c>
      <c r="J997" s="16">
        <f t="shared" si="92"/>
        <v>33.965801950813443</v>
      </c>
      <c r="K997" s="398"/>
      <c r="L997" s="16"/>
      <c r="M997" s="398"/>
      <c r="N997" s="16">
        <f t="shared" si="93"/>
        <v>0</v>
      </c>
      <c r="O997" s="398"/>
      <c r="P997" s="398"/>
      <c r="Q997" s="16">
        <f t="shared" si="94"/>
        <v>0</v>
      </c>
      <c r="R997" s="14" t="s">
        <v>113</v>
      </c>
      <c r="S997" s="14" t="s">
        <v>74</v>
      </c>
      <c r="T997" s="14" t="s">
        <v>1084</v>
      </c>
      <c r="U997" s="416">
        <v>17</v>
      </c>
      <c r="V997" s="14" t="s">
        <v>3156</v>
      </c>
      <c r="W997" s="38" t="s">
        <v>1086</v>
      </c>
      <c r="X997" s="14"/>
    </row>
    <row r="998" spans="1:24" s="401" customFormat="1" x14ac:dyDescent="0.2">
      <c r="A998" s="14" t="s">
        <v>1990</v>
      </c>
      <c r="B998" s="14" t="s">
        <v>1991</v>
      </c>
      <c r="C998" s="14"/>
      <c r="D998" s="398">
        <v>61.61</v>
      </c>
      <c r="E998" s="398">
        <v>61.61</v>
      </c>
      <c r="F998" s="398"/>
      <c r="G998" s="14">
        <v>2010</v>
      </c>
      <c r="H998" s="14">
        <v>2010</v>
      </c>
      <c r="I998" s="424">
        <f>VLOOKUP(H998,[1]Inflation!$G$16:$H$26,2,FALSE)</f>
        <v>1.0461491063094051</v>
      </c>
      <c r="J998" s="16">
        <f t="shared" si="92"/>
        <v>64.453246439722449</v>
      </c>
      <c r="K998" s="398"/>
      <c r="L998" s="16"/>
      <c r="M998" s="398"/>
      <c r="N998" s="16">
        <f t="shared" si="93"/>
        <v>0</v>
      </c>
      <c r="O998" s="398"/>
      <c r="P998" s="398"/>
      <c r="Q998" s="16">
        <f t="shared" si="94"/>
        <v>0</v>
      </c>
      <c r="R998" s="14" t="s">
        <v>113</v>
      </c>
      <c r="S998" s="14" t="s">
        <v>942</v>
      </c>
      <c r="T998" s="14" t="s">
        <v>943</v>
      </c>
      <c r="U998" s="416" t="s">
        <v>32</v>
      </c>
      <c r="V998" s="14" t="s">
        <v>2766</v>
      </c>
      <c r="W998" s="38" t="s">
        <v>944</v>
      </c>
      <c r="X998" s="14"/>
    </row>
    <row r="999" spans="1:24" s="401" customFormat="1" x14ac:dyDescent="0.2">
      <c r="A999" s="14" t="s">
        <v>1990</v>
      </c>
      <c r="B999" s="14" t="s">
        <v>1991</v>
      </c>
      <c r="C999" s="14" t="s">
        <v>2000</v>
      </c>
      <c r="D999" s="398">
        <v>109.73</v>
      </c>
      <c r="E999" s="398">
        <v>109.73</v>
      </c>
      <c r="F999" s="398"/>
      <c r="G999" s="14">
        <v>2010</v>
      </c>
      <c r="H999" s="14">
        <v>2010</v>
      </c>
      <c r="I999" s="424">
        <f>VLOOKUP(H999,[1]Inflation!$G$16:$H$26,2,FALSE)</f>
        <v>1.0461491063094051</v>
      </c>
      <c r="J999" s="16">
        <f t="shared" si="92"/>
        <v>114.79394143533102</v>
      </c>
      <c r="K999" s="398"/>
      <c r="L999" s="16"/>
      <c r="M999" s="398"/>
      <c r="N999" s="16">
        <f t="shared" si="93"/>
        <v>0</v>
      </c>
      <c r="O999" s="398"/>
      <c r="P999" s="398"/>
      <c r="Q999" s="16">
        <f t="shared" si="94"/>
        <v>0</v>
      </c>
      <c r="R999" s="14" t="s">
        <v>113</v>
      </c>
      <c r="S999" s="14" t="s">
        <v>942</v>
      </c>
      <c r="T999" s="14" t="s">
        <v>943</v>
      </c>
      <c r="U999" s="416" t="s">
        <v>32</v>
      </c>
      <c r="V999" s="14" t="s">
        <v>2766</v>
      </c>
      <c r="W999" s="38" t="s">
        <v>944</v>
      </c>
      <c r="X999" s="14"/>
    </row>
    <row r="1000" spans="1:24" s="401" customFormat="1" x14ac:dyDescent="0.2">
      <c r="A1000" s="14" t="s">
        <v>1990</v>
      </c>
      <c r="B1000" s="14" t="s">
        <v>1991</v>
      </c>
      <c r="C1000" s="14"/>
      <c r="D1000" s="398">
        <v>117.1</v>
      </c>
      <c r="E1000" s="398">
        <v>117.1</v>
      </c>
      <c r="F1000" s="398"/>
      <c r="G1000" s="14">
        <v>2010</v>
      </c>
      <c r="H1000" s="14">
        <v>2010</v>
      </c>
      <c r="I1000" s="424">
        <f>VLOOKUP(H1000,[1]Inflation!$G$16:$H$26,2,FALSE)</f>
        <v>1.0461491063094051</v>
      </c>
      <c r="J1000" s="16">
        <f t="shared" si="92"/>
        <v>122.50406034883133</v>
      </c>
      <c r="K1000" s="398"/>
      <c r="L1000" s="16"/>
      <c r="M1000" s="398"/>
      <c r="N1000" s="16">
        <f t="shared" si="93"/>
        <v>0</v>
      </c>
      <c r="O1000" s="398"/>
      <c r="P1000" s="398"/>
      <c r="Q1000" s="16">
        <f t="shared" si="94"/>
        <v>0</v>
      </c>
      <c r="R1000" s="14" t="s">
        <v>113</v>
      </c>
      <c r="S1000" s="14" t="s">
        <v>942</v>
      </c>
      <c r="T1000" s="14" t="s">
        <v>943</v>
      </c>
      <c r="U1000" s="416" t="s">
        <v>32</v>
      </c>
      <c r="V1000" s="14" t="s">
        <v>2766</v>
      </c>
      <c r="W1000" s="38" t="s">
        <v>944</v>
      </c>
      <c r="X1000" s="14"/>
    </row>
    <row r="1001" spans="1:24" s="401" customFormat="1" x14ac:dyDescent="0.2">
      <c r="A1001" s="14" t="s">
        <v>1990</v>
      </c>
      <c r="B1001" s="14" t="s">
        <v>1991</v>
      </c>
      <c r="C1001" s="14"/>
      <c r="D1001" s="398">
        <v>116.9</v>
      </c>
      <c r="E1001" s="398">
        <v>116.9</v>
      </c>
      <c r="F1001" s="398"/>
      <c r="G1001" s="14">
        <v>2011</v>
      </c>
      <c r="H1001" s="14">
        <v>2011</v>
      </c>
      <c r="I1001" s="424">
        <f>VLOOKUP(H1001,[1]Inflation!$G$16:$H$26,2,FALSE)</f>
        <v>1.0292667257822254</v>
      </c>
      <c r="J1001" s="16">
        <f t="shared" si="92"/>
        <v>120.32128024394216</v>
      </c>
      <c r="K1001" s="398"/>
      <c r="L1001" s="16"/>
      <c r="M1001" s="398"/>
      <c r="N1001" s="16">
        <f t="shared" si="93"/>
        <v>0</v>
      </c>
      <c r="O1001" s="398"/>
      <c r="P1001" s="398"/>
      <c r="Q1001" s="16">
        <f t="shared" si="94"/>
        <v>0</v>
      </c>
      <c r="R1001" s="14" t="s">
        <v>113</v>
      </c>
      <c r="S1001" s="14" t="s">
        <v>946</v>
      </c>
      <c r="T1001" s="14" t="s">
        <v>947</v>
      </c>
      <c r="U1001" s="416" t="s">
        <v>1050</v>
      </c>
      <c r="V1001" s="14" t="s">
        <v>2766</v>
      </c>
      <c r="W1001" s="38" t="s">
        <v>949</v>
      </c>
      <c r="X1001" s="14"/>
    </row>
    <row r="1002" spans="1:24" s="401" customFormat="1" x14ac:dyDescent="0.2">
      <c r="A1002" s="14" t="s">
        <v>1990</v>
      </c>
      <c r="B1002" s="14" t="s">
        <v>1991</v>
      </c>
      <c r="C1002" s="14"/>
      <c r="D1002" s="398"/>
      <c r="E1002" s="398"/>
      <c r="F1002" s="398"/>
      <c r="G1002" s="14">
        <v>2010</v>
      </c>
      <c r="H1002" s="14">
        <v>2010</v>
      </c>
      <c r="I1002" s="424">
        <f>VLOOKUP(H1002,[1]Inflation!$G$16:$H$26,2,FALSE)</f>
        <v>1.0461491063094051</v>
      </c>
      <c r="J1002" s="16">
        <f t="shared" si="92"/>
        <v>0</v>
      </c>
      <c r="K1002" s="398"/>
      <c r="L1002" s="16">
        <v>80</v>
      </c>
      <c r="M1002" s="398"/>
      <c r="N1002" s="16">
        <f t="shared" si="93"/>
        <v>83.691928504752411</v>
      </c>
      <c r="O1002" s="398">
        <v>113.85</v>
      </c>
      <c r="P1002" s="398"/>
      <c r="Q1002" s="16">
        <f t="shared" si="94"/>
        <v>119.10407575332576</v>
      </c>
      <c r="R1002" s="14" t="s">
        <v>113</v>
      </c>
      <c r="S1002" s="14" t="s">
        <v>1241</v>
      </c>
      <c r="T1002" s="14" t="s">
        <v>2001</v>
      </c>
      <c r="U1002" s="416" t="s">
        <v>2002</v>
      </c>
      <c r="V1002" s="14" t="s">
        <v>2772</v>
      </c>
      <c r="W1002" s="38" t="s">
        <v>2003</v>
      </c>
      <c r="X1002" s="14"/>
    </row>
    <row r="1003" spans="1:24" s="401" customFormat="1" x14ac:dyDescent="0.2">
      <c r="A1003" s="14" t="s">
        <v>1990</v>
      </c>
      <c r="B1003" s="14" t="s">
        <v>1991</v>
      </c>
      <c r="C1003" s="14" t="s">
        <v>2004</v>
      </c>
      <c r="D1003" s="398">
        <v>135.33000000000001</v>
      </c>
      <c r="E1003" s="398">
        <v>135.33000000000001</v>
      </c>
      <c r="F1003" s="398"/>
      <c r="G1003" s="14">
        <v>2010</v>
      </c>
      <c r="H1003" s="14">
        <v>2010</v>
      </c>
      <c r="I1003" s="424">
        <f>VLOOKUP(H1003,[1]Inflation!$G$16:$H$26,2,FALSE)</f>
        <v>1.0461491063094051</v>
      </c>
      <c r="J1003" s="16">
        <f t="shared" si="92"/>
        <v>141.5753585568518</v>
      </c>
      <c r="K1003" s="398"/>
      <c r="L1003" s="16"/>
      <c r="M1003" s="398"/>
      <c r="N1003" s="16">
        <f t="shared" si="93"/>
        <v>0</v>
      </c>
      <c r="O1003" s="398"/>
      <c r="P1003" s="398"/>
      <c r="Q1003" s="16">
        <f t="shared" si="94"/>
        <v>0</v>
      </c>
      <c r="R1003" s="14" t="s">
        <v>113</v>
      </c>
      <c r="S1003" s="14" t="s">
        <v>910</v>
      </c>
      <c r="T1003" s="14" t="s">
        <v>952</v>
      </c>
      <c r="U1003" s="416">
        <v>45</v>
      </c>
      <c r="V1003" s="14" t="s">
        <v>3157</v>
      </c>
      <c r="W1003" s="38" t="s">
        <v>953</v>
      </c>
      <c r="X1003" s="14"/>
    </row>
    <row r="1004" spans="1:24" s="401" customFormat="1" x14ac:dyDescent="0.2">
      <c r="A1004" s="14" t="s">
        <v>1990</v>
      </c>
      <c r="B1004" s="14" t="s">
        <v>1991</v>
      </c>
      <c r="C1004" s="14" t="s">
        <v>212</v>
      </c>
      <c r="D1004" s="398">
        <v>50.91</v>
      </c>
      <c r="E1004" s="398">
        <v>50.91</v>
      </c>
      <c r="F1004" s="398"/>
      <c r="G1004" s="14">
        <v>2011</v>
      </c>
      <c r="H1004" s="14">
        <v>2011</v>
      </c>
      <c r="I1004" s="424">
        <f>VLOOKUP(H1004,[1]Inflation!$G$16:$H$26,2,FALSE)</f>
        <v>1.0292667257822254</v>
      </c>
      <c r="J1004" s="16">
        <f t="shared" si="92"/>
        <v>52.399969009573091</v>
      </c>
      <c r="K1004" s="398"/>
      <c r="L1004" s="16">
        <v>40</v>
      </c>
      <c r="M1004" s="398"/>
      <c r="N1004" s="16">
        <f t="shared" si="93"/>
        <v>41.170669031289016</v>
      </c>
      <c r="O1004" s="398">
        <v>193.42</v>
      </c>
      <c r="P1004" s="398"/>
      <c r="Q1004" s="16">
        <f t="shared" si="94"/>
        <v>199.08077010079802</v>
      </c>
      <c r="R1004" s="14" t="s">
        <v>113</v>
      </c>
      <c r="S1004" s="14" t="s">
        <v>202</v>
      </c>
      <c r="T1004" s="14" t="s">
        <v>203</v>
      </c>
      <c r="U1004" s="416" t="s">
        <v>32</v>
      </c>
      <c r="V1004" s="14" t="s">
        <v>3158</v>
      </c>
      <c r="W1004" s="38" t="s">
        <v>204</v>
      </c>
      <c r="X1004" s="14"/>
    </row>
    <row r="1005" spans="1:24" s="401" customFormat="1" x14ac:dyDescent="0.2">
      <c r="A1005" s="14" t="s">
        <v>1990</v>
      </c>
      <c r="B1005" s="14" t="s">
        <v>1991</v>
      </c>
      <c r="C1005" s="14"/>
      <c r="D1005" s="398">
        <v>144.22</v>
      </c>
      <c r="E1005" s="398">
        <v>144.22</v>
      </c>
      <c r="F1005" s="398"/>
      <c r="G1005" s="14">
        <v>2011</v>
      </c>
      <c r="H1005" s="14">
        <v>2011</v>
      </c>
      <c r="I1005" s="424">
        <f>VLOOKUP(H1005,[1]Inflation!$G$16:$H$26,2,FALSE)</f>
        <v>1.0292667257822254</v>
      </c>
      <c r="J1005" s="16">
        <f t="shared" si="92"/>
        <v>148.44084719231256</v>
      </c>
      <c r="K1005" s="398"/>
      <c r="L1005" s="16">
        <v>132</v>
      </c>
      <c r="M1005" s="398"/>
      <c r="N1005" s="16">
        <f t="shared" si="93"/>
        <v>135.86320780325377</v>
      </c>
      <c r="O1005" s="398">
        <v>160</v>
      </c>
      <c r="P1005" s="398"/>
      <c r="Q1005" s="16">
        <f t="shared" si="94"/>
        <v>164.68267612515606</v>
      </c>
      <c r="R1005" s="14" t="s">
        <v>113</v>
      </c>
      <c r="S1005" s="14" t="s">
        <v>208</v>
      </c>
      <c r="T1005" s="14" t="s">
        <v>209</v>
      </c>
      <c r="U1005" s="416" t="s">
        <v>210</v>
      </c>
      <c r="V1005" s="14" t="s">
        <v>3159</v>
      </c>
      <c r="W1005" s="38" t="s">
        <v>211</v>
      </c>
      <c r="X1005" s="14"/>
    </row>
    <row r="1006" spans="1:24" s="401" customFormat="1" x14ac:dyDescent="0.2">
      <c r="A1006" s="14" t="s">
        <v>1990</v>
      </c>
      <c r="B1006" s="14" t="s">
        <v>1991</v>
      </c>
      <c r="C1006" s="14"/>
      <c r="D1006" s="398">
        <v>66.150000000000006</v>
      </c>
      <c r="E1006" s="398">
        <v>66.150000000000006</v>
      </c>
      <c r="F1006" s="398"/>
      <c r="G1006" s="14">
        <v>2011</v>
      </c>
      <c r="H1006" s="14">
        <v>2011</v>
      </c>
      <c r="I1006" s="424">
        <f>VLOOKUP(H1006,[1]Inflation!$G$16:$H$26,2,FALSE)</f>
        <v>1.0292667257822254</v>
      </c>
      <c r="J1006" s="16">
        <f t="shared" si="92"/>
        <v>68.085993910494224</v>
      </c>
      <c r="K1006" s="398"/>
      <c r="L1006" s="16">
        <v>28</v>
      </c>
      <c r="M1006" s="398"/>
      <c r="N1006" s="16">
        <f t="shared" si="93"/>
        <v>28.819468321902313</v>
      </c>
      <c r="O1006" s="398">
        <v>148</v>
      </c>
      <c r="P1006" s="398"/>
      <c r="Q1006" s="16">
        <f t="shared" si="94"/>
        <v>152.33147541576938</v>
      </c>
      <c r="R1006" s="14" t="s">
        <v>113</v>
      </c>
      <c r="S1006" s="14" t="s">
        <v>208</v>
      </c>
      <c r="T1006" s="14" t="s">
        <v>209</v>
      </c>
      <c r="U1006" s="416" t="s">
        <v>210</v>
      </c>
      <c r="V1006" s="14" t="s">
        <v>3160</v>
      </c>
      <c r="W1006" s="38" t="s">
        <v>211</v>
      </c>
      <c r="X1006" s="14"/>
    </row>
    <row r="1007" spans="1:24" s="401" customFormat="1" x14ac:dyDescent="0.2">
      <c r="A1007" s="14" t="s">
        <v>1990</v>
      </c>
      <c r="B1007" s="14" t="s">
        <v>1991</v>
      </c>
      <c r="C1007" s="14" t="s">
        <v>212</v>
      </c>
      <c r="D1007" s="398">
        <v>112.64</v>
      </c>
      <c r="E1007" s="398">
        <v>112.64</v>
      </c>
      <c r="F1007" s="398"/>
      <c r="G1007" s="14">
        <v>2011</v>
      </c>
      <c r="H1007" s="14">
        <v>2011</v>
      </c>
      <c r="I1007" s="424">
        <f>VLOOKUP(H1007,[1]Inflation!$G$16:$H$26,2,FALSE)</f>
        <v>1.0292667257822254</v>
      </c>
      <c r="J1007" s="16">
        <f t="shared" si="92"/>
        <v>115.93660399210988</v>
      </c>
      <c r="K1007" s="398"/>
      <c r="L1007" s="16">
        <v>41.22</v>
      </c>
      <c r="M1007" s="398"/>
      <c r="N1007" s="16">
        <f t="shared" si="93"/>
        <v>42.42637443674333</v>
      </c>
      <c r="O1007" s="398">
        <v>170</v>
      </c>
      <c r="P1007" s="398"/>
      <c r="Q1007" s="16">
        <f t="shared" si="94"/>
        <v>174.97534338297834</v>
      </c>
      <c r="R1007" s="14" t="s">
        <v>113</v>
      </c>
      <c r="S1007" s="14" t="s">
        <v>202</v>
      </c>
      <c r="T1007" s="14" t="s">
        <v>203</v>
      </c>
      <c r="U1007" s="416" t="s">
        <v>32</v>
      </c>
      <c r="V1007" s="14" t="s">
        <v>3161</v>
      </c>
      <c r="W1007" s="38" t="s">
        <v>204</v>
      </c>
      <c r="X1007" s="14"/>
    </row>
    <row r="1008" spans="1:24" s="401" customFormat="1" x14ac:dyDescent="0.2">
      <c r="A1008" s="14" t="s">
        <v>1990</v>
      </c>
      <c r="B1008" s="14" t="s">
        <v>1991</v>
      </c>
      <c r="C1008" s="14" t="s">
        <v>1992</v>
      </c>
      <c r="D1008" s="398">
        <v>139.69999999999999</v>
      </c>
      <c r="E1008" s="398">
        <v>139.69999999999999</v>
      </c>
      <c r="F1008" s="398"/>
      <c r="G1008" s="14">
        <v>2010</v>
      </c>
      <c r="H1008" s="14">
        <v>2010</v>
      </c>
      <c r="I1008" s="424">
        <f>VLOOKUP(H1008,[1]Inflation!$G$16:$H$26,2,FALSE)</f>
        <v>1.0461491063094051</v>
      </c>
      <c r="J1008" s="16">
        <f t="shared" si="92"/>
        <v>146.14703015142388</v>
      </c>
      <c r="K1008" s="398"/>
      <c r="L1008" s="16"/>
      <c r="M1008" s="398"/>
      <c r="N1008" s="16">
        <f t="shared" si="93"/>
        <v>0</v>
      </c>
      <c r="O1008" s="398"/>
      <c r="P1008" s="398"/>
      <c r="Q1008" s="16">
        <f t="shared" si="94"/>
        <v>0</v>
      </c>
      <c r="R1008" s="14" t="s">
        <v>113</v>
      </c>
      <c r="S1008" s="14" t="s">
        <v>205</v>
      </c>
      <c r="T1008" s="407" t="s">
        <v>1791</v>
      </c>
      <c r="U1008" s="416"/>
      <c r="V1008" s="14" t="s">
        <v>3162</v>
      </c>
      <c r="W1008" s="38" t="s">
        <v>207</v>
      </c>
      <c r="X1008" s="14"/>
    </row>
    <row r="1009" spans="1:24" s="401" customFormat="1" x14ac:dyDescent="0.2">
      <c r="A1009" s="14" t="s">
        <v>1990</v>
      </c>
      <c r="B1009" s="14" t="s">
        <v>1991</v>
      </c>
      <c r="C1009" s="14"/>
      <c r="D1009" s="398">
        <v>150</v>
      </c>
      <c r="E1009" s="398">
        <v>150</v>
      </c>
      <c r="F1009" s="398"/>
      <c r="G1009" s="14">
        <v>2010</v>
      </c>
      <c r="H1009" s="14">
        <v>2010</v>
      </c>
      <c r="I1009" s="424">
        <f>VLOOKUP(H1009,[1]Inflation!$G$16:$H$26,2,FALSE)</f>
        <v>1.0461491063094051</v>
      </c>
      <c r="J1009" s="16">
        <f t="shared" si="92"/>
        <v>156.92236594641076</v>
      </c>
      <c r="K1009" s="398"/>
      <c r="L1009" s="16"/>
      <c r="M1009" s="398"/>
      <c r="N1009" s="16">
        <f t="shared" si="93"/>
        <v>0</v>
      </c>
      <c r="O1009" s="398"/>
      <c r="P1009" s="398"/>
      <c r="Q1009" s="16">
        <f t="shared" si="94"/>
        <v>0</v>
      </c>
      <c r="R1009" s="14" t="s">
        <v>113</v>
      </c>
      <c r="S1009" s="14" t="s">
        <v>1362</v>
      </c>
      <c r="T1009" s="14" t="s">
        <v>2005</v>
      </c>
      <c r="U1009" s="416" t="s">
        <v>2006</v>
      </c>
      <c r="V1009" s="14" t="s">
        <v>2739</v>
      </c>
      <c r="W1009" s="38" t="s">
        <v>2007</v>
      </c>
      <c r="X1009" s="14"/>
    </row>
    <row r="1010" spans="1:24" s="401" customFormat="1" x14ac:dyDescent="0.2">
      <c r="A1010" s="14" t="s">
        <v>1990</v>
      </c>
      <c r="B1010" s="14" t="s">
        <v>1991</v>
      </c>
      <c r="C1010" s="14" t="s">
        <v>2008</v>
      </c>
      <c r="D1010" s="398">
        <v>200</v>
      </c>
      <c r="E1010" s="398">
        <v>200</v>
      </c>
      <c r="F1010" s="398"/>
      <c r="G1010" s="14">
        <v>2010</v>
      </c>
      <c r="H1010" s="14">
        <v>2010</v>
      </c>
      <c r="I1010" s="424">
        <f>VLOOKUP(H1010,[1]Inflation!$G$16:$H$26,2,FALSE)</f>
        <v>1.0461491063094051</v>
      </c>
      <c r="J1010" s="16">
        <f t="shared" si="92"/>
        <v>209.229821261881</v>
      </c>
      <c r="K1010" s="398"/>
      <c r="L1010" s="16"/>
      <c r="M1010" s="398"/>
      <c r="N1010" s="16">
        <f t="shared" si="93"/>
        <v>0</v>
      </c>
      <c r="O1010" s="398"/>
      <c r="P1010" s="398"/>
      <c r="Q1010" s="16">
        <f t="shared" si="94"/>
        <v>0</v>
      </c>
      <c r="R1010" s="14" t="s">
        <v>113</v>
      </c>
      <c r="S1010" s="14" t="s">
        <v>1362</v>
      </c>
      <c r="T1010" s="14" t="s">
        <v>2005</v>
      </c>
      <c r="U1010" s="416" t="s">
        <v>2006</v>
      </c>
      <c r="V1010" s="14" t="s">
        <v>2739</v>
      </c>
      <c r="W1010" s="38" t="s">
        <v>2007</v>
      </c>
      <c r="X1010" s="14"/>
    </row>
    <row r="1011" spans="1:24" s="401" customFormat="1" x14ac:dyDescent="0.2">
      <c r="A1011" s="14" t="s">
        <v>1990</v>
      </c>
      <c r="B1011" s="14" t="s">
        <v>1991</v>
      </c>
      <c r="C1011" s="14" t="s">
        <v>2009</v>
      </c>
      <c r="D1011" s="398">
        <v>250</v>
      </c>
      <c r="E1011" s="398">
        <v>250</v>
      </c>
      <c r="F1011" s="398"/>
      <c r="G1011" s="14">
        <v>2010</v>
      </c>
      <c r="H1011" s="14">
        <v>2010</v>
      </c>
      <c r="I1011" s="424">
        <f>VLOOKUP(H1011,[1]Inflation!$G$16:$H$26,2,FALSE)</f>
        <v>1.0461491063094051</v>
      </c>
      <c r="J1011" s="16">
        <f t="shared" si="92"/>
        <v>261.53727657735124</v>
      </c>
      <c r="K1011" s="398"/>
      <c r="L1011" s="16"/>
      <c r="M1011" s="398"/>
      <c r="N1011" s="16">
        <f t="shared" si="93"/>
        <v>0</v>
      </c>
      <c r="O1011" s="398"/>
      <c r="P1011" s="398"/>
      <c r="Q1011" s="16">
        <f t="shared" si="94"/>
        <v>0</v>
      </c>
      <c r="R1011" s="14" t="s">
        <v>113</v>
      </c>
      <c r="S1011" s="14" t="s">
        <v>1362</v>
      </c>
      <c r="T1011" s="14" t="s">
        <v>2005</v>
      </c>
      <c r="U1011" s="416" t="s">
        <v>2006</v>
      </c>
      <c r="V1011" s="14" t="s">
        <v>2739</v>
      </c>
      <c r="W1011" s="38" t="s">
        <v>2007</v>
      </c>
      <c r="X1011" s="14"/>
    </row>
    <row r="1012" spans="1:24" s="401" customFormat="1" x14ac:dyDescent="0.2">
      <c r="A1012" s="14" t="s">
        <v>1990</v>
      </c>
      <c r="B1012" s="14" t="s">
        <v>1991</v>
      </c>
      <c r="C1012" s="14"/>
      <c r="D1012" s="398">
        <v>40.299999999999997</v>
      </c>
      <c r="E1012" s="398">
        <v>40.299999999999997</v>
      </c>
      <c r="F1012" s="398"/>
      <c r="G1012" s="14">
        <v>2011</v>
      </c>
      <c r="H1012" s="14">
        <v>2011</v>
      </c>
      <c r="I1012" s="424">
        <f>VLOOKUP(H1012,[1]Inflation!$G$16:$H$26,2,FALSE)</f>
        <v>1.0292667257822254</v>
      </c>
      <c r="J1012" s="16">
        <f t="shared" si="92"/>
        <v>41.479449049023685</v>
      </c>
      <c r="K1012" s="398"/>
      <c r="L1012" s="16">
        <v>36.049999999999997</v>
      </c>
      <c r="M1012" s="398"/>
      <c r="N1012" s="16">
        <f t="shared" si="93"/>
        <v>37.105065464449225</v>
      </c>
      <c r="O1012" s="398">
        <v>41</v>
      </c>
      <c r="P1012" s="398"/>
      <c r="Q1012" s="16">
        <f t="shared" si="94"/>
        <v>42.199935757071245</v>
      </c>
      <c r="R1012" s="14" t="s">
        <v>113</v>
      </c>
      <c r="S1012" s="14" t="s">
        <v>1882</v>
      </c>
      <c r="T1012" s="14" t="s">
        <v>1883</v>
      </c>
      <c r="U1012" s="416">
        <v>8</v>
      </c>
      <c r="V1012" s="14" t="s">
        <v>3163</v>
      </c>
      <c r="W1012" s="38" t="s">
        <v>1884</v>
      </c>
      <c r="X1012" s="14"/>
    </row>
    <row r="1013" spans="1:24" s="401" customFormat="1" x14ac:dyDescent="0.2">
      <c r="A1013" s="14" t="s">
        <v>1990</v>
      </c>
      <c r="B1013" s="14" t="s">
        <v>1991</v>
      </c>
      <c r="C1013" s="14" t="s">
        <v>1053</v>
      </c>
      <c r="D1013" s="398">
        <v>39</v>
      </c>
      <c r="E1013" s="398">
        <v>39</v>
      </c>
      <c r="F1013" s="398"/>
      <c r="G1013" s="14">
        <v>2010</v>
      </c>
      <c r="H1013" s="14">
        <v>2010</v>
      </c>
      <c r="I1013" s="424">
        <f>VLOOKUP(H1013,[1]Inflation!$G$16:$H$26,2,FALSE)</f>
        <v>1.0461491063094051</v>
      </c>
      <c r="J1013" s="16">
        <f t="shared" si="92"/>
        <v>40.799815146066798</v>
      </c>
      <c r="K1013" s="398"/>
      <c r="L1013" s="16"/>
      <c r="M1013" s="398"/>
      <c r="N1013" s="16">
        <f t="shared" si="93"/>
        <v>0</v>
      </c>
      <c r="O1013" s="398"/>
      <c r="P1013" s="398"/>
      <c r="Q1013" s="16">
        <f t="shared" si="94"/>
        <v>0</v>
      </c>
      <c r="R1013" s="14" t="s">
        <v>113</v>
      </c>
      <c r="S1013" s="14" t="s">
        <v>153</v>
      </c>
      <c r="T1013" s="14" t="s">
        <v>952</v>
      </c>
      <c r="U1013" s="416" t="s">
        <v>32</v>
      </c>
      <c r="V1013" s="14" t="s">
        <v>3164</v>
      </c>
      <c r="W1013" s="38" t="s">
        <v>225</v>
      </c>
      <c r="X1013" s="14"/>
    </row>
    <row r="1014" spans="1:24" s="401" customFormat="1" x14ac:dyDescent="0.2">
      <c r="A1014" s="14" t="s">
        <v>1990</v>
      </c>
      <c r="B1014" s="14" t="s">
        <v>1991</v>
      </c>
      <c r="C1014" s="14" t="s">
        <v>2010</v>
      </c>
      <c r="D1014" s="398">
        <v>37.81</v>
      </c>
      <c r="E1014" s="398">
        <v>37.81</v>
      </c>
      <c r="F1014" s="398"/>
      <c r="G1014" s="14">
        <v>2010</v>
      </c>
      <c r="H1014" s="14">
        <v>2010</v>
      </c>
      <c r="I1014" s="424">
        <f>VLOOKUP(H1014,[1]Inflation!$G$16:$H$26,2,FALSE)</f>
        <v>1.0461491063094051</v>
      </c>
      <c r="J1014" s="16">
        <f t="shared" si="92"/>
        <v>39.55489770955861</v>
      </c>
      <c r="K1014" s="398"/>
      <c r="L1014" s="16"/>
      <c r="M1014" s="398"/>
      <c r="N1014" s="16">
        <f t="shared" si="93"/>
        <v>0</v>
      </c>
      <c r="O1014" s="398"/>
      <c r="P1014" s="398"/>
      <c r="Q1014" s="16">
        <f t="shared" si="94"/>
        <v>0</v>
      </c>
      <c r="R1014" s="14" t="s">
        <v>113</v>
      </c>
      <c r="S1014" s="14" t="s">
        <v>153</v>
      </c>
      <c r="T1014" s="14" t="s">
        <v>224</v>
      </c>
      <c r="U1014" s="416" t="s">
        <v>32</v>
      </c>
      <c r="V1014" s="14" t="s">
        <v>3165</v>
      </c>
      <c r="W1014" s="38" t="s">
        <v>225</v>
      </c>
      <c r="X1014" s="14"/>
    </row>
    <row r="1015" spans="1:24" s="401" customFormat="1" x14ac:dyDescent="0.2">
      <c r="A1015" s="14" t="s">
        <v>1990</v>
      </c>
      <c r="B1015" s="14" t="s">
        <v>1991</v>
      </c>
      <c r="C1015" s="14"/>
      <c r="D1015" s="398">
        <v>34</v>
      </c>
      <c r="E1015" s="398">
        <v>34</v>
      </c>
      <c r="F1015" s="398"/>
      <c r="G1015" s="14">
        <v>2010</v>
      </c>
      <c r="H1015" s="14">
        <v>2010</v>
      </c>
      <c r="I1015" s="424">
        <f>VLOOKUP(H1015,[1]Inflation!$G$16:$H$26,2,FALSE)</f>
        <v>1.0461491063094051</v>
      </c>
      <c r="J1015" s="16">
        <f t="shared" si="92"/>
        <v>35.569069614519769</v>
      </c>
      <c r="K1015" s="398"/>
      <c r="L1015" s="16"/>
      <c r="M1015" s="398"/>
      <c r="N1015" s="16">
        <f t="shared" si="93"/>
        <v>0</v>
      </c>
      <c r="O1015" s="398"/>
      <c r="P1015" s="398"/>
      <c r="Q1015" s="16">
        <f t="shared" si="94"/>
        <v>0</v>
      </c>
      <c r="R1015" s="14" t="s">
        <v>113</v>
      </c>
      <c r="S1015" s="14" t="s">
        <v>153</v>
      </c>
      <c r="T1015" s="14" t="s">
        <v>224</v>
      </c>
      <c r="U1015" s="416" t="s">
        <v>32</v>
      </c>
      <c r="V1015" s="14" t="s">
        <v>3166</v>
      </c>
      <c r="W1015" s="38" t="s">
        <v>225</v>
      </c>
      <c r="X1015" s="14"/>
    </row>
    <row r="1016" spans="1:24" s="401" customFormat="1" x14ac:dyDescent="0.2">
      <c r="A1016" s="14" t="s">
        <v>1990</v>
      </c>
      <c r="B1016" s="14" t="s">
        <v>1991</v>
      </c>
      <c r="C1016" s="14" t="s">
        <v>230</v>
      </c>
      <c r="D1016" s="398">
        <v>94.42</v>
      </c>
      <c r="E1016" s="398">
        <v>94.42</v>
      </c>
      <c r="F1016" s="398"/>
      <c r="G1016" s="14">
        <v>2010</v>
      </c>
      <c r="H1016" s="14">
        <v>2010</v>
      </c>
      <c r="I1016" s="424">
        <f>VLOOKUP(H1016,[1]Inflation!$G$16:$H$26,2,FALSE)</f>
        <v>1.0461491063094051</v>
      </c>
      <c r="J1016" s="16">
        <f t="shared" si="92"/>
        <v>98.777398617734022</v>
      </c>
      <c r="K1016" s="398"/>
      <c r="L1016" s="16"/>
      <c r="M1016" s="398"/>
      <c r="N1016" s="16">
        <f t="shared" si="93"/>
        <v>0</v>
      </c>
      <c r="O1016" s="398"/>
      <c r="P1016" s="398"/>
      <c r="Q1016" s="16">
        <f t="shared" si="94"/>
        <v>0</v>
      </c>
      <c r="R1016" s="14" t="s">
        <v>113</v>
      </c>
      <c r="S1016" s="14" t="s">
        <v>196</v>
      </c>
      <c r="T1016" s="14" t="s">
        <v>197</v>
      </c>
      <c r="U1016" s="416" t="s">
        <v>2011</v>
      </c>
      <c r="V1016" s="14" t="s">
        <v>3167</v>
      </c>
      <c r="W1016" s="38" t="s">
        <v>199</v>
      </c>
      <c r="X1016" s="14"/>
    </row>
    <row r="1017" spans="1:24" s="401" customFormat="1" x14ac:dyDescent="0.2">
      <c r="A1017" s="14" t="s">
        <v>1990</v>
      </c>
      <c r="B1017" s="14" t="s">
        <v>1991</v>
      </c>
      <c r="C1017" s="14"/>
      <c r="D1017" s="398">
        <v>70.400000000000006</v>
      </c>
      <c r="E1017" s="398">
        <v>70.400000000000006</v>
      </c>
      <c r="F1017" s="398"/>
      <c r="G1017" s="14">
        <v>2011</v>
      </c>
      <c r="H1017" s="14">
        <v>2011</v>
      </c>
      <c r="I1017" s="424">
        <f>VLOOKUP(H1017,[1]Inflation!$G$16:$H$26,2,FALSE)</f>
        <v>1.0292667257822254</v>
      </c>
      <c r="J1017" s="16">
        <f t="shared" si="92"/>
        <v>72.460377495068684</v>
      </c>
      <c r="K1017" s="398"/>
      <c r="L1017" s="16"/>
      <c r="M1017" s="398"/>
      <c r="N1017" s="16">
        <f t="shared" si="93"/>
        <v>0</v>
      </c>
      <c r="O1017" s="398"/>
      <c r="P1017" s="398"/>
      <c r="Q1017" s="16">
        <f t="shared" si="94"/>
        <v>0</v>
      </c>
      <c r="R1017" s="14" t="s">
        <v>113</v>
      </c>
      <c r="S1017" s="14" t="s">
        <v>196</v>
      </c>
      <c r="T1017" s="14" t="s">
        <v>197</v>
      </c>
      <c r="U1017" s="416" t="s">
        <v>2012</v>
      </c>
      <c r="V1017" s="14" t="s">
        <v>3168</v>
      </c>
      <c r="W1017" s="38" t="s">
        <v>201</v>
      </c>
      <c r="X1017" s="14"/>
    </row>
    <row r="1018" spans="1:24" s="401" customFormat="1" x14ac:dyDescent="0.2">
      <c r="A1018" s="14" t="s">
        <v>1990</v>
      </c>
      <c r="B1018" s="14" t="s">
        <v>1991</v>
      </c>
      <c r="C1018" s="14"/>
      <c r="D1018" s="398">
        <v>60.07</v>
      </c>
      <c r="E1018" s="398">
        <v>60.07</v>
      </c>
      <c r="F1018" s="398"/>
      <c r="G1018" s="14">
        <v>2010</v>
      </c>
      <c r="H1018" s="14">
        <v>2010</v>
      </c>
      <c r="I1018" s="424">
        <f>VLOOKUP(H1018,[1]Inflation!$G$16:$H$26,2,FALSE)</f>
        <v>1.0461491063094051</v>
      </c>
      <c r="J1018" s="16">
        <f t="shared" si="92"/>
        <v>62.84217681600596</v>
      </c>
      <c r="K1018" s="398"/>
      <c r="L1018" s="16"/>
      <c r="M1018" s="398"/>
      <c r="N1018" s="16">
        <f t="shared" si="93"/>
        <v>0</v>
      </c>
      <c r="O1018" s="398"/>
      <c r="P1018" s="398"/>
      <c r="Q1018" s="16">
        <f t="shared" si="94"/>
        <v>0</v>
      </c>
      <c r="R1018" s="14" t="s">
        <v>113</v>
      </c>
      <c r="S1018" s="14" t="s">
        <v>196</v>
      </c>
      <c r="T1018" s="14" t="s">
        <v>197</v>
      </c>
      <c r="U1018" s="416" t="s">
        <v>1058</v>
      </c>
      <c r="V1018" s="14" t="s">
        <v>3169</v>
      </c>
      <c r="W1018" s="38" t="s">
        <v>201</v>
      </c>
      <c r="X1018" s="14"/>
    </row>
    <row r="1019" spans="1:24" s="401" customFormat="1" x14ac:dyDescent="0.2">
      <c r="A1019" s="14" t="s">
        <v>1990</v>
      </c>
      <c r="B1019" s="14" t="s">
        <v>1991</v>
      </c>
      <c r="C1019" s="14" t="s">
        <v>2013</v>
      </c>
      <c r="D1019" s="398">
        <v>80</v>
      </c>
      <c r="E1019" s="398">
        <v>80</v>
      </c>
      <c r="F1019" s="398"/>
      <c r="G1019" s="14">
        <v>2011</v>
      </c>
      <c r="H1019" s="14">
        <v>2011</v>
      </c>
      <c r="I1019" s="424">
        <f>VLOOKUP(H1019,[1]Inflation!$G$16:$H$26,2,FALSE)</f>
        <v>1.0292667257822254</v>
      </c>
      <c r="J1019" s="16">
        <f t="shared" si="92"/>
        <v>82.341338062578032</v>
      </c>
      <c r="K1019" s="398"/>
      <c r="L1019" s="16"/>
      <c r="M1019" s="398"/>
      <c r="N1019" s="16">
        <f t="shared" si="93"/>
        <v>0</v>
      </c>
      <c r="O1019" s="398"/>
      <c r="P1019" s="398"/>
      <c r="Q1019" s="16">
        <f t="shared" si="94"/>
        <v>0</v>
      </c>
      <c r="R1019" s="14" t="s">
        <v>113</v>
      </c>
      <c r="S1019" s="14" t="s">
        <v>97</v>
      </c>
      <c r="T1019" s="14" t="s">
        <v>227</v>
      </c>
      <c r="U1019" s="416" t="s">
        <v>32</v>
      </c>
      <c r="V1019" s="14" t="s">
        <v>3170</v>
      </c>
      <c r="W1019" s="38" t="s">
        <v>228</v>
      </c>
      <c r="X1019" s="14"/>
    </row>
    <row r="1020" spans="1:24" s="401" customFormat="1" x14ac:dyDescent="0.2">
      <c r="A1020" s="14" t="s">
        <v>1990</v>
      </c>
      <c r="B1020" s="14" t="s">
        <v>1991</v>
      </c>
      <c r="C1020" s="14"/>
      <c r="D1020" s="398">
        <v>72.77</v>
      </c>
      <c r="E1020" s="398">
        <v>72.77</v>
      </c>
      <c r="F1020" s="398"/>
      <c r="G1020" s="14" t="s">
        <v>67</v>
      </c>
      <c r="H1020" s="23">
        <v>2010</v>
      </c>
      <c r="I1020" s="424">
        <f>VLOOKUP(H1020,[1]Inflation!$G$16:$H$26,2,FALSE)</f>
        <v>1.0461491063094051</v>
      </c>
      <c r="J1020" s="16">
        <f t="shared" ref="J1020:J1051" si="95">I1020*E1020</f>
        <v>76.128270466135405</v>
      </c>
      <c r="K1020" s="432"/>
      <c r="L1020" s="451">
        <v>30</v>
      </c>
      <c r="M1020" s="432"/>
      <c r="N1020" s="16">
        <f t="shared" ref="N1020:N1038" si="96">L1020*I1020</f>
        <v>31.384473189282151</v>
      </c>
      <c r="O1020" s="432">
        <v>87</v>
      </c>
      <c r="P1020" s="432"/>
      <c r="Q1020" s="16">
        <f t="shared" si="94"/>
        <v>91.014972248918241</v>
      </c>
      <c r="R1020" s="14" t="s">
        <v>113</v>
      </c>
      <c r="S1020" s="14" t="s">
        <v>65</v>
      </c>
      <c r="T1020" s="14" t="s">
        <v>1356</v>
      </c>
      <c r="U1020" s="416"/>
      <c r="V1020" s="14" t="s">
        <v>3171</v>
      </c>
      <c r="W1020" s="38" t="s">
        <v>66</v>
      </c>
      <c r="X1020" s="403"/>
    </row>
    <row r="1021" spans="1:24" s="401" customFormat="1" x14ac:dyDescent="0.2">
      <c r="A1021" s="14" t="s">
        <v>1990</v>
      </c>
      <c r="B1021" s="14" t="s">
        <v>1991</v>
      </c>
      <c r="C1021" s="23" t="s">
        <v>2014</v>
      </c>
      <c r="D1021" s="381">
        <v>71.73</v>
      </c>
      <c r="E1021" s="381">
        <v>71.73</v>
      </c>
      <c r="F1021" s="381"/>
      <c r="G1021" s="23" t="s">
        <v>67</v>
      </c>
      <c r="H1021" s="23">
        <v>2010</v>
      </c>
      <c r="I1021" s="424">
        <f>VLOOKUP(H1021,[1]Inflation!$G$16:$H$26,2,FALSE)</f>
        <v>1.0461491063094051</v>
      </c>
      <c r="J1021" s="16">
        <f t="shared" si="95"/>
        <v>75.04027539557363</v>
      </c>
      <c r="K1021" s="381"/>
      <c r="L1021" s="450">
        <v>40</v>
      </c>
      <c r="M1021" s="381"/>
      <c r="N1021" s="16">
        <f t="shared" si="96"/>
        <v>41.845964252376206</v>
      </c>
      <c r="O1021" s="381">
        <v>106</v>
      </c>
      <c r="P1021" s="381"/>
      <c r="Q1021" s="16">
        <f t="shared" si="94"/>
        <v>110.89180526879693</v>
      </c>
      <c r="R1021" s="14" t="s">
        <v>113</v>
      </c>
      <c r="S1021" s="14" t="s">
        <v>65</v>
      </c>
      <c r="T1021" s="23" t="s">
        <v>66</v>
      </c>
      <c r="U1021" s="417"/>
      <c r="V1021" s="26" t="s">
        <v>3172</v>
      </c>
      <c r="W1021" s="27" t="s">
        <v>69</v>
      </c>
      <c r="X1021" s="26"/>
    </row>
    <row r="1022" spans="1:24" s="401" customFormat="1" x14ac:dyDescent="0.2">
      <c r="A1022" s="14" t="s">
        <v>1990</v>
      </c>
      <c r="B1022" s="14" t="s">
        <v>1991</v>
      </c>
      <c r="C1022" s="23" t="s">
        <v>2004</v>
      </c>
      <c r="D1022" s="381">
        <v>120.62</v>
      </c>
      <c r="E1022" s="381">
        <v>120.62</v>
      </c>
      <c r="F1022" s="381"/>
      <c r="G1022" s="23" t="s">
        <v>67</v>
      </c>
      <c r="H1022" s="23">
        <v>2010</v>
      </c>
      <c r="I1022" s="424">
        <f>VLOOKUP(H1022,[1]Inflation!$G$16:$H$26,2,FALSE)</f>
        <v>1.0461491063094051</v>
      </c>
      <c r="J1022" s="16">
        <f t="shared" si="95"/>
        <v>126.18650520304044</v>
      </c>
      <c r="K1022" s="381"/>
      <c r="L1022" s="450">
        <v>60</v>
      </c>
      <c r="M1022" s="381"/>
      <c r="N1022" s="16">
        <f t="shared" si="96"/>
        <v>62.768946378564301</v>
      </c>
      <c r="O1022" s="381">
        <v>141.03</v>
      </c>
      <c r="P1022" s="381"/>
      <c r="Q1022" s="16">
        <f t="shared" si="94"/>
        <v>147.5384084628154</v>
      </c>
      <c r="R1022" s="14" t="s">
        <v>113</v>
      </c>
      <c r="S1022" s="14" t="s">
        <v>65</v>
      </c>
      <c r="T1022" s="23" t="s">
        <v>66</v>
      </c>
      <c r="U1022" s="417"/>
      <c r="V1022" s="26" t="s">
        <v>3173</v>
      </c>
      <c r="W1022" s="27" t="s">
        <v>69</v>
      </c>
      <c r="X1022" s="26"/>
    </row>
    <row r="1023" spans="1:24" s="401" customFormat="1" x14ac:dyDescent="0.2">
      <c r="A1023" s="373" t="s">
        <v>1990</v>
      </c>
      <c r="B1023" s="14" t="s">
        <v>1991</v>
      </c>
      <c r="C1023" s="23" t="s">
        <v>2015</v>
      </c>
      <c r="D1023" s="381">
        <v>90.79</v>
      </c>
      <c r="E1023" s="381">
        <v>90.79</v>
      </c>
      <c r="F1023" s="381"/>
      <c r="G1023" s="23" t="s">
        <v>67</v>
      </c>
      <c r="H1023" s="23">
        <v>2010</v>
      </c>
      <c r="I1023" s="424">
        <f>VLOOKUP(H1023,[1]Inflation!$G$16:$H$26,2,FALSE)</f>
        <v>1.0461491063094051</v>
      </c>
      <c r="J1023" s="16">
        <f t="shared" si="95"/>
        <v>94.979877361830887</v>
      </c>
      <c r="K1023" s="381"/>
      <c r="L1023" s="450">
        <v>33</v>
      </c>
      <c r="M1023" s="381"/>
      <c r="N1023" s="16">
        <f t="shared" si="96"/>
        <v>34.522920508210369</v>
      </c>
      <c r="O1023" s="381">
        <v>165</v>
      </c>
      <c r="P1023" s="381"/>
      <c r="Q1023" s="16">
        <f t="shared" si="94"/>
        <v>172.61460254105182</v>
      </c>
      <c r="R1023" s="14" t="s">
        <v>113</v>
      </c>
      <c r="S1023" s="14" t="s">
        <v>65</v>
      </c>
      <c r="T1023" s="23" t="s">
        <v>66</v>
      </c>
      <c r="U1023" s="417"/>
      <c r="V1023" s="26" t="s">
        <v>3174</v>
      </c>
      <c r="W1023" s="27" t="s">
        <v>69</v>
      </c>
      <c r="X1023" s="26"/>
    </row>
    <row r="1024" spans="1:24" x14ac:dyDescent="0.2">
      <c r="A1024" s="37" t="s">
        <v>1990</v>
      </c>
      <c r="B1024" s="14" t="s">
        <v>1991</v>
      </c>
      <c r="C1024" s="387"/>
      <c r="D1024" s="390">
        <v>65.2</v>
      </c>
      <c r="E1024" s="390">
        <v>65.2</v>
      </c>
      <c r="F1024" s="390"/>
      <c r="G1024" s="23" t="s">
        <v>67</v>
      </c>
      <c r="H1024" s="23">
        <v>2010</v>
      </c>
      <c r="I1024" s="424">
        <f>VLOOKUP(H1024,[1]Inflation!$G$16:$H$26,2,FALSE)</f>
        <v>1.0461491063094051</v>
      </c>
      <c r="J1024" s="16">
        <f t="shared" si="95"/>
        <v>68.208921731373209</v>
      </c>
      <c r="K1024" s="390"/>
      <c r="L1024" s="455">
        <v>36.049999999999997</v>
      </c>
      <c r="M1024" s="390"/>
      <c r="N1024" s="16">
        <f t="shared" si="96"/>
        <v>37.713675282454048</v>
      </c>
      <c r="O1024" s="390">
        <v>102.13</v>
      </c>
      <c r="P1024" s="390"/>
      <c r="Q1024" s="16">
        <f t="shared" si="94"/>
        <v>106.84320822737953</v>
      </c>
      <c r="R1024" s="14" t="s">
        <v>113</v>
      </c>
      <c r="S1024" s="37" t="s">
        <v>658</v>
      </c>
      <c r="T1024" s="23" t="s">
        <v>66</v>
      </c>
      <c r="U1024" s="419"/>
      <c r="V1024" s="389" t="s">
        <v>3175</v>
      </c>
      <c r="W1024" s="27" t="s">
        <v>69</v>
      </c>
      <c r="X1024" s="389"/>
    </row>
    <row r="1025" spans="1:24" x14ac:dyDescent="0.2">
      <c r="A1025" s="37" t="s">
        <v>1990</v>
      </c>
      <c r="B1025" s="14" t="s">
        <v>1991</v>
      </c>
      <c r="C1025" s="387"/>
      <c r="D1025" s="390">
        <v>41.08</v>
      </c>
      <c r="E1025" s="390">
        <v>41.08</v>
      </c>
      <c r="F1025" s="390"/>
      <c r="G1025" s="23" t="s">
        <v>67</v>
      </c>
      <c r="H1025" s="23">
        <v>2010</v>
      </c>
      <c r="I1025" s="424">
        <f>VLOOKUP(H1025,[1]Inflation!$G$16:$H$26,2,FALSE)</f>
        <v>1.0461491063094051</v>
      </c>
      <c r="J1025" s="16">
        <f t="shared" si="95"/>
        <v>42.975805287190354</v>
      </c>
      <c r="K1025" s="390"/>
      <c r="L1025" s="455">
        <v>40.229999999999997</v>
      </c>
      <c r="M1025" s="390"/>
      <c r="N1025" s="16">
        <f t="shared" si="96"/>
        <v>42.086578546827361</v>
      </c>
      <c r="O1025" s="390">
        <v>42</v>
      </c>
      <c r="P1025" s="390"/>
      <c r="Q1025" s="16">
        <f t="shared" ref="Q1025:Q1038" si="97">O1025*I1025</f>
        <v>43.938262464995013</v>
      </c>
      <c r="R1025" s="14" t="s">
        <v>113</v>
      </c>
      <c r="S1025" s="37" t="s">
        <v>658</v>
      </c>
      <c r="T1025" s="23" t="s">
        <v>66</v>
      </c>
      <c r="U1025" s="419"/>
      <c r="V1025" s="389" t="s">
        <v>3176</v>
      </c>
      <c r="W1025" s="27" t="s">
        <v>69</v>
      </c>
      <c r="X1025" s="389"/>
    </row>
    <row r="1026" spans="1:24" x14ac:dyDescent="0.2">
      <c r="A1026" s="37" t="s">
        <v>1990</v>
      </c>
      <c r="B1026" s="14" t="s">
        <v>1991</v>
      </c>
      <c r="C1026" s="31"/>
      <c r="D1026" s="384">
        <v>114.5</v>
      </c>
      <c r="E1026" s="384">
        <v>114.5</v>
      </c>
      <c r="F1026" s="384"/>
      <c r="G1026" s="23" t="s">
        <v>67</v>
      </c>
      <c r="H1026" s="23">
        <v>2010</v>
      </c>
      <c r="I1026" s="424">
        <f>VLOOKUP(H1026,[1]Inflation!$G$16:$H$26,2,FALSE)</f>
        <v>1.0461491063094051</v>
      </c>
      <c r="J1026" s="16">
        <f t="shared" si="95"/>
        <v>119.78407267242687</v>
      </c>
      <c r="K1026" s="384"/>
      <c r="L1026" s="452">
        <v>6.88</v>
      </c>
      <c r="M1026" s="384"/>
      <c r="N1026" s="16">
        <f t="shared" si="96"/>
        <v>7.1975058514087067</v>
      </c>
      <c r="O1026" s="384">
        <v>660</v>
      </c>
      <c r="P1026" s="384"/>
      <c r="Q1026" s="16">
        <f t="shared" si="97"/>
        <v>690.45841016420729</v>
      </c>
      <c r="R1026" s="14" t="s">
        <v>113</v>
      </c>
      <c r="S1026" s="37" t="s">
        <v>71</v>
      </c>
      <c r="T1026" s="23" t="s">
        <v>66</v>
      </c>
      <c r="U1026" s="31"/>
      <c r="V1026" s="33" t="s">
        <v>3177</v>
      </c>
      <c r="W1026" s="27" t="s">
        <v>69</v>
      </c>
      <c r="X1026" s="33"/>
    </row>
    <row r="1027" spans="1:24" x14ac:dyDescent="0.2">
      <c r="A1027" s="37" t="s">
        <v>1990</v>
      </c>
      <c r="B1027" s="14" t="s">
        <v>1991</v>
      </c>
      <c r="C1027" s="31" t="s">
        <v>212</v>
      </c>
      <c r="D1027" s="384">
        <v>150.24</v>
      </c>
      <c r="E1027" s="384">
        <v>150.24</v>
      </c>
      <c r="F1027" s="384"/>
      <c r="G1027" s="23" t="s">
        <v>67</v>
      </c>
      <c r="H1027" s="23">
        <v>2010</v>
      </c>
      <c r="I1027" s="424">
        <f>VLOOKUP(H1027,[1]Inflation!$G$16:$H$26,2,FALSE)</f>
        <v>1.0461491063094051</v>
      </c>
      <c r="J1027" s="16">
        <f t="shared" si="95"/>
        <v>157.17344173192504</v>
      </c>
      <c r="K1027" s="384"/>
      <c r="L1027" s="452">
        <v>24</v>
      </c>
      <c r="M1027" s="384"/>
      <c r="N1027" s="16">
        <f t="shared" si="96"/>
        <v>25.107578551425721</v>
      </c>
      <c r="O1027" s="384">
        <v>380</v>
      </c>
      <c r="P1027" s="384"/>
      <c r="Q1027" s="16">
        <f t="shared" si="97"/>
        <v>397.53666039757394</v>
      </c>
      <c r="R1027" s="14" t="s">
        <v>113</v>
      </c>
      <c r="S1027" s="37" t="s">
        <v>71</v>
      </c>
      <c r="T1027" s="23" t="s">
        <v>66</v>
      </c>
      <c r="U1027" s="31"/>
      <c r="V1027" s="33" t="s">
        <v>3178</v>
      </c>
      <c r="W1027" s="27" t="s">
        <v>69</v>
      </c>
      <c r="X1027" s="33"/>
    </row>
    <row r="1028" spans="1:24" x14ac:dyDescent="0.2">
      <c r="A1028" s="37" t="s">
        <v>1990</v>
      </c>
      <c r="B1028" s="14" t="s">
        <v>1991</v>
      </c>
      <c r="C1028" s="31" t="s">
        <v>2020</v>
      </c>
      <c r="D1028" s="384">
        <v>152.82</v>
      </c>
      <c r="E1028" s="384">
        <v>152.82</v>
      </c>
      <c r="F1028" s="384"/>
      <c r="G1028" s="23" t="s">
        <v>67</v>
      </c>
      <c r="H1028" s="23">
        <v>2010</v>
      </c>
      <c r="I1028" s="424">
        <f>VLOOKUP(H1028,[1]Inflation!$G$16:$H$26,2,FALSE)</f>
        <v>1.0461491063094051</v>
      </c>
      <c r="J1028" s="16">
        <f t="shared" si="95"/>
        <v>159.87250642620327</v>
      </c>
      <c r="K1028" s="384"/>
      <c r="L1028" s="452">
        <v>62</v>
      </c>
      <c r="M1028" s="384"/>
      <c r="N1028" s="16">
        <f t="shared" si="96"/>
        <v>64.861244591183109</v>
      </c>
      <c r="O1028" s="384">
        <v>338.08</v>
      </c>
      <c r="P1028" s="384"/>
      <c r="Q1028" s="16">
        <f t="shared" si="97"/>
        <v>353.68208986108363</v>
      </c>
      <c r="R1028" s="14" t="s">
        <v>113</v>
      </c>
      <c r="S1028" s="37" t="s">
        <v>71</v>
      </c>
      <c r="T1028" s="23" t="s">
        <v>66</v>
      </c>
      <c r="U1028" s="31"/>
      <c r="V1028" s="33" t="s">
        <v>3179</v>
      </c>
      <c r="W1028" s="27" t="s">
        <v>69</v>
      </c>
      <c r="X1028" s="33"/>
    </row>
    <row r="1029" spans="1:24" x14ac:dyDescent="0.2">
      <c r="A1029" s="37" t="s">
        <v>1990</v>
      </c>
      <c r="B1029" s="14" t="s">
        <v>1991</v>
      </c>
      <c r="C1029" s="31" t="s">
        <v>2022</v>
      </c>
      <c r="D1029" s="384">
        <v>88.62</v>
      </c>
      <c r="E1029" s="384">
        <v>88.62</v>
      </c>
      <c r="F1029" s="384"/>
      <c r="G1029" s="23" t="s">
        <v>67</v>
      </c>
      <c r="H1029" s="23">
        <v>2010</v>
      </c>
      <c r="I1029" s="424">
        <f>VLOOKUP(H1029,[1]Inflation!$G$16:$H$26,2,FALSE)</f>
        <v>1.0461491063094051</v>
      </c>
      <c r="J1029" s="16">
        <f t="shared" si="95"/>
        <v>92.709733801139478</v>
      </c>
      <c r="K1029" s="384"/>
      <c r="L1029" s="452">
        <v>40</v>
      </c>
      <c r="M1029" s="384"/>
      <c r="N1029" s="16">
        <f t="shared" si="96"/>
        <v>41.845964252376206</v>
      </c>
      <c r="O1029" s="384">
        <v>150</v>
      </c>
      <c r="P1029" s="384"/>
      <c r="Q1029" s="16">
        <f t="shared" si="97"/>
        <v>156.92236594641076</v>
      </c>
      <c r="R1029" s="14" t="s">
        <v>113</v>
      </c>
      <c r="S1029" s="37" t="s">
        <v>71</v>
      </c>
      <c r="T1029" s="23" t="s">
        <v>66</v>
      </c>
      <c r="U1029" s="31"/>
      <c r="V1029" s="33" t="s">
        <v>3180</v>
      </c>
      <c r="W1029" s="27" t="s">
        <v>69</v>
      </c>
      <c r="X1029" s="33"/>
    </row>
    <row r="1030" spans="1:24" x14ac:dyDescent="0.2">
      <c r="A1030" s="14" t="s">
        <v>1990</v>
      </c>
      <c r="B1030" s="14" t="s">
        <v>1991</v>
      </c>
      <c r="C1030" s="34" t="s">
        <v>2025</v>
      </c>
      <c r="D1030" s="385">
        <v>32.1</v>
      </c>
      <c r="E1030" s="385">
        <v>32.1</v>
      </c>
      <c r="F1030" s="385"/>
      <c r="G1030" s="23" t="s">
        <v>67</v>
      </c>
      <c r="H1030" s="23">
        <v>2010</v>
      </c>
      <c r="I1030" s="424">
        <f>VLOOKUP(H1030,[1]Inflation!$G$16:$H$26,2,FALSE)</f>
        <v>1.0461491063094051</v>
      </c>
      <c r="J1030" s="16">
        <f t="shared" si="95"/>
        <v>33.581386312531905</v>
      </c>
      <c r="K1030" s="385"/>
      <c r="L1030" s="453">
        <v>20.55</v>
      </c>
      <c r="M1030" s="385"/>
      <c r="N1030" s="16">
        <f t="shared" si="96"/>
        <v>21.498364134658274</v>
      </c>
      <c r="O1030" s="385">
        <v>83.11</v>
      </c>
      <c r="P1030" s="385"/>
      <c r="Q1030" s="16">
        <f t="shared" si="97"/>
        <v>86.945452225374652</v>
      </c>
      <c r="R1030" s="14" t="s">
        <v>113</v>
      </c>
      <c r="S1030" s="37" t="s">
        <v>74</v>
      </c>
      <c r="T1030" s="23" t="s">
        <v>66</v>
      </c>
      <c r="U1030" s="34"/>
      <c r="V1030" s="36" t="s">
        <v>3181</v>
      </c>
      <c r="W1030" s="27" t="s">
        <v>69</v>
      </c>
      <c r="X1030" s="36"/>
    </row>
    <row r="1031" spans="1:24" x14ac:dyDescent="0.2">
      <c r="A1031" s="14" t="s">
        <v>1990</v>
      </c>
      <c r="B1031" s="14" t="s">
        <v>1991</v>
      </c>
      <c r="C1031" s="34" t="s">
        <v>2031</v>
      </c>
      <c r="D1031" s="385">
        <v>36.340000000000003</v>
      </c>
      <c r="E1031" s="385">
        <v>36.340000000000003</v>
      </c>
      <c r="F1031" s="385"/>
      <c r="G1031" s="23" t="s">
        <v>67</v>
      </c>
      <c r="H1031" s="23">
        <v>2010</v>
      </c>
      <c r="I1031" s="424">
        <f>VLOOKUP(H1031,[1]Inflation!$G$16:$H$26,2,FALSE)</f>
        <v>1.0461491063094051</v>
      </c>
      <c r="J1031" s="16">
        <f t="shared" si="95"/>
        <v>38.017058523283787</v>
      </c>
      <c r="K1031" s="385"/>
      <c r="L1031" s="453">
        <v>10</v>
      </c>
      <c r="M1031" s="385"/>
      <c r="N1031" s="16">
        <f t="shared" si="96"/>
        <v>10.461491063094051</v>
      </c>
      <c r="O1031" s="385">
        <v>58</v>
      </c>
      <c r="P1031" s="385"/>
      <c r="Q1031" s="16">
        <f t="shared" si="97"/>
        <v>60.676648165945494</v>
      </c>
      <c r="R1031" s="14" t="s">
        <v>113</v>
      </c>
      <c r="S1031" s="37" t="s">
        <v>74</v>
      </c>
      <c r="T1031" s="23" t="s">
        <v>66</v>
      </c>
      <c r="U1031" s="34"/>
      <c r="V1031" s="36" t="s">
        <v>3182</v>
      </c>
      <c r="W1031" s="27" t="s">
        <v>69</v>
      </c>
      <c r="X1031" s="36"/>
    </row>
    <row r="1032" spans="1:24" x14ac:dyDescent="0.2">
      <c r="A1032" s="14" t="s">
        <v>1990</v>
      </c>
      <c r="B1032" s="14" t="s">
        <v>1991</v>
      </c>
      <c r="C1032" s="14" t="s">
        <v>2033</v>
      </c>
      <c r="D1032" s="385">
        <v>43.06</v>
      </c>
      <c r="E1032" s="385">
        <v>43.06</v>
      </c>
      <c r="F1032" s="385"/>
      <c r="G1032" s="23" t="s">
        <v>67</v>
      </c>
      <c r="H1032" s="23">
        <v>2010</v>
      </c>
      <c r="I1032" s="424">
        <f>VLOOKUP(H1032,[1]Inflation!$G$16:$H$26,2,FALSE)</f>
        <v>1.0461491063094051</v>
      </c>
      <c r="J1032" s="16">
        <f t="shared" si="95"/>
        <v>45.047180517682982</v>
      </c>
      <c r="K1032" s="385"/>
      <c r="L1032" s="453">
        <v>38</v>
      </c>
      <c r="M1032" s="385"/>
      <c r="N1032" s="16">
        <f t="shared" si="96"/>
        <v>39.753666039757391</v>
      </c>
      <c r="O1032" s="385">
        <v>100</v>
      </c>
      <c r="P1032" s="385"/>
      <c r="Q1032" s="16">
        <f t="shared" si="97"/>
        <v>104.6149106309405</v>
      </c>
      <c r="R1032" s="14" t="s">
        <v>113</v>
      </c>
      <c r="S1032" s="37" t="s">
        <v>74</v>
      </c>
      <c r="T1032" s="23" t="s">
        <v>66</v>
      </c>
      <c r="U1032" s="34"/>
      <c r="V1032" s="36" t="s">
        <v>3183</v>
      </c>
      <c r="W1032" s="27" t="s">
        <v>69</v>
      </c>
      <c r="X1032" s="36"/>
    </row>
    <row r="1033" spans="1:24" x14ac:dyDescent="0.2">
      <c r="A1033" s="14" t="s">
        <v>1990</v>
      </c>
      <c r="B1033" s="14" t="s">
        <v>1991</v>
      </c>
      <c r="C1033" s="14" t="s">
        <v>2035</v>
      </c>
      <c r="D1033" s="385">
        <v>45</v>
      </c>
      <c r="E1033" s="385">
        <v>45</v>
      </c>
      <c r="F1033" s="385"/>
      <c r="G1033" s="23" t="s">
        <v>67</v>
      </c>
      <c r="H1033" s="23">
        <v>2010</v>
      </c>
      <c r="I1033" s="424">
        <f>VLOOKUP(H1033,[1]Inflation!$G$16:$H$26,2,FALSE)</f>
        <v>1.0461491063094051</v>
      </c>
      <c r="J1033" s="16">
        <f t="shared" si="95"/>
        <v>47.076709783923228</v>
      </c>
      <c r="K1033" s="385"/>
      <c r="L1033" s="453">
        <v>45</v>
      </c>
      <c r="M1033" s="385"/>
      <c r="N1033" s="16">
        <f t="shared" si="96"/>
        <v>47.076709783923228</v>
      </c>
      <c r="O1033" s="385">
        <v>45</v>
      </c>
      <c r="P1033" s="385"/>
      <c r="Q1033" s="16">
        <f t="shared" si="97"/>
        <v>47.076709783923228</v>
      </c>
      <c r="R1033" s="14" t="s">
        <v>113</v>
      </c>
      <c r="S1033" s="37" t="s">
        <v>74</v>
      </c>
      <c r="T1033" s="23" t="s">
        <v>66</v>
      </c>
      <c r="U1033" s="34"/>
      <c r="V1033" s="36" t="s">
        <v>3184</v>
      </c>
      <c r="W1033" s="27" t="s">
        <v>69</v>
      </c>
      <c r="X1033" s="36"/>
    </row>
    <row r="1034" spans="1:24" x14ac:dyDescent="0.2">
      <c r="A1034" s="14" t="s">
        <v>1990</v>
      </c>
      <c r="B1034" s="14" t="s">
        <v>1991</v>
      </c>
      <c r="C1034" s="14" t="s">
        <v>2037</v>
      </c>
      <c r="D1034" s="385">
        <v>48.25</v>
      </c>
      <c r="E1034" s="385">
        <v>48.25</v>
      </c>
      <c r="F1034" s="385"/>
      <c r="G1034" s="23" t="s">
        <v>67</v>
      </c>
      <c r="H1034" s="23">
        <v>2010</v>
      </c>
      <c r="I1034" s="424">
        <f>VLOOKUP(H1034,[1]Inflation!$G$16:$H$26,2,FALSE)</f>
        <v>1.0461491063094051</v>
      </c>
      <c r="J1034" s="16">
        <f t="shared" si="95"/>
        <v>50.476694379428793</v>
      </c>
      <c r="K1034" s="385"/>
      <c r="L1034" s="453">
        <v>38.1</v>
      </c>
      <c r="M1034" s="385"/>
      <c r="N1034" s="16">
        <f t="shared" si="96"/>
        <v>39.858280950388334</v>
      </c>
      <c r="O1034" s="385">
        <v>245</v>
      </c>
      <c r="P1034" s="385"/>
      <c r="Q1034" s="16">
        <f t="shared" si="97"/>
        <v>256.30653104580426</v>
      </c>
      <c r="R1034" s="14" t="s">
        <v>113</v>
      </c>
      <c r="S1034" s="37" t="s">
        <v>74</v>
      </c>
      <c r="T1034" s="23" t="s">
        <v>66</v>
      </c>
      <c r="U1034" s="34"/>
      <c r="V1034" s="36" t="s">
        <v>3185</v>
      </c>
      <c r="W1034" s="27" t="s">
        <v>69</v>
      </c>
      <c r="X1034" s="36"/>
    </row>
    <row r="1035" spans="1:24" x14ac:dyDescent="0.2">
      <c r="A1035" s="14" t="s">
        <v>1990</v>
      </c>
      <c r="B1035" s="14" t="s">
        <v>1991</v>
      </c>
      <c r="C1035" s="14" t="s">
        <v>2040</v>
      </c>
      <c r="D1035" s="385">
        <v>58.67</v>
      </c>
      <c r="E1035" s="385">
        <v>58.67</v>
      </c>
      <c r="F1035" s="385"/>
      <c r="G1035" s="23" t="s">
        <v>67</v>
      </c>
      <c r="H1035" s="23">
        <v>2010</v>
      </c>
      <c r="I1035" s="424">
        <f>VLOOKUP(H1035,[1]Inflation!$G$16:$H$26,2,FALSE)</f>
        <v>1.0461491063094051</v>
      </c>
      <c r="J1035" s="16">
        <f t="shared" si="95"/>
        <v>61.377568067172795</v>
      </c>
      <c r="K1035" s="385"/>
      <c r="L1035" s="453">
        <v>50</v>
      </c>
      <c r="M1035" s="385"/>
      <c r="N1035" s="16">
        <f t="shared" si="96"/>
        <v>52.30745531547025</v>
      </c>
      <c r="O1035" s="385">
        <v>94</v>
      </c>
      <c r="P1035" s="385"/>
      <c r="Q1035" s="16">
        <f t="shared" si="97"/>
        <v>98.33801599308407</v>
      </c>
      <c r="R1035" s="14" t="s">
        <v>113</v>
      </c>
      <c r="S1035" s="37" t="s">
        <v>74</v>
      </c>
      <c r="T1035" s="23" t="s">
        <v>66</v>
      </c>
      <c r="U1035" s="34"/>
      <c r="V1035" s="36" t="s">
        <v>3186</v>
      </c>
      <c r="W1035" s="27" t="s">
        <v>69</v>
      </c>
      <c r="X1035" s="36"/>
    </row>
    <row r="1036" spans="1:24" x14ac:dyDescent="0.2">
      <c r="A1036" s="14" t="s">
        <v>1990</v>
      </c>
      <c r="B1036" s="14" t="s">
        <v>1991</v>
      </c>
      <c r="C1036" s="14" t="s">
        <v>2049</v>
      </c>
      <c r="D1036" s="385">
        <v>96.72</v>
      </c>
      <c r="E1036" s="385">
        <v>96.72</v>
      </c>
      <c r="F1036" s="385"/>
      <c r="G1036" s="23" t="s">
        <v>67</v>
      </c>
      <c r="H1036" s="23">
        <v>2010</v>
      </c>
      <c r="I1036" s="424">
        <f>VLOOKUP(H1036,[1]Inflation!$G$16:$H$26,2,FALSE)</f>
        <v>1.0461491063094051</v>
      </c>
      <c r="J1036" s="16">
        <f t="shared" si="95"/>
        <v>101.18354156224565</v>
      </c>
      <c r="K1036" s="385"/>
      <c r="L1036" s="453">
        <v>59.9</v>
      </c>
      <c r="M1036" s="385"/>
      <c r="N1036" s="16">
        <f t="shared" si="96"/>
        <v>62.664331467933359</v>
      </c>
      <c r="O1036" s="385">
        <v>103</v>
      </c>
      <c r="P1036" s="385"/>
      <c r="Q1036" s="16">
        <f t="shared" si="97"/>
        <v>107.75335794986871</v>
      </c>
      <c r="R1036" s="14" t="s">
        <v>113</v>
      </c>
      <c r="S1036" s="37" t="s">
        <v>74</v>
      </c>
      <c r="T1036" s="23" t="s">
        <v>66</v>
      </c>
      <c r="U1036" s="34"/>
      <c r="V1036" s="36" t="s">
        <v>3187</v>
      </c>
      <c r="W1036" s="27" t="s">
        <v>69</v>
      </c>
      <c r="X1036" s="36"/>
    </row>
    <row r="1037" spans="1:24" x14ac:dyDescent="0.2">
      <c r="A1037" s="14" t="s">
        <v>1990</v>
      </c>
      <c r="B1037" s="14" t="s">
        <v>1991</v>
      </c>
      <c r="C1037" s="34" t="s">
        <v>212</v>
      </c>
      <c r="D1037" s="385">
        <v>25.5</v>
      </c>
      <c r="E1037" s="385">
        <v>25.5</v>
      </c>
      <c r="F1037" s="385"/>
      <c r="G1037" s="23" t="s">
        <v>67</v>
      </c>
      <c r="H1037" s="23">
        <v>2010</v>
      </c>
      <c r="I1037" s="424">
        <f>VLOOKUP(H1037,[1]Inflation!$G$16:$H$26,2,FALSE)</f>
        <v>1.0461491063094051</v>
      </c>
      <c r="J1037" s="16">
        <f t="shared" si="95"/>
        <v>26.676802210889829</v>
      </c>
      <c r="K1037" s="385"/>
      <c r="L1037" s="453">
        <v>25.5</v>
      </c>
      <c r="M1037" s="385"/>
      <c r="N1037" s="16">
        <f t="shared" si="96"/>
        <v>26.676802210889829</v>
      </c>
      <c r="O1037" s="385">
        <v>25.5</v>
      </c>
      <c r="P1037" s="385"/>
      <c r="Q1037" s="16">
        <f t="shared" si="97"/>
        <v>26.676802210889829</v>
      </c>
      <c r="R1037" s="14" t="s">
        <v>113</v>
      </c>
      <c r="S1037" s="37" t="s">
        <v>74</v>
      </c>
      <c r="T1037" s="23" t="s">
        <v>66</v>
      </c>
      <c r="U1037" s="34"/>
      <c r="V1037" s="36" t="s">
        <v>3188</v>
      </c>
      <c r="W1037" s="27" t="s">
        <v>69</v>
      </c>
      <c r="X1037" s="36"/>
    </row>
    <row r="1038" spans="1:24" x14ac:dyDescent="0.2">
      <c r="A1038" s="14" t="s">
        <v>1990</v>
      </c>
      <c r="B1038" s="14" t="s">
        <v>1991</v>
      </c>
      <c r="C1038" s="14" t="s">
        <v>2052</v>
      </c>
      <c r="D1038" s="381">
        <v>31.1</v>
      </c>
      <c r="E1038" s="381">
        <v>31.1</v>
      </c>
      <c r="F1038" s="381"/>
      <c r="G1038" s="23" t="s">
        <v>67</v>
      </c>
      <c r="H1038" s="23">
        <v>2010</v>
      </c>
      <c r="I1038" s="424">
        <f>VLOOKUP(H1038,[1]Inflation!$G$16:$H$26,2,FALSE)</f>
        <v>1.0461491063094051</v>
      </c>
      <c r="J1038" s="16">
        <f t="shared" si="95"/>
        <v>32.535237206222497</v>
      </c>
      <c r="K1038" s="381"/>
      <c r="L1038" s="450">
        <v>27</v>
      </c>
      <c r="M1038" s="381"/>
      <c r="N1038" s="16">
        <f t="shared" si="96"/>
        <v>28.246025870353936</v>
      </c>
      <c r="O1038" s="381">
        <v>50</v>
      </c>
      <c r="P1038" s="381"/>
      <c r="Q1038" s="16">
        <f t="shared" si="97"/>
        <v>52.30745531547025</v>
      </c>
      <c r="R1038" s="14" t="s">
        <v>113</v>
      </c>
      <c r="S1038" s="37" t="s">
        <v>77</v>
      </c>
      <c r="T1038" s="23" t="s">
        <v>66</v>
      </c>
      <c r="U1038" s="417"/>
      <c r="V1038" s="26" t="s">
        <v>2755</v>
      </c>
      <c r="W1038" s="27" t="s">
        <v>69</v>
      </c>
      <c r="X1038" s="26"/>
    </row>
    <row r="1039" spans="1:24" x14ac:dyDescent="0.2">
      <c r="A1039" s="14" t="s">
        <v>1990</v>
      </c>
      <c r="B1039" s="14" t="s">
        <v>1991</v>
      </c>
      <c r="C1039" s="14" t="s">
        <v>2053</v>
      </c>
      <c r="D1039" s="381">
        <v>163.77000000000001</v>
      </c>
      <c r="E1039" s="381">
        <f>(D1039/3.281)</f>
        <v>49.914660164583971</v>
      </c>
      <c r="F1039" s="381" t="s">
        <v>113</v>
      </c>
      <c r="G1039" s="23" t="s">
        <v>67</v>
      </c>
      <c r="H1039" s="23">
        <v>2010</v>
      </c>
      <c r="I1039" s="424">
        <f>VLOOKUP(H1039,[1]Inflation!$G$16:$H$26,2,FALSE)</f>
        <v>1.0461491063094051</v>
      </c>
      <c r="J1039" s="16">
        <f t="shared" si="95"/>
        <v>52.218177122917183</v>
      </c>
      <c r="K1039" s="381"/>
      <c r="L1039" s="450">
        <v>143.35</v>
      </c>
      <c r="M1039" s="381">
        <f>L1039/3.281</f>
        <v>43.690947881743369</v>
      </c>
      <c r="N1039" s="16">
        <f>M1039*I1039</f>
        <v>45.707246080296621</v>
      </c>
      <c r="O1039" s="381">
        <v>190</v>
      </c>
      <c r="P1039" s="381">
        <f>O1039/3.281</f>
        <v>57.90917403230722</v>
      </c>
      <c r="Q1039" s="16">
        <f>P1039*I1039</f>
        <v>60.581630661014003</v>
      </c>
      <c r="R1039" s="23" t="s">
        <v>532</v>
      </c>
      <c r="S1039" s="37" t="s">
        <v>77</v>
      </c>
      <c r="T1039" s="23" t="s">
        <v>66</v>
      </c>
      <c r="U1039" s="417"/>
      <c r="V1039" s="26" t="s">
        <v>2744</v>
      </c>
      <c r="W1039" s="27" t="s">
        <v>69</v>
      </c>
      <c r="X1039" s="26"/>
    </row>
    <row r="1040" spans="1:24" x14ac:dyDescent="0.2">
      <c r="A1040" s="14" t="s">
        <v>1990</v>
      </c>
      <c r="B1040" s="14" t="s">
        <v>1991</v>
      </c>
      <c r="C1040" s="14" t="s">
        <v>2054</v>
      </c>
      <c r="D1040" s="381">
        <v>41.16</v>
      </c>
      <c r="E1040" s="381">
        <v>41.16</v>
      </c>
      <c r="F1040" s="381"/>
      <c r="G1040" s="23" t="s">
        <v>67</v>
      </c>
      <c r="H1040" s="23">
        <v>2010</v>
      </c>
      <c r="I1040" s="424">
        <f>VLOOKUP(H1040,[1]Inflation!$G$16:$H$26,2,FALSE)</f>
        <v>1.0461491063094051</v>
      </c>
      <c r="J1040" s="16">
        <f t="shared" si="95"/>
        <v>43.05949721569511</v>
      </c>
      <c r="K1040" s="381"/>
      <c r="L1040" s="450">
        <v>16</v>
      </c>
      <c r="M1040" s="381"/>
      <c r="N1040" s="16">
        <f t="shared" ref="N1040:N1066" si="98">L1040*I1040</f>
        <v>16.738385700950481</v>
      </c>
      <c r="O1040" s="381">
        <v>195</v>
      </c>
      <c r="P1040" s="381"/>
      <c r="Q1040" s="16">
        <f t="shared" ref="Q1040:Q1066" si="99">O1040*I1040</f>
        <v>203.999075730334</v>
      </c>
      <c r="R1040" s="14" t="s">
        <v>113</v>
      </c>
      <c r="S1040" s="37" t="s">
        <v>77</v>
      </c>
      <c r="T1040" s="23" t="s">
        <v>66</v>
      </c>
      <c r="U1040" s="417"/>
      <c r="V1040" s="26" t="s">
        <v>3189</v>
      </c>
      <c r="W1040" s="27" t="s">
        <v>69</v>
      </c>
      <c r="X1040" s="26"/>
    </row>
    <row r="1041" spans="1:24" s="401" customFormat="1" x14ac:dyDescent="0.2">
      <c r="A1041" s="14" t="s">
        <v>1990</v>
      </c>
      <c r="B1041" s="14" t="s">
        <v>1991</v>
      </c>
      <c r="C1041" s="14" t="s">
        <v>2055</v>
      </c>
      <c r="D1041" s="381">
        <v>64.430000000000007</v>
      </c>
      <c r="E1041" s="381">
        <v>64.430000000000007</v>
      </c>
      <c r="F1041" s="381"/>
      <c r="G1041" s="23" t="s">
        <v>67</v>
      </c>
      <c r="H1041" s="23">
        <v>2010</v>
      </c>
      <c r="I1041" s="424">
        <f>VLOOKUP(H1041,[1]Inflation!$G$16:$H$26,2,FALSE)</f>
        <v>1.0461491063094051</v>
      </c>
      <c r="J1041" s="16">
        <f t="shared" si="95"/>
        <v>67.403386919514972</v>
      </c>
      <c r="K1041" s="381"/>
      <c r="L1041" s="450">
        <v>48</v>
      </c>
      <c r="M1041" s="381"/>
      <c r="N1041" s="16">
        <f t="shared" si="98"/>
        <v>50.215157102851443</v>
      </c>
      <c r="O1041" s="381">
        <v>77</v>
      </c>
      <c r="P1041" s="381"/>
      <c r="Q1041" s="16">
        <f t="shared" si="99"/>
        <v>80.553481185824182</v>
      </c>
      <c r="R1041" s="14" t="s">
        <v>113</v>
      </c>
      <c r="S1041" s="37" t="s">
        <v>77</v>
      </c>
      <c r="T1041" s="23" t="s">
        <v>66</v>
      </c>
      <c r="U1041" s="417"/>
      <c r="V1041" s="26" t="s">
        <v>3190</v>
      </c>
      <c r="W1041" s="27" t="s">
        <v>69</v>
      </c>
      <c r="X1041" s="26"/>
    </row>
    <row r="1042" spans="1:24" s="401" customFormat="1" x14ac:dyDescent="0.2">
      <c r="A1042" s="14" t="s">
        <v>1990</v>
      </c>
      <c r="B1042" s="14" t="s">
        <v>1991</v>
      </c>
      <c r="C1042" s="34" t="s">
        <v>212</v>
      </c>
      <c r="D1042" s="385">
        <v>54.31</v>
      </c>
      <c r="E1042" s="385">
        <v>54.31</v>
      </c>
      <c r="F1042" s="385"/>
      <c r="G1042" s="23" t="s">
        <v>67</v>
      </c>
      <c r="H1042" s="23">
        <v>2010</v>
      </c>
      <c r="I1042" s="424">
        <f>VLOOKUP(H1042,[1]Inflation!$G$16:$H$26,2,FALSE)</f>
        <v>1.0461491063094051</v>
      </c>
      <c r="J1042" s="16">
        <f t="shared" si="95"/>
        <v>56.816357963663791</v>
      </c>
      <c r="K1042" s="385"/>
      <c r="L1042" s="453">
        <v>28.33</v>
      </c>
      <c r="M1042" s="385"/>
      <c r="N1042" s="16">
        <f t="shared" si="98"/>
        <v>29.637404181745442</v>
      </c>
      <c r="O1042" s="385">
        <v>275</v>
      </c>
      <c r="P1042" s="385"/>
      <c r="Q1042" s="16">
        <f t="shared" si="99"/>
        <v>287.69100423508638</v>
      </c>
      <c r="R1042" s="14" t="s">
        <v>113</v>
      </c>
      <c r="S1042" s="37" t="s">
        <v>202</v>
      </c>
      <c r="T1042" s="23" t="s">
        <v>66</v>
      </c>
      <c r="U1042" s="34"/>
      <c r="V1042" s="36" t="s">
        <v>3191</v>
      </c>
      <c r="W1042" s="27" t="s">
        <v>69</v>
      </c>
      <c r="X1042" s="36"/>
    </row>
    <row r="1043" spans="1:24" s="401" customFormat="1" x14ac:dyDescent="0.2">
      <c r="A1043" s="14" t="s">
        <v>1990</v>
      </c>
      <c r="B1043" s="14" t="s">
        <v>1991</v>
      </c>
      <c r="C1043" s="34" t="s">
        <v>2058</v>
      </c>
      <c r="D1043" s="385">
        <v>124.85</v>
      </c>
      <c r="E1043" s="385">
        <v>124.85</v>
      </c>
      <c r="F1043" s="385"/>
      <c r="G1043" s="23" t="s">
        <v>67</v>
      </c>
      <c r="H1043" s="23">
        <v>2010</v>
      </c>
      <c r="I1043" s="424">
        <f>VLOOKUP(H1043,[1]Inflation!$G$16:$H$26,2,FALSE)</f>
        <v>1.0461491063094051</v>
      </c>
      <c r="J1043" s="16">
        <f t="shared" si="95"/>
        <v>130.61171592272922</v>
      </c>
      <c r="K1043" s="385"/>
      <c r="L1043" s="453">
        <v>40</v>
      </c>
      <c r="M1043" s="385"/>
      <c r="N1043" s="16">
        <f t="shared" si="98"/>
        <v>41.845964252376206</v>
      </c>
      <c r="O1043" s="385">
        <v>177.5</v>
      </c>
      <c r="P1043" s="385"/>
      <c r="Q1043" s="16">
        <f t="shared" si="99"/>
        <v>185.6914663699194</v>
      </c>
      <c r="R1043" s="14" t="s">
        <v>113</v>
      </c>
      <c r="S1043" s="37" t="s">
        <v>202</v>
      </c>
      <c r="T1043" s="23" t="s">
        <v>66</v>
      </c>
      <c r="U1043" s="34"/>
      <c r="V1043" s="36" t="s">
        <v>3192</v>
      </c>
      <c r="W1043" s="27" t="s">
        <v>69</v>
      </c>
      <c r="X1043" s="36"/>
    </row>
    <row r="1044" spans="1:24" s="401" customFormat="1" x14ac:dyDescent="0.2">
      <c r="A1044" s="14" t="s">
        <v>1990</v>
      </c>
      <c r="B1044" s="14" t="s">
        <v>1991</v>
      </c>
      <c r="C1044" s="34" t="s">
        <v>1992</v>
      </c>
      <c r="D1044" s="385">
        <v>176.92</v>
      </c>
      <c r="E1044" s="385">
        <v>176.92</v>
      </c>
      <c r="F1044" s="385"/>
      <c r="G1044" s="23" t="s">
        <v>67</v>
      </c>
      <c r="H1044" s="23">
        <v>2010</v>
      </c>
      <c r="I1044" s="424">
        <f>VLOOKUP(H1044,[1]Inflation!$G$16:$H$26,2,FALSE)</f>
        <v>1.0461491063094051</v>
      </c>
      <c r="J1044" s="16">
        <f t="shared" si="95"/>
        <v>185.08469988825993</v>
      </c>
      <c r="K1044" s="385"/>
      <c r="L1044" s="453">
        <v>155</v>
      </c>
      <c r="M1044" s="385"/>
      <c r="N1044" s="16">
        <f t="shared" si="98"/>
        <v>162.15311147795779</v>
      </c>
      <c r="O1044" s="385">
        <v>220</v>
      </c>
      <c r="P1044" s="385"/>
      <c r="Q1044" s="16">
        <f t="shared" si="99"/>
        <v>230.15280338806912</v>
      </c>
      <c r="R1044" s="14" t="s">
        <v>113</v>
      </c>
      <c r="S1044" s="37" t="s">
        <v>202</v>
      </c>
      <c r="T1044" s="23" t="s">
        <v>66</v>
      </c>
      <c r="U1044" s="34"/>
      <c r="V1044" s="36" t="s">
        <v>3193</v>
      </c>
      <c r="W1044" s="27" t="s">
        <v>69</v>
      </c>
      <c r="X1044" s="36"/>
    </row>
    <row r="1045" spans="1:24" s="401" customFormat="1" x14ac:dyDescent="0.2">
      <c r="A1045" s="14" t="s">
        <v>1990</v>
      </c>
      <c r="B1045" s="14" t="s">
        <v>1991</v>
      </c>
      <c r="C1045" s="14" t="s">
        <v>2062</v>
      </c>
      <c r="D1045" s="381">
        <v>141.11000000000001</v>
      </c>
      <c r="E1045" s="381">
        <v>141.11000000000001</v>
      </c>
      <c r="F1045" s="381"/>
      <c r="G1045" s="23" t="s">
        <v>67</v>
      </c>
      <c r="H1045" s="23">
        <v>2010</v>
      </c>
      <c r="I1045" s="424">
        <f>VLOOKUP(H1045,[1]Inflation!$G$16:$H$26,2,FALSE)</f>
        <v>1.0461491063094051</v>
      </c>
      <c r="J1045" s="16">
        <f t="shared" si="95"/>
        <v>147.62210039132017</v>
      </c>
      <c r="K1045" s="381"/>
      <c r="L1045" s="450">
        <v>101.7</v>
      </c>
      <c r="M1045" s="381"/>
      <c r="N1045" s="16">
        <f t="shared" si="98"/>
        <v>106.3933641116665</v>
      </c>
      <c r="O1045" s="381">
        <v>250</v>
      </c>
      <c r="P1045" s="381"/>
      <c r="Q1045" s="16">
        <f t="shared" si="99"/>
        <v>261.53727657735124</v>
      </c>
      <c r="R1045" s="14" t="s">
        <v>113</v>
      </c>
      <c r="S1045" s="37" t="s">
        <v>254</v>
      </c>
      <c r="T1045" s="23" t="s">
        <v>66</v>
      </c>
      <c r="U1045" s="417"/>
      <c r="V1045" s="26" t="s">
        <v>2855</v>
      </c>
      <c r="W1045" s="27" t="s">
        <v>69</v>
      </c>
      <c r="X1045" s="26"/>
    </row>
    <row r="1046" spans="1:24" s="401" customFormat="1" x14ac:dyDescent="0.2">
      <c r="A1046" s="14" t="s">
        <v>1990</v>
      </c>
      <c r="B1046" s="14" t="s">
        <v>1991</v>
      </c>
      <c r="C1046" s="23" t="s">
        <v>1333</v>
      </c>
      <c r="D1046" s="381">
        <v>117.68</v>
      </c>
      <c r="E1046" s="381">
        <v>117.68</v>
      </c>
      <c r="F1046" s="381"/>
      <c r="G1046" s="23" t="s">
        <v>67</v>
      </c>
      <c r="H1046" s="23">
        <v>2010</v>
      </c>
      <c r="I1046" s="424">
        <f>VLOOKUP(H1046,[1]Inflation!$G$16:$H$26,2,FALSE)</f>
        <v>1.0461491063094051</v>
      </c>
      <c r="J1046" s="16">
        <f t="shared" si="95"/>
        <v>123.11082683049079</v>
      </c>
      <c r="K1046" s="381"/>
      <c r="L1046" s="450">
        <v>85</v>
      </c>
      <c r="M1046" s="381"/>
      <c r="N1046" s="16">
        <f t="shared" si="98"/>
        <v>88.922674036299426</v>
      </c>
      <c r="O1046" s="381">
        <v>350</v>
      </c>
      <c r="P1046" s="381"/>
      <c r="Q1046" s="16">
        <f t="shared" si="99"/>
        <v>366.15218720829176</v>
      </c>
      <c r="R1046" s="14" t="s">
        <v>113</v>
      </c>
      <c r="S1046" s="37" t="s">
        <v>254</v>
      </c>
      <c r="T1046" s="23" t="s">
        <v>66</v>
      </c>
      <c r="U1046" s="417"/>
      <c r="V1046" s="26" t="s">
        <v>2796</v>
      </c>
      <c r="W1046" s="27" t="s">
        <v>69</v>
      </c>
      <c r="X1046" s="26"/>
    </row>
    <row r="1047" spans="1:24" s="401" customFormat="1" x14ac:dyDescent="0.2">
      <c r="A1047" s="14" t="s">
        <v>1990</v>
      </c>
      <c r="B1047" s="14" t="s">
        <v>1991</v>
      </c>
      <c r="C1047" s="23" t="s">
        <v>2063</v>
      </c>
      <c r="D1047" s="381">
        <v>118.22</v>
      </c>
      <c r="E1047" s="381">
        <v>118.22</v>
      </c>
      <c r="F1047" s="381"/>
      <c r="G1047" s="23" t="s">
        <v>67</v>
      </c>
      <c r="H1047" s="23">
        <v>2010</v>
      </c>
      <c r="I1047" s="424">
        <f>VLOOKUP(H1047,[1]Inflation!$G$16:$H$26,2,FALSE)</f>
        <v>1.0461491063094051</v>
      </c>
      <c r="J1047" s="16">
        <f t="shared" si="95"/>
        <v>123.67574734789787</v>
      </c>
      <c r="K1047" s="381"/>
      <c r="L1047" s="450">
        <v>90</v>
      </c>
      <c r="M1047" s="381"/>
      <c r="N1047" s="16">
        <f t="shared" si="98"/>
        <v>94.153419567846456</v>
      </c>
      <c r="O1047" s="381">
        <v>150</v>
      </c>
      <c r="P1047" s="381"/>
      <c r="Q1047" s="16">
        <f t="shared" si="99"/>
        <v>156.92236594641076</v>
      </c>
      <c r="R1047" s="14" t="s">
        <v>113</v>
      </c>
      <c r="S1047" s="37" t="s">
        <v>254</v>
      </c>
      <c r="T1047" s="23" t="s">
        <v>66</v>
      </c>
      <c r="U1047" s="417"/>
      <c r="V1047" s="26" t="s">
        <v>2782</v>
      </c>
      <c r="W1047" s="27" t="s">
        <v>69</v>
      </c>
      <c r="X1047" s="26"/>
    </row>
    <row r="1048" spans="1:24" s="401" customFormat="1" x14ac:dyDescent="0.2">
      <c r="A1048" s="14" t="s">
        <v>1990</v>
      </c>
      <c r="B1048" s="14" t="s">
        <v>1991</v>
      </c>
      <c r="C1048" s="23" t="s">
        <v>2064</v>
      </c>
      <c r="D1048" s="381">
        <v>111.5</v>
      </c>
      <c r="E1048" s="381">
        <v>111.5</v>
      </c>
      <c r="F1048" s="381"/>
      <c r="G1048" s="23" t="s">
        <v>67</v>
      </c>
      <c r="H1048" s="23">
        <v>2010</v>
      </c>
      <c r="I1048" s="424">
        <f>VLOOKUP(H1048,[1]Inflation!$G$16:$H$26,2,FALSE)</f>
        <v>1.0461491063094051</v>
      </c>
      <c r="J1048" s="16">
        <f t="shared" si="95"/>
        <v>116.64562535349866</v>
      </c>
      <c r="K1048" s="381"/>
      <c r="L1048" s="450">
        <v>78.66</v>
      </c>
      <c r="M1048" s="381"/>
      <c r="N1048" s="16">
        <f t="shared" si="98"/>
        <v>82.290088702297794</v>
      </c>
      <c r="O1048" s="381">
        <v>164.4</v>
      </c>
      <c r="P1048" s="381"/>
      <c r="Q1048" s="16">
        <f t="shared" si="99"/>
        <v>171.98691307726619</v>
      </c>
      <c r="R1048" s="14" t="s">
        <v>113</v>
      </c>
      <c r="S1048" s="37" t="s">
        <v>254</v>
      </c>
      <c r="T1048" s="23" t="s">
        <v>66</v>
      </c>
      <c r="U1048" s="417"/>
      <c r="V1048" s="26" t="s">
        <v>2745</v>
      </c>
      <c r="W1048" s="27" t="s">
        <v>69</v>
      </c>
      <c r="X1048" s="26"/>
    </row>
    <row r="1049" spans="1:24" s="401" customFormat="1" x14ac:dyDescent="0.2">
      <c r="A1049" s="14" t="s">
        <v>1990</v>
      </c>
      <c r="B1049" s="14" t="s">
        <v>1991</v>
      </c>
      <c r="C1049" s="23" t="s">
        <v>2065</v>
      </c>
      <c r="D1049" s="381">
        <v>143.33000000000001</v>
      </c>
      <c r="E1049" s="381">
        <v>143.33000000000001</v>
      </c>
      <c r="F1049" s="381"/>
      <c r="G1049" s="23" t="s">
        <v>67</v>
      </c>
      <c r="H1049" s="23">
        <v>2010</v>
      </c>
      <c r="I1049" s="424">
        <f>VLOOKUP(H1049,[1]Inflation!$G$16:$H$26,2,FALSE)</f>
        <v>1.0461491063094051</v>
      </c>
      <c r="J1049" s="16">
        <f t="shared" si="95"/>
        <v>149.94455140732703</v>
      </c>
      <c r="K1049" s="381"/>
      <c r="L1049" s="450">
        <v>18.649999999999999</v>
      </c>
      <c r="M1049" s="381"/>
      <c r="N1049" s="16">
        <f t="shared" si="98"/>
        <v>19.510680832670403</v>
      </c>
      <c r="O1049" s="381">
        <v>250</v>
      </c>
      <c r="P1049" s="381"/>
      <c r="Q1049" s="16">
        <f t="shared" si="99"/>
        <v>261.53727657735124</v>
      </c>
      <c r="R1049" s="14" t="s">
        <v>113</v>
      </c>
      <c r="S1049" s="37" t="s">
        <v>254</v>
      </c>
      <c r="T1049" s="23" t="s">
        <v>66</v>
      </c>
      <c r="U1049" s="417"/>
      <c r="V1049" s="26" t="s">
        <v>2750</v>
      </c>
      <c r="W1049" s="27" t="s">
        <v>69</v>
      </c>
      <c r="X1049" s="26"/>
    </row>
    <row r="1050" spans="1:24" s="401" customFormat="1" x14ac:dyDescent="0.2">
      <c r="A1050" s="14" t="s">
        <v>1990</v>
      </c>
      <c r="B1050" s="14" t="s">
        <v>1991</v>
      </c>
      <c r="C1050" s="23" t="s">
        <v>2066</v>
      </c>
      <c r="D1050" s="381">
        <v>174.96</v>
      </c>
      <c r="E1050" s="381">
        <v>174.96</v>
      </c>
      <c r="F1050" s="381"/>
      <c r="G1050" s="23" t="s">
        <v>67</v>
      </c>
      <c r="H1050" s="23">
        <v>2010</v>
      </c>
      <c r="I1050" s="424">
        <f>VLOOKUP(H1050,[1]Inflation!$G$16:$H$26,2,FALSE)</f>
        <v>1.0461491063094051</v>
      </c>
      <c r="J1050" s="16">
        <f t="shared" si="95"/>
        <v>183.03424763989352</v>
      </c>
      <c r="K1050" s="381"/>
      <c r="L1050" s="450">
        <v>120</v>
      </c>
      <c r="M1050" s="381"/>
      <c r="N1050" s="16">
        <f t="shared" si="98"/>
        <v>125.5378927571286</v>
      </c>
      <c r="O1050" s="381">
        <v>201</v>
      </c>
      <c r="P1050" s="381"/>
      <c r="Q1050" s="16">
        <f t="shared" si="99"/>
        <v>210.27597036819043</v>
      </c>
      <c r="R1050" s="14" t="s">
        <v>113</v>
      </c>
      <c r="S1050" s="37" t="s">
        <v>254</v>
      </c>
      <c r="T1050" s="23" t="s">
        <v>66</v>
      </c>
      <c r="U1050" s="417"/>
      <c r="V1050" s="26" t="s">
        <v>2801</v>
      </c>
      <c r="W1050" s="27" t="s">
        <v>69</v>
      </c>
      <c r="X1050" s="26"/>
    </row>
    <row r="1051" spans="1:24" s="401" customFormat="1" x14ac:dyDescent="0.2">
      <c r="A1051" s="14" t="s">
        <v>1990</v>
      </c>
      <c r="B1051" s="14" t="s">
        <v>1991</v>
      </c>
      <c r="C1051" s="23" t="s">
        <v>2067</v>
      </c>
      <c r="D1051" s="381">
        <v>117.41</v>
      </c>
      <c r="E1051" s="381">
        <v>117.41</v>
      </c>
      <c r="F1051" s="381"/>
      <c r="G1051" s="23" t="s">
        <v>67</v>
      </c>
      <c r="H1051" s="23">
        <v>2010</v>
      </c>
      <c r="I1051" s="424">
        <f>VLOOKUP(H1051,[1]Inflation!$G$16:$H$26,2,FALSE)</f>
        <v>1.0461491063094051</v>
      </c>
      <c r="J1051" s="16">
        <f t="shared" si="95"/>
        <v>122.82836657178724</v>
      </c>
      <c r="K1051" s="381"/>
      <c r="L1051" s="450">
        <v>116</v>
      </c>
      <c r="M1051" s="381"/>
      <c r="N1051" s="16">
        <f t="shared" si="98"/>
        <v>121.35329633189099</v>
      </c>
      <c r="O1051" s="381">
        <v>120</v>
      </c>
      <c r="P1051" s="381"/>
      <c r="Q1051" s="16">
        <f t="shared" si="99"/>
        <v>125.5378927571286</v>
      </c>
      <c r="R1051" s="14" t="s">
        <v>113</v>
      </c>
      <c r="S1051" s="37" t="s">
        <v>254</v>
      </c>
      <c r="T1051" s="23" t="s">
        <v>66</v>
      </c>
      <c r="U1051" s="417"/>
      <c r="V1051" s="26" t="s">
        <v>2792</v>
      </c>
      <c r="W1051" s="27" t="s">
        <v>69</v>
      </c>
      <c r="X1051" s="26"/>
    </row>
    <row r="1052" spans="1:24" s="401" customFormat="1" x14ac:dyDescent="0.2">
      <c r="A1052" s="14" t="s">
        <v>1990</v>
      </c>
      <c r="B1052" s="14" t="s">
        <v>1991</v>
      </c>
      <c r="C1052" s="14" t="s">
        <v>2068</v>
      </c>
      <c r="D1052" s="381">
        <v>243.33</v>
      </c>
      <c r="E1052" s="381">
        <v>243.33</v>
      </c>
      <c r="F1052" s="381"/>
      <c r="G1052" s="23" t="s">
        <v>67</v>
      </c>
      <c r="H1052" s="23">
        <v>2010</v>
      </c>
      <c r="I1052" s="424">
        <f>VLOOKUP(H1052,[1]Inflation!$G$16:$H$26,2,FALSE)</f>
        <v>1.0461491063094051</v>
      </c>
      <c r="J1052" s="16">
        <f t="shared" ref="J1052:J1078" si="100">I1052*E1052</f>
        <v>254.55946203826755</v>
      </c>
      <c r="K1052" s="381"/>
      <c r="L1052" s="450">
        <v>130</v>
      </c>
      <c r="M1052" s="381"/>
      <c r="N1052" s="16">
        <f t="shared" si="98"/>
        <v>135.99938382022265</v>
      </c>
      <c r="O1052" s="381">
        <v>300</v>
      </c>
      <c r="P1052" s="381"/>
      <c r="Q1052" s="16">
        <f t="shared" si="99"/>
        <v>313.84473189282153</v>
      </c>
      <c r="R1052" s="14" t="s">
        <v>113</v>
      </c>
      <c r="S1052" s="37" t="s">
        <v>254</v>
      </c>
      <c r="T1052" s="23" t="s">
        <v>66</v>
      </c>
      <c r="U1052" s="417"/>
      <c r="V1052" s="26" t="s">
        <v>2749</v>
      </c>
      <c r="W1052" s="27" t="s">
        <v>69</v>
      </c>
      <c r="X1052" s="26"/>
    </row>
    <row r="1053" spans="1:24" s="401" customFormat="1" x14ac:dyDescent="0.2">
      <c r="A1053" s="14" t="s">
        <v>1990</v>
      </c>
      <c r="B1053" s="14" t="s">
        <v>1991</v>
      </c>
      <c r="C1053" s="23" t="s">
        <v>2069</v>
      </c>
      <c r="D1053" s="381">
        <v>67.2</v>
      </c>
      <c r="E1053" s="381">
        <v>67.2</v>
      </c>
      <c r="F1053" s="381"/>
      <c r="G1053" s="23" t="s">
        <v>67</v>
      </c>
      <c r="H1053" s="23">
        <v>2010</v>
      </c>
      <c r="I1053" s="424">
        <f>VLOOKUP(H1053,[1]Inflation!$G$16:$H$26,2,FALSE)</f>
        <v>1.0461491063094051</v>
      </c>
      <c r="J1053" s="16">
        <f t="shared" si="100"/>
        <v>70.301219943992024</v>
      </c>
      <c r="K1053" s="381"/>
      <c r="L1053" s="450">
        <v>50</v>
      </c>
      <c r="M1053" s="381"/>
      <c r="N1053" s="16">
        <f t="shared" si="98"/>
        <v>52.30745531547025</v>
      </c>
      <c r="O1053" s="381">
        <v>94.22</v>
      </c>
      <c r="P1053" s="381"/>
      <c r="Q1053" s="16">
        <f t="shared" si="99"/>
        <v>98.568168796472136</v>
      </c>
      <c r="R1053" s="14" t="s">
        <v>113</v>
      </c>
      <c r="S1053" s="37" t="s">
        <v>205</v>
      </c>
      <c r="T1053" s="23" t="s">
        <v>66</v>
      </c>
      <c r="U1053" s="417"/>
      <c r="V1053" s="26" t="s">
        <v>3194</v>
      </c>
      <c r="W1053" s="27" t="s">
        <v>69</v>
      </c>
      <c r="X1053" s="26"/>
    </row>
    <row r="1054" spans="1:24" s="401" customFormat="1" x14ac:dyDescent="0.2">
      <c r="A1054" s="14" t="s">
        <v>1990</v>
      </c>
      <c r="B1054" s="14" t="s">
        <v>1991</v>
      </c>
      <c r="C1054" s="23" t="s">
        <v>2070</v>
      </c>
      <c r="D1054" s="381">
        <v>67.5</v>
      </c>
      <c r="E1054" s="381">
        <v>67.5</v>
      </c>
      <c r="F1054" s="381"/>
      <c r="G1054" s="23" t="s">
        <v>67</v>
      </c>
      <c r="H1054" s="23">
        <v>2010</v>
      </c>
      <c r="I1054" s="424">
        <f>VLOOKUP(H1054,[1]Inflation!$G$16:$H$26,2,FALSE)</f>
        <v>1.0461491063094051</v>
      </c>
      <c r="J1054" s="16">
        <f t="shared" si="100"/>
        <v>70.615064675884838</v>
      </c>
      <c r="K1054" s="381"/>
      <c r="L1054" s="450">
        <v>66</v>
      </c>
      <c r="M1054" s="381"/>
      <c r="N1054" s="16">
        <f t="shared" si="98"/>
        <v>69.045841016420738</v>
      </c>
      <c r="O1054" s="381">
        <v>75</v>
      </c>
      <c r="P1054" s="381"/>
      <c r="Q1054" s="16">
        <f t="shared" si="99"/>
        <v>78.461182973205382</v>
      </c>
      <c r="R1054" s="14" t="s">
        <v>113</v>
      </c>
      <c r="S1054" s="37" t="s">
        <v>205</v>
      </c>
      <c r="T1054" s="23" t="s">
        <v>66</v>
      </c>
      <c r="U1054" s="417"/>
      <c r="V1054" s="26" t="s">
        <v>2744</v>
      </c>
      <c r="W1054" s="27" t="s">
        <v>69</v>
      </c>
      <c r="X1054" s="26"/>
    </row>
    <row r="1055" spans="1:24" s="401" customFormat="1" x14ac:dyDescent="0.2">
      <c r="A1055" s="14" t="s">
        <v>1990</v>
      </c>
      <c r="B1055" s="14" t="s">
        <v>1991</v>
      </c>
      <c r="C1055" s="23"/>
      <c r="D1055" s="381">
        <v>187.31</v>
      </c>
      <c r="E1055" s="381">
        <v>187.31</v>
      </c>
      <c r="F1055" s="381"/>
      <c r="G1055" s="23" t="s">
        <v>67</v>
      </c>
      <c r="H1055" s="23">
        <v>2010</v>
      </c>
      <c r="I1055" s="424">
        <f>VLOOKUP(H1055,[1]Inflation!$G$16:$H$26,2,FALSE)</f>
        <v>1.0461491063094051</v>
      </c>
      <c r="J1055" s="16">
        <f t="shared" si="100"/>
        <v>195.95418910281467</v>
      </c>
      <c r="K1055" s="381"/>
      <c r="L1055" s="450">
        <v>9</v>
      </c>
      <c r="M1055" s="381"/>
      <c r="N1055" s="16">
        <f t="shared" si="98"/>
        <v>9.4153419567846459</v>
      </c>
      <c r="O1055" s="381">
        <v>650</v>
      </c>
      <c r="P1055" s="381"/>
      <c r="Q1055" s="16">
        <f t="shared" si="99"/>
        <v>679.99691910111324</v>
      </c>
      <c r="R1055" s="23" t="s">
        <v>336</v>
      </c>
      <c r="S1055" s="37" t="s">
        <v>36</v>
      </c>
      <c r="T1055" s="23" t="s">
        <v>66</v>
      </c>
      <c r="U1055" s="417"/>
      <c r="V1055" s="26" t="s">
        <v>2819</v>
      </c>
      <c r="W1055" s="27" t="s">
        <v>69</v>
      </c>
      <c r="X1055" s="26"/>
    </row>
    <row r="1056" spans="1:24" s="401" customFormat="1" x14ac:dyDescent="0.2">
      <c r="A1056" s="14" t="s">
        <v>1990</v>
      </c>
      <c r="B1056" s="14" t="s">
        <v>1991</v>
      </c>
      <c r="C1056" s="23" t="s">
        <v>230</v>
      </c>
      <c r="D1056" s="381">
        <v>84.6</v>
      </c>
      <c r="E1056" s="381">
        <v>84.6</v>
      </c>
      <c r="F1056" s="381"/>
      <c r="G1056" s="23" t="s">
        <v>67</v>
      </c>
      <c r="H1056" s="23">
        <v>2010</v>
      </c>
      <c r="I1056" s="424">
        <f>VLOOKUP(H1056,[1]Inflation!$G$16:$H$26,2,FALSE)</f>
        <v>1.0461491063094051</v>
      </c>
      <c r="J1056" s="16">
        <f t="shared" si="100"/>
        <v>88.504214393775655</v>
      </c>
      <c r="K1056" s="381"/>
      <c r="L1056" s="450">
        <v>73</v>
      </c>
      <c r="M1056" s="381"/>
      <c r="N1056" s="16">
        <f t="shared" si="98"/>
        <v>76.368884760586567</v>
      </c>
      <c r="O1056" s="381">
        <v>100</v>
      </c>
      <c r="P1056" s="381"/>
      <c r="Q1056" s="16">
        <f t="shared" si="99"/>
        <v>104.6149106309405</v>
      </c>
      <c r="R1056" s="23" t="s">
        <v>336</v>
      </c>
      <c r="S1056" s="37" t="s">
        <v>36</v>
      </c>
      <c r="T1056" s="23" t="s">
        <v>66</v>
      </c>
      <c r="U1056" s="417"/>
      <c r="V1056" s="26" t="s">
        <v>2792</v>
      </c>
      <c r="W1056" s="27" t="s">
        <v>69</v>
      </c>
      <c r="X1056" s="26"/>
    </row>
    <row r="1057" spans="1:24" s="401" customFormat="1" x14ac:dyDescent="0.2">
      <c r="A1057" s="14" t="s">
        <v>1990</v>
      </c>
      <c r="B1057" s="14" t="s">
        <v>1991</v>
      </c>
      <c r="C1057" s="23" t="s">
        <v>1053</v>
      </c>
      <c r="D1057" s="381">
        <v>58.96</v>
      </c>
      <c r="E1057" s="381">
        <v>58.96</v>
      </c>
      <c r="F1057" s="381"/>
      <c r="G1057" s="23" t="s">
        <v>67</v>
      </c>
      <c r="H1057" s="23">
        <v>2010</v>
      </c>
      <c r="I1057" s="424">
        <f>VLOOKUP(H1057,[1]Inflation!$G$16:$H$26,2,FALSE)</f>
        <v>1.0461491063094051</v>
      </c>
      <c r="J1057" s="16">
        <f t="shared" si="100"/>
        <v>61.68095130800252</v>
      </c>
      <c r="K1057" s="381"/>
      <c r="L1057" s="450">
        <v>39</v>
      </c>
      <c r="M1057" s="381"/>
      <c r="N1057" s="16">
        <f t="shared" si="98"/>
        <v>40.799815146066798</v>
      </c>
      <c r="O1057" s="381">
        <v>84.04</v>
      </c>
      <c r="P1057" s="381"/>
      <c r="Q1057" s="16">
        <f t="shared" si="99"/>
        <v>87.9183708942424</v>
      </c>
      <c r="R1057" s="23" t="s">
        <v>113</v>
      </c>
      <c r="S1057" s="37" t="s">
        <v>153</v>
      </c>
      <c r="T1057" s="23" t="s">
        <v>66</v>
      </c>
      <c r="U1057" s="417"/>
      <c r="V1057" s="26" t="s">
        <v>2791</v>
      </c>
      <c r="W1057" s="27" t="s">
        <v>69</v>
      </c>
      <c r="X1057" s="26"/>
    </row>
    <row r="1058" spans="1:24" s="401" customFormat="1" x14ac:dyDescent="0.2">
      <c r="A1058" s="14" t="s">
        <v>1990</v>
      </c>
      <c r="B1058" s="14" t="s">
        <v>1991</v>
      </c>
      <c r="C1058" s="23" t="s">
        <v>2071</v>
      </c>
      <c r="D1058" s="381">
        <v>49.12</v>
      </c>
      <c r="E1058" s="381">
        <v>49.12</v>
      </c>
      <c r="F1058" s="381"/>
      <c r="G1058" s="23" t="s">
        <v>67</v>
      </c>
      <c r="H1058" s="23">
        <v>2010</v>
      </c>
      <c r="I1058" s="424">
        <f>VLOOKUP(H1058,[1]Inflation!$G$16:$H$26,2,FALSE)</f>
        <v>1.0461491063094051</v>
      </c>
      <c r="J1058" s="16">
        <f t="shared" si="100"/>
        <v>51.386844101917973</v>
      </c>
      <c r="K1058" s="381"/>
      <c r="L1058" s="450">
        <v>34.79</v>
      </c>
      <c r="M1058" s="381"/>
      <c r="N1058" s="16">
        <f t="shared" si="98"/>
        <v>36.395527408504201</v>
      </c>
      <c r="O1058" s="381">
        <v>72.39</v>
      </c>
      <c r="P1058" s="381"/>
      <c r="Q1058" s="16">
        <f t="shared" si="99"/>
        <v>75.730733805737827</v>
      </c>
      <c r="R1058" s="23" t="s">
        <v>113</v>
      </c>
      <c r="S1058" s="37" t="s">
        <v>153</v>
      </c>
      <c r="T1058" s="23" t="s">
        <v>66</v>
      </c>
      <c r="U1058" s="417"/>
      <c r="V1058" s="26" t="s">
        <v>2782</v>
      </c>
      <c r="W1058" s="27" t="s">
        <v>69</v>
      </c>
      <c r="X1058" s="26"/>
    </row>
    <row r="1059" spans="1:24" s="401" customFormat="1" x14ac:dyDescent="0.2">
      <c r="A1059" s="14" t="s">
        <v>1990</v>
      </c>
      <c r="B1059" s="14" t="s">
        <v>1991</v>
      </c>
      <c r="C1059" s="23" t="s">
        <v>2072</v>
      </c>
      <c r="D1059" s="381">
        <v>103.67</v>
      </c>
      <c r="E1059" s="381">
        <v>103.67</v>
      </c>
      <c r="F1059" s="381"/>
      <c r="G1059" s="23" t="s">
        <v>67</v>
      </c>
      <c r="H1059" s="23">
        <v>2010</v>
      </c>
      <c r="I1059" s="424">
        <f>VLOOKUP(H1059,[1]Inflation!$G$16:$H$26,2,FALSE)</f>
        <v>1.0461491063094051</v>
      </c>
      <c r="J1059" s="16">
        <f t="shared" si="100"/>
        <v>108.45427785109602</v>
      </c>
      <c r="K1059" s="381"/>
      <c r="L1059" s="450">
        <v>95</v>
      </c>
      <c r="M1059" s="381"/>
      <c r="N1059" s="16">
        <f t="shared" si="98"/>
        <v>99.384165099393485</v>
      </c>
      <c r="O1059" s="381">
        <v>111</v>
      </c>
      <c r="P1059" s="381"/>
      <c r="Q1059" s="16">
        <f t="shared" si="99"/>
        <v>116.12255080034396</v>
      </c>
      <c r="R1059" s="23" t="s">
        <v>113</v>
      </c>
      <c r="S1059" s="37" t="s">
        <v>153</v>
      </c>
      <c r="T1059" s="23" t="s">
        <v>66</v>
      </c>
      <c r="U1059" s="417"/>
      <c r="V1059" s="26" t="s">
        <v>2749</v>
      </c>
      <c r="W1059" s="27" t="s">
        <v>69</v>
      </c>
      <c r="X1059" s="26"/>
    </row>
    <row r="1060" spans="1:24" s="401" customFormat="1" x14ac:dyDescent="0.2">
      <c r="A1060" s="14" t="s">
        <v>1990</v>
      </c>
      <c r="B1060" s="14" t="s">
        <v>1991</v>
      </c>
      <c r="C1060" s="23"/>
      <c r="D1060" s="381">
        <v>107</v>
      </c>
      <c r="E1060" s="381">
        <v>107</v>
      </c>
      <c r="F1060" s="381"/>
      <c r="G1060" s="23" t="s">
        <v>67</v>
      </c>
      <c r="H1060" s="23">
        <v>2010</v>
      </c>
      <c r="I1060" s="424">
        <f>VLOOKUP(H1060,[1]Inflation!$G$16:$H$26,2,FALSE)</f>
        <v>1.0461491063094051</v>
      </c>
      <c r="J1060" s="16">
        <f t="shared" si="100"/>
        <v>111.93795437510634</v>
      </c>
      <c r="K1060" s="381"/>
      <c r="L1060" s="450">
        <v>82</v>
      </c>
      <c r="M1060" s="381"/>
      <c r="N1060" s="16">
        <f t="shared" si="98"/>
        <v>85.784226717371212</v>
      </c>
      <c r="O1060" s="381">
        <v>133.91</v>
      </c>
      <c r="P1060" s="381"/>
      <c r="Q1060" s="16">
        <f t="shared" si="99"/>
        <v>140.08982682589243</v>
      </c>
      <c r="R1060" s="23" t="s">
        <v>113</v>
      </c>
      <c r="S1060" s="37" t="s">
        <v>153</v>
      </c>
      <c r="T1060" s="23" t="s">
        <v>66</v>
      </c>
      <c r="U1060" s="417"/>
      <c r="V1060" s="26" t="s">
        <v>2782</v>
      </c>
      <c r="W1060" s="27" t="s">
        <v>69</v>
      </c>
      <c r="X1060" s="26"/>
    </row>
    <row r="1061" spans="1:24" s="401" customFormat="1" x14ac:dyDescent="0.2">
      <c r="A1061" s="14" t="s">
        <v>1990</v>
      </c>
      <c r="B1061" s="14" t="s">
        <v>1991</v>
      </c>
      <c r="C1061" s="23"/>
      <c r="D1061" s="381">
        <v>265.06</v>
      </c>
      <c r="E1061" s="381">
        <v>265.06</v>
      </c>
      <c r="F1061" s="381"/>
      <c r="G1061" s="23" t="s">
        <v>67</v>
      </c>
      <c r="H1061" s="23">
        <v>2010</v>
      </c>
      <c r="I1061" s="424">
        <f>VLOOKUP(H1061,[1]Inflation!$G$16:$H$26,2,FALSE)</f>
        <v>1.0461491063094051</v>
      </c>
      <c r="J1061" s="16">
        <f t="shared" si="100"/>
        <v>277.29228211837091</v>
      </c>
      <c r="K1061" s="381"/>
      <c r="L1061" s="450">
        <v>75</v>
      </c>
      <c r="M1061" s="381"/>
      <c r="N1061" s="16">
        <f t="shared" si="98"/>
        <v>78.461182973205382</v>
      </c>
      <c r="O1061" s="381">
        <v>416.87</v>
      </c>
      <c r="P1061" s="381"/>
      <c r="Q1061" s="16">
        <f t="shared" si="99"/>
        <v>436.10817794720168</v>
      </c>
      <c r="R1061" s="23" t="s">
        <v>113</v>
      </c>
      <c r="S1061" s="37" t="s">
        <v>262</v>
      </c>
      <c r="T1061" s="23" t="s">
        <v>66</v>
      </c>
      <c r="U1061" s="417"/>
      <c r="V1061" s="26" t="s">
        <v>2818</v>
      </c>
      <c r="W1061" s="27" t="s">
        <v>69</v>
      </c>
      <c r="X1061" s="26"/>
    </row>
    <row r="1062" spans="1:24" x14ac:dyDescent="0.2">
      <c r="A1062" s="14" t="s">
        <v>1990</v>
      </c>
      <c r="B1062" s="14" t="s">
        <v>1991</v>
      </c>
      <c r="C1062" s="23"/>
      <c r="D1062" s="381">
        <v>83.38</v>
      </c>
      <c r="E1062" s="381">
        <v>83.38</v>
      </c>
      <c r="F1062" s="381"/>
      <c r="G1062" s="23" t="s">
        <v>67</v>
      </c>
      <c r="H1062" s="23">
        <v>2010</v>
      </c>
      <c r="I1062" s="424">
        <f>VLOOKUP(H1062,[1]Inflation!$G$16:$H$26,2,FALSE)</f>
        <v>1.0461491063094051</v>
      </c>
      <c r="J1062" s="16">
        <f t="shared" si="100"/>
        <v>87.227912484078189</v>
      </c>
      <c r="K1062" s="381"/>
      <c r="L1062" s="450">
        <v>25</v>
      </c>
      <c r="M1062" s="381"/>
      <c r="N1062" s="16">
        <f t="shared" si="98"/>
        <v>26.153727657735125</v>
      </c>
      <c r="O1062" s="381">
        <v>163.6</v>
      </c>
      <c r="P1062" s="381"/>
      <c r="Q1062" s="16">
        <f t="shared" si="99"/>
        <v>171.14999379221865</v>
      </c>
      <c r="R1062" s="23" t="s">
        <v>113</v>
      </c>
      <c r="S1062" s="37" t="s">
        <v>196</v>
      </c>
      <c r="T1062" s="23" t="s">
        <v>66</v>
      </c>
      <c r="U1062" s="417"/>
      <c r="V1062" s="26" t="s">
        <v>3109</v>
      </c>
      <c r="W1062" s="27" t="s">
        <v>69</v>
      </c>
      <c r="X1062" s="26"/>
    </row>
    <row r="1063" spans="1:24" x14ac:dyDescent="0.2">
      <c r="A1063" s="14" t="s">
        <v>1990</v>
      </c>
      <c r="B1063" s="14" t="s">
        <v>1991</v>
      </c>
      <c r="C1063" s="23"/>
      <c r="D1063" s="381">
        <v>96.76</v>
      </c>
      <c r="E1063" s="381">
        <v>96.76</v>
      </c>
      <c r="F1063" s="381"/>
      <c r="G1063" s="23" t="s">
        <v>67</v>
      </c>
      <c r="H1063" s="23">
        <v>2010</v>
      </c>
      <c r="I1063" s="424">
        <f>VLOOKUP(H1063,[1]Inflation!$G$16:$H$26,2,FALSE)</f>
        <v>1.0461491063094051</v>
      </c>
      <c r="J1063" s="16">
        <f t="shared" si="100"/>
        <v>101.22538752649804</v>
      </c>
      <c r="K1063" s="381"/>
      <c r="L1063" s="450">
        <v>33</v>
      </c>
      <c r="M1063" s="381"/>
      <c r="N1063" s="16">
        <f t="shared" si="98"/>
        <v>34.522920508210369</v>
      </c>
      <c r="O1063" s="381">
        <v>200</v>
      </c>
      <c r="P1063" s="381"/>
      <c r="Q1063" s="16">
        <f t="shared" si="99"/>
        <v>209.229821261881</v>
      </c>
      <c r="R1063" s="23" t="s">
        <v>113</v>
      </c>
      <c r="S1063" s="37" t="s">
        <v>269</v>
      </c>
      <c r="T1063" s="23" t="s">
        <v>66</v>
      </c>
      <c r="U1063" s="417"/>
      <c r="V1063" s="26" t="s">
        <v>2831</v>
      </c>
      <c r="W1063" s="38" t="s">
        <v>69</v>
      </c>
      <c r="X1063" s="26"/>
    </row>
    <row r="1064" spans="1:24" x14ac:dyDescent="0.2">
      <c r="A1064" s="14" t="s">
        <v>1990</v>
      </c>
      <c r="B1064" s="14" t="s">
        <v>1991</v>
      </c>
      <c r="C1064" s="23"/>
      <c r="D1064" s="381">
        <v>108.44</v>
      </c>
      <c r="E1064" s="381">
        <v>108.44</v>
      </c>
      <c r="F1064" s="381"/>
      <c r="G1064" s="23" t="s">
        <v>67</v>
      </c>
      <c r="H1064" s="23">
        <v>2010</v>
      </c>
      <c r="I1064" s="424">
        <f>VLOOKUP(H1064,[1]Inflation!$G$16:$H$26,2,FALSE)</f>
        <v>1.0461491063094051</v>
      </c>
      <c r="J1064" s="16">
        <f t="shared" si="100"/>
        <v>113.44440908819188</v>
      </c>
      <c r="K1064" s="381"/>
      <c r="L1064" s="450">
        <v>30</v>
      </c>
      <c r="M1064" s="381"/>
      <c r="N1064" s="16">
        <f t="shared" si="98"/>
        <v>31.384473189282151</v>
      </c>
      <c r="O1064" s="381">
        <v>400</v>
      </c>
      <c r="P1064" s="381"/>
      <c r="Q1064" s="16">
        <f t="shared" si="99"/>
        <v>418.459642523762</v>
      </c>
      <c r="R1064" s="23" t="s">
        <v>113</v>
      </c>
      <c r="S1064" s="37" t="s">
        <v>269</v>
      </c>
      <c r="T1064" s="23" t="s">
        <v>66</v>
      </c>
      <c r="U1064" s="417"/>
      <c r="V1064" s="26" t="s">
        <v>2920</v>
      </c>
      <c r="W1064" s="38" t="s">
        <v>69</v>
      </c>
      <c r="X1064" s="26"/>
    </row>
    <row r="1065" spans="1:24" x14ac:dyDescent="0.2">
      <c r="A1065" s="14" t="s">
        <v>1990</v>
      </c>
      <c r="B1065" s="14" t="s">
        <v>1991</v>
      </c>
      <c r="C1065" s="34"/>
      <c r="D1065" s="385">
        <v>79.599999999999994</v>
      </c>
      <c r="E1065" s="385">
        <v>79.599999999999994</v>
      </c>
      <c r="F1065" s="385"/>
      <c r="G1065" s="23" t="s">
        <v>67</v>
      </c>
      <c r="H1065" s="23">
        <v>2010</v>
      </c>
      <c r="I1065" s="424">
        <f>VLOOKUP(H1065,[1]Inflation!$G$16:$H$26,2,FALSE)</f>
        <v>1.0461491063094051</v>
      </c>
      <c r="J1065" s="16">
        <f t="shared" si="100"/>
        <v>83.27346886222864</v>
      </c>
      <c r="K1065" s="385"/>
      <c r="L1065" s="453">
        <v>27</v>
      </c>
      <c r="M1065" s="385"/>
      <c r="N1065" s="16">
        <f t="shared" si="98"/>
        <v>28.246025870353936</v>
      </c>
      <c r="O1065" s="385">
        <v>230</v>
      </c>
      <c r="P1065" s="385"/>
      <c r="Q1065" s="16">
        <f t="shared" si="99"/>
        <v>240.61429445116318</v>
      </c>
      <c r="R1065" s="34" t="s">
        <v>336</v>
      </c>
      <c r="S1065" s="37" t="s">
        <v>84</v>
      </c>
      <c r="T1065" s="23" t="s">
        <v>66</v>
      </c>
      <c r="U1065" s="34"/>
      <c r="V1065" s="36" t="s">
        <v>3195</v>
      </c>
      <c r="W1065" s="38" t="s">
        <v>69</v>
      </c>
      <c r="X1065" s="36"/>
    </row>
    <row r="1066" spans="1:24" x14ac:dyDescent="0.2">
      <c r="A1066" s="14" t="s">
        <v>1990</v>
      </c>
      <c r="B1066" s="14" t="s">
        <v>1991</v>
      </c>
      <c r="C1066" s="34" t="s">
        <v>2075</v>
      </c>
      <c r="D1066" s="385">
        <v>81.61</v>
      </c>
      <c r="E1066" s="385">
        <v>81.61</v>
      </c>
      <c r="F1066" s="385"/>
      <c r="G1066" s="23" t="s">
        <v>67</v>
      </c>
      <c r="H1066" s="23">
        <v>2010</v>
      </c>
      <c r="I1066" s="424">
        <f>VLOOKUP(H1066,[1]Inflation!$G$16:$H$26,2,FALSE)</f>
        <v>1.0461491063094051</v>
      </c>
      <c r="J1066" s="16">
        <f t="shared" si="100"/>
        <v>85.376228565910552</v>
      </c>
      <c r="K1066" s="385"/>
      <c r="L1066" s="453">
        <v>9</v>
      </c>
      <c r="M1066" s="385"/>
      <c r="N1066" s="16">
        <f t="shared" si="98"/>
        <v>9.4153419567846459</v>
      </c>
      <c r="O1066" s="385">
        <v>200</v>
      </c>
      <c r="P1066" s="385"/>
      <c r="Q1066" s="16">
        <f t="shared" si="99"/>
        <v>209.229821261881</v>
      </c>
      <c r="R1066" s="34" t="s">
        <v>2722</v>
      </c>
      <c r="S1066" s="37" t="s">
        <v>84</v>
      </c>
      <c r="T1066" s="23" t="s">
        <v>66</v>
      </c>
      <c r="U1066" s="34"/>
      <c r="V1066" s="36" t="s">
        <v>3196</v>
      </c>
      <c r="W1066" s="38" t="s">
        <v>69</v>
      </c>
      <c r="X1066" s="36"/>
    </row>
    <row r="1067" spans="1:24" x14ac:dyDescent="0.2">
      <c r="A1067" s="14" t="s">
        <v>1990</v>
      </c>
      <c r="B1067" s="14" t="s">
        <v>1991</v>
      </c>
      <c r="C1067" s="23" t="s">
        <v>2078</v>
      </c>
      <c r="D1067" s="381">
        <v>509.07</v>
      </c>
      <c r="E1067" s="381">
        <f>D1067/3.281</f>
        <v>155.15696434014021</v>
      </c>
      <c r="F1067" s="381" t="s">
        <v>113</v>
      </c>
      <c r="G1067" s="23" t="s">
        <v>67</v>
      </c>
      <c r="H1067" s="23">
        <v>2010</v>
      </c>
      <c r="I1067" s="424">
        <f>VLOOKUP(H1067,[1]Inflation!$G$16:$H$26,2,FALSE)</f>
        <v>1.0461491063094051</v>
      </c>
      <c r="J1067" s="16">
        <f t="shared" si="100"/>
        <v>162.3173195821179</v>
      </c>
      <c r="K1067" s="381"/>
      <c r="L1067" s="450">
        <v>260</v>
      </c>
      <c r="M1067" s="381">
        <f>L1067/3.281</f>
        <v>79.244132886315143</v>
      </c>
      <c r="N1067" s="16">
        <f>M1067*I1067</f>
        <v>82.90117879928232</v>
      </c>
      <c r="O1067" s="381">
        <v>2150</v>
      </c>
      <c r="P1067" s="381">
        <f>O1067/3.281</f>
        <v>655.28802194452908</v>
      </c>
      <c r="Q1067" s="16">
        <f>P1067*I1067</f>
        <v>685.52897853252693</v>
      </c>
      <c r="R1067" s="23" t="s">
        <v>2721</v>
      </c>
      <c r="S1067" s="37" t="s">
        <v>88</v>
      </c>
      <c r="T1067" s="23" t="s">
        <v>66</v>
      </c>
      <c r="U1067" s="417"/>
      <c r="V1067" s="26" t="s">
        <v>2801</v>
      </c>
      <c r="W1067" s="38" t="s">
        <v>69</v>
      </c>
      <c r="X1067" s="26"/>
    </row>
    <row r="1068" spans="1:24" s="401" customFormat="1" x14ac:dyDescent="0.2">
      <c r="A1068" s="14" t="s">
        <v>1990</v>
      </c>
      <c r="B1068" s="14" t="s">
        <v>1991</v>
      </c>
      <c r="C1068" s="23" t="s">
        <v>2078</v>
      </c>
      <c r="D1068" s="381">
        <v>129.68</v>
      </c>
      <c r="E1068" s="381">
        <v>129.68</v>
      </c>
      <c r="F1068" s="381"/>
      <c r="G1068" s="23" t="s">
        <v>67</v>
      </c>
      <c r="H1068" s="23">
        <v>2010</v>
      </c>
      <c r="I1068" s="424">
        <f>VLOOKUP(H1068,[1]Inflation!$G$16:$H$26,2,FALSE)</f>
        <v>1.0461491063094051</v>
      </c>
      <c r="J1068" s="16">
        <f t="shared" si="100"/>
        <v>135.66461610620365</v>
      </c>
      <c r="K1068" s="381"/>
      <c r="L1068" s="450">
        <v>20</v>
      </c>
      <c r="M1068" s="381"/>
      <c r="N1068" s="16">
        <f t="shared" ref="N1068:N1112" si="101">L1068*I1068</f>
        <v>20.922982126188103</v>
      </c>
      <c r="O1068" s="381">
        <v>395</v>
      </c>
      <c r="P1068" s="381"/>
      <c r="Q1068" s="16">
        <f t="shared" ref="Q1068:Q1112" si="102">O1068*I1068</f>
        <v>413.22889699221497</v>
      </c>
      <c r="R1068" s="23" t="s">
        <v>113</v>
      </c>
      <c r="S1068" s="37" t="s">
        <v>88</v>
      </c>
      <c r="T1068" s="23" t="s">
        <v>66</v>
      </c>
      <c r="U1068" s="417"/>
      <c r="V1068" s="26" t="s">
        <v>3197</v>
      </c>
      <c r="W1068" s="38" t="s">
        <v>69</v>
      </c>
      <c r="X1068" s="26"/>
    </row>
    <row r="1069" spans="1:24" s="401" customFormat="1" x14ac:dyDescent="0.2">
      <c r="A1069" s="14" t="s">
        <v>1990</v>
      </c>
      <c r="B1069" s="14" t="s">
        <v>1991</v>
      </c>
      <c r="C1069" s="23" t="s">
        <v>2080</v>
      </c>
      <c r="D1069" s="381">
        <v>143.34</v>
      </c>
      <c r="E1069" s="381">
        <v>143.34</v>
      </c>
      <c r="F1069" s="381"/>
      <c r="G1069" s="23" t="s">
        <v>67</v>
      </c>
      <c r="H1069" s="23">
        <v>2010</v>
      </c>
      <c r="I1069" s="424">
        <f>VLOOKUP(H1069,[1]Inflation!$G$16:$H$26,2,FALSE)</f>
        <v>1.0461491063094051</v>
      </c>
      <c r="J1069" s="16">
        <f t="shared" si="100"/>
        <v>149.95501289839012</v>
      </c>
      <c r="K1069" s="381"/>
      <c r="L1069" s="450">
        <v>85</v>
      </c>
      <c r="M1069" s="381"/>
      <c r="N1069" s="16">
        <f t="shared" si="101"/>
        <v>88.922674036299426</v>
      </c>
      <c r="O1069" s="381">
        <v>259.10000000000002</v>
      </c>
      <c r="P1069" s="381"/>
      <c r="Q1069" s="16">
        <f t="shared" si="102"/>
        <v>271.05723344476689</v>
      </c>
      <c r="R1069" s="23" t="s">
        <v>113</v>
      </c>
      <c r="S1069" s="37" t="s">
        <v>88</v>
      </c>
      <c r="T1069" s="23" t="s">
        <v>66</v>
      </c>
      <c r="U1069" s="417"/>
      <c r="V1069" s="26" t="s">
        <v>2745</v>
      </c>
      <c r="W1069" s="38" t="s">
        <v>69</v>
      </c>
      <c r="X1069" s="26"/>
    </row>
    <row r="1070" spans="1:24" s="401" customFormat="1" x14ac:dyDescent="0.2">
      <c r="A1070" s="14" t="s">
        <v>1990</v>
      </c>
      <c r="B1070" s="14" t="s">
        <v>1991</v>
      </c>
      <c r="C1070" s="14"/>
      <c r="D1070" s="398">
        <v>110.15</v>
      </c>
      <c r="E1070" s="398">
        <v>110.15</v>
      </c>
      <c r="F1070" s="398"/>
      <c r="G1070" s="14">
        <v>2010</v>
      </c>
      <c r="H1070" s="14">
        <v>2010</v>
      </c>
      <c r="I1070" s="424">
        <f>VLOOKUP(H1070,[1]Inflation!$G$16:$H$26,2,FALSE)</f>
        <v>1.0461491063094051</v>
      </c>
      <c r="J1070" s="16">
        <f t="shared" si="100"/>
        <v>115.23332405998097</v>
      </c>
      <c r="K1070" s="398" t="s">
        <v>963</v>
      </c>
      <c r="L1070" s="16" t="s">
        <v>210</v>
      </c>
      <c r="M1070" s="398"/>
      <c r="N1070" s="16" t="e">
        <f t="shared" si="101"/>
        <v>#VALUE!</v>
      </c>
      <c r="O1070" s="398" t="s">
        <v>210</v>
      </c>
      <c r="P1070" s="398"/>
      <c r="Q1070" s="16" t="e">
        <f t="shared" si="102"/>
        <v>#VALUE!</v>
      </c>
      <c r="R1070" s="23" t="s">
        <v>113</v>
      </c>
      <c r="S1070" s="14" t="s">
        <v>205</v>
      </c>
      <c r="T1070" s="407" t="s">
        <v>1791</v>
      </c>
      <c r="U1070" s="416"/>
      <c r="V1070" s="14" t="s">
        <v>3147</v>
      </c>
      <c r="W1070" s="38" t="s">
        <v>207</v>
      </c>
      <c r="X1070" s="14"/>
    </row>
    <row r="1071" spans="1:24" s="401" customFormat="1" x14ac:dyDescent="0.2">
      <c r="A1071" s="37" t="s">
        <v>1990</v>
      </c>
      <c r="B1071" s="37" t="s">
        <v>2081</v>
      </c>
      <c r="C1071" s="37" t="s">
        <v>2082</v>
      </c>
      <c r="D1071" s="384">
        <v>7.67</v>
      </c>
      <c r="E1071" s="384">
        <v>7.67</v>
      </c>
      <c r="F1071" s="384"/>
      <c r="G1071" s="23" t="s">
        <v>67</v>
      </c>
      <c r="H1071" s="23">
        <v>2010</v>
      </c>
      <c r="I1071" s="424">
        <f>VLOOKUP(H1071,[1]Inflation!$G$16:$H$26,2,FALSE)</f>
        <v>1.0461491063094051</v>
      </c>
      <c r="J1071" s="16">
        <f t="shared" si="100"/>
        <v>8.0239636453931364</v>
      </c>
      <c r="K1071" s="384"/>
      <c r="L1071" s="452">
        <v>2.4</v>
      </c>
      <c r="M1071" s="384"/>
      <c r="N1071" s="16">
        <f t="shared" si="101"/>
        <v>2.5107578551425722</v>
      </c>
      <c r="O1071" s="384">
        <v>20</v>
      </c>
      <c r="P1071" s="384"/>
      <c r="Q1071" s="16">
        <f t="shared" si="102"/>
        <v>20.922982126188103</v>
      </c>
      <c r="R1071" s="23" t="s">
        <v>113</v>
      </c>
      <c r="S1071" s="37" t="s">
        <v>71</v>
      </c>
      <c r="T1071" s="23" t="s">
        <v>66</v>
      </c>
      <c r="U1071" s="31"/>
      <c r="V1071" s="33" t="s">
        <v>3198</v>
      </c>
      <c r="W1071" s="27" t="s">
        <v>69</v>
      </c>
      <c r="X1071" s="33"/>
    </row>
    <row r="1072" spans="1:24" s="401" customFormat="1" x14ac:dyDescent="0.2">
      <c r="A1072" s="37" t="s">
        <v>1990</v>
      </c>
      <c r="B1072" s="37" t="s">
        <v>2081</v>
      </c>
      <c r="C1072" s="37" t="s">
        <v>2084</v>
      </c>
      <c r="D1072" s="384">
        <v>26.7</v>
      </c>
      <c r="E1072" s="384">
        <v>26.7</v>
      </c>
      <c r="F1072" s="384"/>
      <c r="G1072" s="23" t="s">
        <v>67</v>
      </c>
      <c r="H1072" s="23">
        <v>2010</v>
      </c>
      <c r="I1072" s="424">
        <f>VLOOKUP(H1072,[1]Inflation!$G$16:$H$26,2,FALSE)</f>
        <v>1.0461491063094051</v>
      </c>
      <c r="J1072" s="16">
        <f t="shared" si="100"/>
        <v>27.932181138461115</v>
      </c>
      <c r="K1072" s="384"/>
      <c r="L1072" s="452">
        <v>2</v>
      </c>
      <c r="M1072" s="384"/>
      <c r="N1072" s="16">
        <f t="shared" si="101"/>
        <v>2.0922982126188101</v>
      </c>
      <c r="O1072" s="384">
        <v>105.55</v>
      </c>
      <c r="P1072" s="384"/>
      <c r="Q1072" s="16">
        <f t="shared" si="102"/>
        <v>110.4210381709577</v>
      </c>
      <c r="R1072" s="23" t="s">
        <v>113</v>
      </c>
      <c r="S1072" s="37" t="s">
        <v>71</v>
      </c>
      <c r="T1072" s="23" t="s">
        <v>66</v>
      </c>
      <c r="U1072" s="31"/>
      <c r="V1072" s="33" t="s">
        <v>3199</v>
      </c>
      <c r="W1072" s="27" t="s">
        <v>69</v>
      </c>
      <c r="X1072" s="33"/>
    </row>
    <row r="1073" spans="1:24" s="401" customFormat="1" x14ac:dyDescent="0.2">
      <c r="A1073" s="14" t="s">
        <v>1990</v>
      </c>
      <c r="B1073" s="14" t="s">
        <v>2081</v>
      </c>
      <c r="C1073" s="14" t="s">
        <v>2087</v>
      </c>
      <c r="D1073" s="385">
        <v>11.22</v>
      </c>
      <c r="E1073" s="385">
        <v>11.22</v>
      </c>
      <c r="F1073" s="385"/>
      <c r="G1073" s="23" t="s">
        <v>67</v>
      </c>
      <c r="H1073" s="23">
        <v>2010</v>
      </c>
      <c r="I1073" s="424">
        <f>VLOOKUP(H1073,[1]Inflation!$G$16:$H$26,2,FALSE)</f>
        <v>1.0461491063094051</v>
      </c>
      <c r="J1073" s="16">
        <f t="shared" si="100"/>
        <v>11.737792972791526</v>
      </c>
      <c r="K1073" s="385"/>
      <c r="L1073" s="453">
        <v>9</v>
      </c>
      <c r="M1073" s="385"/>
      <c r="N1073" s="16">
        <f t="shared" si="101"/>
        <v>9.4153419567846459</v>
      </c>
      <c r="O1073" s="385">
        <v>15</v>
      </c>
      <c r="P1073" s="385"/>
      <c r="Q1073" s="16">
        <f t="shared" si="102"/>
        <v>15.692236594641075</v>
      </c>
      <c r="R1073" s="23" t="s">
        <v>113</v>
      </c>
      <c r="S1073" s="37" t="s">
        <v>74</v>
      </c>
      <c r="T1073" s="23" t="s">
        <v>66</v>
      </c>
      <c r="U1073" s="34"/>
      <c r="V1073" s="36" t="s">
        <v>3200</v>
      </c>
      <c r="W1073" s="27" t="s">
        <v>69</v>
      </c>
      <c r="X1073" s="36"/>
    </row>
    <row r="1074" spans="1:24" s="401" customFormat="1" x14ac:dyDescent="0.2">
      <c r="A1074" s="14" t="s">
        <v>1990</v>
      </c>
      <c r="B1074" s="14" t="s">
        <v>2081</v>
      </c>
      <c r="C1074" s="14" t="s">
        <v>2090</v>
      </c>
      <c r="D1074" s="381">
        <v>159.34</v>
      </c>
      <c r="E1074" s="381">
        <v>159.34</v>
      </c>
      <c r="F1074" s="381"/>
      <c r="G1074" s="23" t="s">
        <v>67</v>
      </c>
      <c r="H1074" s="23">
        <v>2010</v>
      </c>
      <c r="I1074" s="424">
        <f>VLOOKUP(H1074,[1]Inflation!$G$16:$H$26,2,FALSE)</f>
        <v>1.0461491063094051</v>
      </c>
      <c r="J1074" s="16">
        <f t="shared" si="100"/>
        <v>166.69339859934061</v>
      </c>
      <c r="K1074" s="381"/>
      <c r="L1074" s="450">
        <v>7</v>
      </c>
      <c r="M1074" s="381"/>
      <c r="N1074" s="16">
        <f t="shared" si="101"/>
        <v>7.3230437441658349</v>
      </c>
      <c r="O1074" s="381">
        <v>500</v>
      </c>
      <c r="P1074" s="381"/>
      <c r="Q1074" s="16">
        <f t="shared" si="102"/>
        <v>523.07455315470247</v>
      </c>
      <c r="R1074" s="23" t="s">
        <v>336</v>
      </c>
      <c r="S1074" s="37" t="s">
        <v>36</v>
      </c>
      <c r="T1074" s="23" t="s">
        <v>66</v>
      </c>
      <c r="U1074" s="417"/>
      <c r="V1074" s="26" t="s">
        <v>2897</v>
      </c>
      <c r="W1074" s="27" t="s">
        <v>69</v>
      </c>
      <c r="X1074" s="26"/>
    </row>
    <row r="1075" spans="1:24" s="401" customFormat="1" x14ac:dyDescent="0.2">
      <c r="A1075" s="14" t="s">
        <v>1990</v>
      </c>
      <c r="B1075" s="14" t="s">
        <v>2081</v>
      </c>
      <c r="C1075" s="14" t="s">
        <v>2091</v>
      </c>
      <c r="D1075" s="381">
        <v>517.78</v>
      </c>
      <c r="E1075" s="381">
        <v>517.78</v>
      </c>
      <c r="F1075" s="381"/>
      <c r="G1075" s="23" t="s">
        <v>67</v>
      </c>
      <c r="H1075" s="23">
        <v>2010</v>
      </c>
      <c r="I1075" s="424">
        <f>VLOOKUP(H1075,[1]Inflation!$G$16:$H$26,2,FALSE)</f>
        <v>1.0461491063094051</v>
      </c>
      <c r="J1075" s="16">
        <f t="shared" si="100"/>
        <v>541.67508426488371</v>
      </c>
      <c r="K1075" s="381"/>
      <c r="L1075" s="450">
        <v>420</v>
      </c>
      <c r="M1075" s="381"/>
      <c r="N1075" s="16">
        <f t="shared" si="101"/>
        <v>439.38262464995012</v>
      </c>
      <c r="O1075" s="381">
        <v>675</v>
      </c>
      <c r="P1075" s="381"/>
      <c r="Q1075" s="16">
        <f t="shared" si="102"/>
        <v>706.15064675884844</v>
      </c>
      <c r="R1075" s="23" t="s">
        <v>336</v>
      </c>
      <c r="S1075" s="37" t="s">
        <v>36</v>
      </c>
      <c r="T1075" s="23" t="s">
        <v>66</v>
      </c>
      <c r="U1075" s="417"/>
      <c r="V1075" s="26" t="s">
        <v>2783</v>
      </c>
      <c r="W1075" s="27" t="s">
        <v>69</v>
      </c>
      <c r="X1075" s="26"/>
    </row>
    <row r="1076" spans="1:24" s="401" customFormat="1" x14ac:dyDescent="0.2">
      <c r="A1076" s="14" t="s">
        <v>1990</v>
      </c>
      <c r="B1076" s="14" t="s">
        <v>2081</v>
      </c>
      <c r="C1076" s="14" t="s">
        <v>2092</v>
      </c>
      <c r="D1076" s="381">
        <v>838.33</v>
      </c>
      <c r="E1076" s="381">
        <v>838.33</v>
      </c>
      <c r="F1076" s="381"/>
      <c r="G1076" s="23" t="s">
        <v>67</v>
      </c>
      <c r="H1076" s="23">
        <v>2010</v>
      </c>
      <c r="I1076" s="424">
        <f>VLOOKUP(H1076,[1]Inflation!$G$16:$H$26,2,FALSE)</f>
        <v>1.0461491063094051</v>
      </c>
      <c r="J1076" s="16">
        <f t="shared" si="100"/>
        <v>877.01818029236358</v>
      </c>
      <c r="K1076" s="381"/>
      <c r="L1076" s="450">
        <v>350</v>
      </c>
      <c r="M1076" s="381"/>
      <c r="N1076" s="16">
        <f t="shared" si="101"/>
        <v>366.15218720829176</v>
      </c>
      <c r="O1076" s="381">
        <v>2000</v>
      </c>
      <c r="P1076" s="381"/>
      <c r="Q1076" s="16">
        <f t="shared" si="102"/>
        <v>2092.2982126188099</v>
      </c>
      <c r="R1076" s="23" t="s">
        <v>336</v>
      </c>
      <c r="S1076" s="37" t="s">
        <v>36</v>
      </c>
      <c r="T1076" s="23" t="s">
        <v>66</v>
      </c>
      <c r="U1076" s="417"/>
      <c r="V1076" s="26" t="s">
        <v>2783</v>
      </c>
      <c r="W1076" s="27" t="s">
        <v>69</v>
      </c>
      <c r="X1076" s="26"/>
    </row>
    <row r="1077" spans="1:24" s="401" customFormat="1" x14ac:dyDescent="0.2">
      <c r="A1077" s="14" t="s">
        <v>1990</v>
      </c>
      <c r="B1077" s="14" t="s">
        <v>2081</v>
      </c>
      <c r="C1077" s="14" t="s">
        <v>2093</v>
      </c>
      <c r="D1077" s="398">
        <v>134</v>
      </c>
      <c r="E1077" s="398">
        <v>134</v>
      </c>
      <c r="F1077" s="398"/>
      <c r="G1077" s="14">
        <v>2010</v>
      </c>
      <c r="H1077" s="14">
        <v>2010</v>
      </c>
      <c r="I1077" s="424">
        <f>VLOOKUP(H1077,[1]Inflation!$G$16:$H$26,2,FALSE)</f>
        <v>1.0461491063094051</v>
      </c>
      <c r="J1077" s="16">
        <f t="shared" si="100"/>
        <v>140.18398024546028</v>
      </c>
      <c r="K1077" s="398">
        <v>0</v>
      </c>
      <c r="L1077" s="16" t="s">
        <v>210</v>
      </c>
      <c r="M1077" s="398"/>
      <c r="N1077" s="16" t="e">
        <f t="shared" si="101"/>
        <v>#VALUE!</v>
      </c>
      <c r="O1077" s="398" t="s">
        <v>210</v>
      </c>
      <c r="P1077" s="398"/>
      <c r="Q1077" s="16" t="e">
        <f t="shared" si="102"/>
        <v>#VALUE!</v>
      </c>
      <c r="R1077" s="14" t="s">
        <v>113</v>
      </c>
      <c r="S1077" s="14" t="s">
        <v>1241</v>
      </c>
      <c r="T1077" s="14" t="s">
        <v>2001</v>
      </c>
      <c r="U1077" s="416" t="s">
        <v>2002</v>
      </c>
      <c r="V1077" s="14" t="s">
        <v>2775</v>
      </c>
      <c r="W1077" s="38" t="s">
        <v>2003</v>
      </c>
      <c r="X1077" s="14"/>
    </row>
    <row r="1078" spans="1:24" s="401" customFormat="1" x14ac:dyDescent="0.2">
      <c r="A1078" s="14" t="s">
        <v>1990</v>
      </c>
      <c r="B1078" s="14" t="s">
        <v>2094</v>
      </c>
      <c r="C1078" s="14" t="s">
        <v>2095</v>
      </c>
      <c r="D1078" s="381">
        <v>4175</v>
      </c>
      <c r="E1078" s="381">
        <v>4175</v>
      </c>
      <c r="F1078" s="381"/>
      <c r="G1078" s="23" t="s">
        <v>67</v>
      </c>
      <c r="H1078" s="23">
        <v>2010</v>
      </c>
      <c r="I1078" s="424">
        <f>VLOOKUP(H1078,[1]Inflation!$G$16:$H$26,2,FALSE)</f>
        <v>1.0461491063094051</v>
      </c>
      <c r="J1078" s="16">
        <f t="shared" si="100"/>
        <v>4367.6725188417659</v>
      </c>
      <c r="K1078" s="381"/>
      <c r="L1078" s="450">
        <v>1625</v>
      </c>
      <c r="M1078" s="381"/>
      <c r="N1078" s="16">
        <f t="shared" si="101"/>
        <v>1699.9922977527833</v>
      </c>
      <c r="O1078" s="381">
        <v>6000</v>
      </c>
      <c r="P1078" s="381"/>
      <c r="Q1078" s="16">
        <f t="shared" si="102"/>
        <v>6276.8946378564306</v>
      </c>
      <c r="R1078" s="23" t="s">
        <v>27</v>
      </c>
      <c r="S1078" s="37" t="s">
        <v>36</v>
      </c>
      <c r="T1078" s="23" t="s">
        <v>66</v>
      </c>
      <c r="U1078" s="417"/>
      <c r="V1078" s="26" t="s">
        <v>2783</v>
      </c>
      <c r="W1078" s="27" t="s">
        <v>69</v>
      </c>
      <c r="X1078" s="26"/>
    </row>
    <row r="1079" spans="1:24" s="401" customFormat="1" ht="38.25" x14ac:dyDescent="0.2">
      <c r="A1079" s="14" t="s">
        <v>2096</v>
      </c>
      <c r="B1079" s="14" t="s">
        <v>2097</v>
      </c>
      <c r="C1079" s="14"/>
      <c r="D1079" s="398"/>
      <c r="E1079" s="398"/>
      <c r="F1079" s="398"/>
      <c r="G1079" s="14">
        <v>2009</v>
      </c>
      <c r="H1079" s="14" t="s">
        <v>32</v>
      </c>
      <c r="I1079" s="424" t="e">
        <f>VLOOKUP(H1079,[1]Inflation!$G$16:$H$26,2,FALSE)</f>
        <v>#N/A</v>
      </c>
      <c r="J1079" s="16" t="e">
        <f t="shared" ref="J1079:J1112" si="103">I1079*D1079</f>
        <v>#N/A</v>
      </c>
      <c r="K1079" s="398"/>
      <c r="L1079" s="16">
        <v>2000</v>
      </c>
      <c r="M1079" s="398"/>
      <c r="N1079" s="16" t="e">
        <f t="shared" si="101"/>
        <v>#N/A</v>
      </c>
      <c r="O1079" s="398">
        <v>20000</v>
      </c>
      <c r="P1079" s="398"/>
      <c r="Q1079" s="16" t="e">
        <f t="shared" si="102"/>
        <v>#N/A</v>
      </c>
      <c r="R1079" s="14" t="s">
        <v>27</v>
      </c>
      <c r="S1079" s="14" t="s">
        <v>28</v>
      </c>
      <c r="T1079" s="14" t="s">
        <v>2100</v>
      </c>
      <c r="U1079" s="416" t="s">
        <v>32</v>
      </c>
      <c r="V1079" s="38" t="s">
        <v>3201</v>
      </c>
      <c r="W1079" s="14"/>
      <c r="X1079" s="14"/>
    </row>
    <row r="1080" spans="1:24" s="401" customFormat="1" x14ac:dyDescent="0.2">
      <c r="A1080" s="14" t="s">
        <v>2096</v>
      </c>
      <c r="B1080" s="14" t="s">
        <v>2097</v>
      </c>
      <c r="C1080" s="14"/>
      <c r="D1080" s="398"/>
      <c r="E1080" s="398"/>
      <c r="F1080" s="398"/>
      <c r="G1080" s="14" t="s">
        <v>32</v>
      </c>
      <c r="H1080" s="14" t="s">
        <v>32</v>
      </c>
      <c r="I1080" s="424" t="e">
        <f>VLOOKUP(H1080,[1]Inflation!$G$16:$H$26,2,FALSE)</f>
        <v>#N/A</v>
      </c>
      <c r="J1080" s="16" t="e">
        <f t="shared" si="103"/>
        <v>#N/A</v>
      </c>
      <c r="K1080" s="398"/>
      <c r="L1080" s="16">
        <v>2000</v>
      </c>
      <c r="M1080" s="398"/>
      <c r="N1080" s="16" t="e">
        <f t="shared" si="101"/>
        <v>#N/A</v>
      </c>
      <c r="O1080" s="398">
        <v>15000</v>
      </c>
      <c r="P1080" s="398"/>
      <c r="Q1080" s="16" t="e">
        <f t="shared" si="102"/>
        <v>#N/A</v>
      </c>
      <c r="R1080" s="14" t="s">
        <v>27</v>
      </c>
      <c r="S1080" s="14" t="s">
        <v>262</v>
      </c>
      <c r="T1080" s="14" t="s">
        <v>2102</v>
      </c>
      <c r="U1080" s="416" t="s">
        <v>32</v>
      </c>
      <c r="V1080" s="38" t="s">
        <v>3202</v>
      </c>
      <c r="W1080" s="14"/>
      <c r="X1080" s="14"/>
    </row>
    <row r="1081" spans="1:24" s="401" customFormat="1" ht="38.25" x14ac:dyDescent="0.2">
      <c r="A1081" s="14" t="s">
        <v>2096</v>
      </c>
      <c r="B1081" s="14" t="s">
        <v>2097</v>
      </c>
      <c r="C1081" s="14"/>
      <c r="D1081" s="398"/>
      <c r="E1081" s="398"/>
      <c r="F1081" s="398"/>
      <c r="G1081" s="14">
        <v>2012</v>
      </c>
      <c r="H1081" s="14" t="s">
        <v>32</v>
      </c>
      <c r="I1081" s="424" t="e">
        <f>VLOOKUP(H1081,[1]Inflation!$G$16:$H$26,2,FALSE)</f>
        <v>#N/A</v>
      </c>
      <c r="J1081" s="16" t="e">
        <f t="shared" si="103"/>
        <v>#N/A</v>
      </c>
      <c r="K1081" s="398"/>
      <c r="L1081" s="16">
        <v>2000</v>
      </c>
      <c r="M1081" s="398"/>
      <c r="N1081" s="16" t="e">
        <f t="shared" si="101"/>
        <v>#N/A</v>
      </c>
      <c r="O1081" s="398">
        <v>5000</v>
      </c>
      <c r="P1081" s="398"/>
      <c r="Q1081" s="16" t="e">
        <f t="shared" si="102"/>
        <v>#N/A</v>
      </c>
      <c r="R1081" s="14" t="s">
        <v>27</v>
      </c>
      <c r="S1081" s="14" t="s">
        <v>84</v>
      </c>
      <c r="T1081" s="14" t="s">
        <v>287</v>
      </c>
      <c r="U1081" s="416" t="s">
        <v>32</v>
      </c>
      <c r="V1081" s="38" t="s">
        <v>3203</v>
      </c>
      <c r="W1081" s="14"/>
      <c r="X1081" s="14"/>
    </row>
    <row r="1082" spans="1:24" s="401" customFormat="1" x14ac:dyDescent="0.2">
      <c r="A1082" s="14" t="s">
        <v>2096</v>
      </c>
      <c r="B1082" s="14" t="s">
        <v>2097</v>
      </c>
      <c r="C1082" s="14"/>
      <c r="D1082" s="398"/>
      <c r="E1082" s="398"/>
      <c r="F1082" s="398"/>
      <c r="G1082" s="14">
        <v>2002</v>
      </c>
      <c r="H1082" s="14">
        <v>1</v>
      </c>
      <c r="I1082" s="424" t="e">
        <f>VLOOKUP(H1082,[1]Inflation!$G$16:$H$26,2,FALSE)</f>
        <v>#N/A</v>
      </c>
      <c r="J1082" s="16" t="e">
        <f t="shared" si="103"/>
        <v>#N/A</v>
      </c>
      <c r="K1082" s="398"/>
      <c r="L1082" s="16">
        <v>2500</v>
      </c>
      <c r="M1082" s="398"/>
      <c r="N1082" s="16" t="e">
        <f t="shared" si="101"/>
        <v>#N/A</v>
      </c>
      <c r="O1082" s="398">
        <v>8000</v>
      </c>
      <c r="P1082" s="398"/>
      <c r="Q1082" s="16" t="e">
        <f t="shared" si="102"/>
        <v>#N/A</v>
      </c>
      <c r="R1082" s="14" t="s">
        <v>27</v>
      </c>
      <c r="S1082" s="14" t="s">
        <v>88</v>
      </c>
      <c r="T1082" s="14" t="s">
        <v>1182</v>
      </c>
      <c r="U1082" s="416" t="s">
        <v>32</v>
      </c>
      <c r="V1082" s="38" t="s">
        <v>3204</v>
      </c>
      <c r="W1082" s="14"/>
      <c r="X1082" s="14"/>
    </row>
    <row r="1083" spans="1:24" s="401" customFormat="1" ht="38.25" x14ac:dyDescent="0.2">
      <c r="A1083" s="14" t="s">
        <v>2096</v>
      </c>
      <c r="B1083" s="14" t="s">
        <v>2097</v>
      </c>
      <c r="C1083" s="14"/>
      <c r="D1083" s="398">
        <v>5000</v>
      </c>
      <c r="E1083" s="398"/>
      <c r="F1083" s="398"/>
      <c r="G1083" s="14">
        <v>2009</v>
      </c>
      <c r="H1083" s="14" t="s">
        <v>114</v>
      </c>
      <c r="I1083" s="424" t="e">
        <f>VLOOKUP(H1083,[1]Inflation!$G$16:$H$26,2,FALSE)</f>
        <v>#N/A</v>
      </c>
      <c r="J1083" s="16" t="e">
        <f t="shared" si="103"/>
        <v>#N/A</v>
      </c>
      <c r="K1083" s="398"/>
      <c r="L1083" s="16"/>
      <c r="M1083" s="398"/>
      <c r="N1083" s="16" t="e">
        <f t="shared" si="101"/>
        <v>#N/A</v>
      </c>
      <c r="O1083" s="398"/>
      <c r="P1083" s="398"/>
      <c r="Q1083" s="16" t="e">
        <f t="shared" si="102"/>
        <v>#N/A</v>
      </c>
      <c r="R1083" s="14" t="s">
        <v>27</v>
      </c>
      <c r="S1083" s="14" t="s">
        <v>44</v>
      </c>
      <c r="T1083" s="14" t="s">
        <v>103</v>
      </c>
      <c r="U1083" s="416" t="s">
        <v>32</v>
      </c>
      <c r="V1083" s="38" t="s">
        <v>3205</v>
      </c>
      <c r="W1083" s="14"/>
      <c r="X1083" s="14"/>
    </row>
    <row r="1084" spans="1:24" s="401" customFormat="1" x14ac:dyDescent="0.2">
      <c r="A1084" s="14" t="s">
        <v>2096</v>
      </c>
      <c r="B1084" s="14" t="s">
        <v>2097</v>
      </c>
      <c r="C1084" s="14"/>
      <c r="D1084" s="398"/>
      <c r="E1084" s="398"/>
      <c r="F1084" s="398"/>
      <c r="G1084" s="14">
        <v>2012</v>
      </c>
      <c r="H1084" s="14" t="s">
        <v>2105</v>
      </c>
      <c r="I1084" s="424" t="e">
        <f>VLOOKUP(H1084,[1]Inflation!$G$16:$H$26,2,FALSE)</f>
        <v>#N/A</v>
      </c>
      <c r="J1084" s="16" t="e">
        <f t="shared" si="103"/>
        <v>#N/A</v>
      </c>
      <c r="K1084" s="398"/>
      <c r="L1084" s="16">
        <v>5000</v>
      </c>
      <c r="M1084" s="398"/>
      <c r="N1084" s="16" t="e">
        <f t="shared" si="101"/>
        <v>#N/A</v>
      </c>
      <c r="O1084" s="398">
        <v>10000</v>
      </c>
      <c r="P1084" s="398"/>
      <c r="Q1084" s="16" t="e">
        <f t="shared" si="102"/>
        <v>#N/A</v>
      </c>
      <c r="R1084" s="14" t="s">
        <v>27</v>
      </c>
      <c r="S1084" s="14" t="s">
        <v>28</v>
      </c>
      <c r="T1084" s="14" t="s">
        <v>295</v>
      </c>
      <c r="U1084" s="416" t="s">
        <v>32</v>
      </c>
      <c r="V1084" s="38" t="s">
        <v>3206</v>
      </c>
      <c r="W1084" s="14"/>
      <c r="X1084" s="14"/>
    </row>
    <row r="1085" spans="1:24" s="401" customFormat="1" ht="38.25" x14ac:dyDescent="0.2">
      <c r="A1085" s="14" t="s">
        <v>2096</v>
      </c>
      <c r="B1085" s="14" t="s">
        <v>2097</v>
      </c>
      <c r="C1085" s="14"/>
      <c r="D1085" s="398"/>
      <c r="E1085" s="398"/>
      <c r="F1085" s="398"/>
      <c r="G1085" s="14">
        <v>2010</v>
      </c>
      <c r="H1085" s="14">
        <v>13</v>
      </c>
      <c r="I1085" s="424" t="e">
        <f>VLOOKUP(H1085,[1]Inflation!$G$16:$H$26,2,FALSE)</f>
        <v>#N/A</v>
      </c>
      <c r="J1085" s="16" t="e">
        <f t="shared" si="103"/>
        <v>#N/A</v>
      </c>
      <c r="K1085" s="398"/>
      <c r="L1085" s="16">
        <v>5000</v>
      </c>
      <c r="M1085" s="398"/>
      <c r="N1085" s="16" t="e">
        <f t="shared" si="101"/>
        <v>#N/A</v>
      </c>
      <c r="O1085" s="398">
        <v>10000</v>
      </c>
      <c r="P1085" s="398"/>
      <c r="Q1085" s="16" t="e">
        <f t="shared" si="102"/>
        <v>#N/A</v>
      </c>
      <c r="R1085" s="14" t="s">
        <v>27</v>
      </c>
      <c r="S1085" s="14" t="s">
        <v>28</v>
      </c>
      <c r="T1085" s="14" t="s">
        <v>357</v>
      </c>
      <c r="U1085" s="416" t="s">
        <v>32</v>
      </c>
      <c r="V1085" s="38" t="s">
        <v>3207</v>
      </c>
      <c r="W1085" s="14"/>
      <c r="X1085" s="14"/>
    </row>
    <row r="1086" spans="1:24" s="401" customFormat="1" ht="38.25" x14ac:dyDescent="0.2">
      <c r="A1086" s="14" t="s">
        <v>2096</v>
      </c>
      <c r="B1086" s="14" t="s">
        <v>2097</v>
      </c>
      <c r="C1086" s="14"/>
      <c r="D1086" s="398"/>
      <c r="E1086" s="398"/>
      <c r="F1086" s="398"/>
      <c r="G1086" s="14">
        <v>2008</v>
      </c>
      <c r="H1086" s="14">
        <v>12</v>
      </c>
      <c r="I1086" s="424" t="e">
        <f>VLOOKUP(H1086,[1]Inflation!$G$16:$H$26,2,FALSE)</f>
        <v>#N/A</v>
      </c>
      <c r="J1086" s="16" t="e">
        <f t="shared" si="103"/>
        <v>#N/A</v>
      </c>
      <c r="K1086" s="398"/>
      <c r="L1086" s="16">
        <v>5000</v>
      </c>
      <c r="M1086" s="398"/>
      <c r="N1086" s="16" t="e">
        <f t="shared" si="101"/>
        <v>#N/A</v>
      </c>
      <c r="O1086" s="398">
        <v>20000</v>
      </c>
      <c r="P1086" s="398"/>
      <c r="Q1086" s="16" t="e">
        <f t="shared" si="102"/>
        <v>#N/A</v>
      </c>
      <c r="R1086" s="14" t="s">
        <v>27</v>
      </c>
      <c r="S1086" s="14" t="s">
        <v>84</v>
      </c>
      <c r="T1086" s="14" t="s">
        <v>373</v>
      </c>
      <c r="U1086" s="416" t="s">
        <v>32</v>
      </c>
      <c r="V1086" s="38" t="s">
        <v>3208</v>
      </c>
      <c r="W1086" s="14"/>
      <c r="X1086" s="14"/>
    </row>
    <row r="1087" spans="1:24" s="401" customFormat="1" x14ac:dyDescent="0.2">
      <c r="A1087" s="14" t="s">
        <v>2096</v>
      </c>
      <c r="B1087" s="14" t="s">
        <v>2097</v>
      </c>
      <c r="C1087" s="14"/>
      <c r="D1087" s="398"/>
      <c r="E1087" s="398"/>
      <c r="F1087" s="398"/>
      <c r="G1087" s="14">
        <v>2006</v>
      </c>
      <c r="H1087" s="14">
        <v>44</v>
      </c>
      <c r="I1087" s="424" t="e">
        <f>VLOOKUP(H1087,[1]Inflation!$G$16:$H$26,2,FALSE)</f>
        <v>#N/A</v>
      </c>
      <c r="J1087" s="16" t="e">
        <f t="shared" si="103"/>
        <v>#N/A</v>
      </c>
      <c r="K1087" s="398"/>
      <c r="L1087" s="16">
        <v>5000</v>
      </c>
      <c r="M1087" s="398"/>
      <c r="N1087" s="16" t="e">
        <f t="shared" si="101"/>
        <v>#N/A</v>
      </c>
      <c r="O1087" s="398">
        <v>10000</v>
      </c>
      <c r="P1087" s="398"/>
      <c r="Q1087" s="16" t="e">
        <f t="shared" si="102"/>
        <v>#N/A</v>
      </c>
      <c r="R1087" s="14" t="s">
        <v>27</v>
      </c>
      <c r="S1087" s="14" t="s">
        <v>28</v>
      </c>
      <c r="T1087" s="14" t="s">
        <v>359</v>
      </c>
      <c r="U1087" s="416" t="s">
        <v>32</v>
      </c>
      <c r="V1087" s="38" t="s">
        <v>3209</v>
      </c>
      <c r="W1087" s="14"/>
      <c r="X1087" s="14"/>
    </row>
    <row r="1088" spans="1:24" s="401" customFormat="1" ht="25.5" x14ac:dyDescent="0.2">
      <c r="A1088" s="14" t="s">
        <v>2096</v>
      </c>
      <c r="B1088" s="14" t="s">
        <v>2097</v>
      </c>
      <c r="C1088" s="14"/>
      <c r="D1088" s="398">
        <v>5000</v>
      </c>
      <c r="E1088" s="398"/>
      <c r="F1088" s="398"/>
      <c r="G1088" s="14">
        <v>2012</v>
      </c>
      <c r="H1088" s="14" t="s">
        <v>210</v>
      </c>
      <c r="I1088" s="424" t="e">
        <f>VLOOKUP(H1088,[1]Inflation!$G$16:$H$26,2,FALSE)</f>
        <v>#N/A</v>
      </c>
      <c r="J1088" s="16" t="e">
        <f t="shared" si="103"/>
        <v>#N/A</v>
      </c>
      <c r="K1088" s="398"/>
      <c r="L1088" s="16"/>
      <c r="M1088" s="398"/>
      <c r="N1088" s="16" t="e">
        <f t="shared" si="101"/>
        <v>#N/A</v>
      </c>
      <c r="O1088" s="398"/>
      <c r="P1088" s="398"/>
      <c r="Q1088" s="16" t="e">
        <f t="shared" si="102"/>
        <v>#N/A</v>
      </c>
      <c r="R1088" s="14" t="s">
        <v>27</v>
      </c>
      <c r="S1088" s="14" t="s">
        <v>36</v>
      </c>
      <c r="T1088" s="14" t="s">
        <v>1618</v>
      </c>
      <c r="U1088" s="416" t="s">
        <v>32</v>
      </c>
      <c r="V1088" s="38" t="s">
        <v>3210</v>
      </c>
      <c r="W1088" s="14"/>
      <c r="X1088" s="14"/>
    </row>
    <row r="1089" spans="1:24" s="401" customFormat="1" ht="38.25" x14ac:dyDescent="0.2">
      <c r="A1089" s="14" t="s">
        <v>2096</v>
      </c>
      <c r="B1089" s="14" t="s">
        <v>2097</v>
      </c>
      <c r="C1089" s="14"/>
      <c r="D1089" s="398"/>
      <c r="E1089" s="398"/>
      <c r="F1089" s="398"/>
      <c r="G1089" s="14">
        <v>2008</v>
      </c>
      <c r="H1089" s="14" t="s">
        <v>144</v>
      </c>
      <c r="I1089" s="424" t="e">
        <f>VLOOKUP(H1089,[1]Inflation!$G$16:$H$26,2,FALSE)</f>
        <v>#N/A</v>
      </c>
      <c r="J1089" s="16" t="e">
        <f t="shared" si="103"/>
        <v>#N/A</v>
      </c>
      <c r="K1089" s="398"/>
      <c r="L1089" s="16">
        <v>1200</v>
      </c>
      <c r="M1089" s="398"/>
      <c r="N1089" s="16" t="e">
        <f t="shared" si="101"/>
        <v>#N/A</v>
      </c>
      <c r="O1089" s="398">
        <v>2500</v>
      </c>
      <c r="P1089" s="398"/>
      <c r="Q1089" s="16" t="e">
        <f t="shared" si="102"/>
        <v>#N/A</v>
      </c>
      <c r="R1089" s="14" t="s">
        <v>27</v>
      </c>
      <c r="S1089" s="14" t="s">
        <v>291</v>
      </c>
      <c r="T1089" s="14" t="s">
        <v>292</v>
      </c>
      <c r="U1089" s="416" t="s">
        <v>32</v>
      </c>
      <c r="V1089" s="38" t="s">
        <v>3211</v>
      </c>
      <c r="W1089" s="14"/>
      <c r="X1089" s="14"/>
    </row>
    <row r="1090" spans="1:24" s="401" customFormat="1" ht="38.25" x14ac:dyDescent="0.2">
      <c r="A1090" s="14" t="s">
        <v>2096</v>
      </c>
      <c r="B1090" s="14" t="s">
        <v>2097</v>
      </c>
      <c r="C1090" s="14"/>
      <c r="D1090" s="398">
        <v>4000</v>
      </c>
      <c r="E1090" s="398"/>
      <c r="F1090" s="398"/>
      <c r="G1090" s="14">
        <v>2007</v>
      </c>
      <c r="H1090" s="14" t="s">
        <v>376</v>
      </c>
      <c r="I1090" s="424" t="e">
        <f>VLOOKUP(H1090,[1]Inflation!$G$16:$H$26,2,FALSE)</f>
        <v>#N/A</v>
      </c>
      <c r="J1090" s="16" t="e">
        <f t="shared" si="103"/>
        <v>#N/A</v>
      </c>
      <c r="K1090" s="398"/>
      <c r="L1090" s="16"/>
      <c r="M1090" s="398"/>
      <c r="N1090" s="16" t="e">
        <f t="shared" si="101"/>
        <v>#N/A</v>
      </c>
      <c r="O1090" s="398"/>
      <c r="P1090" s="398"/>
      <c r="Q1090" s="16" t="e">
        <f t="shared" si="102"/>
        <v>#N/A</v>
      </c>
      <c r="R1090" s="14" t="s">
        <v>27</v>
      </c>
      <c r="S1090" s="14" t="s">
        <v>97</v>
      </c>
      <c r="T1090" s="14" t="s">
        <v>98</v>
      </c>
      <c r="U1090" s="416" t="s">
        <v>32</v>
      </c>
      <c r="V1090" s="38" t="s">
        <v>3212</v>
      </c>
      <c r="W1090" s="14"/>
      <c r="X1090" s="14"/>
    </row>
    <row r="1091" spans="1:24" s="401" customFormat="1" x14ac:dyDescent="0.2">
      <c r="A1091" s="14" t="s">
        <v>2096</v>
      </c>
      <c r="B1091" s="14" t="s">
        <v>2097</v>
      </c>
      <c r="C1091" s="14"/>
      <c r="D1091" s="398">
        <v>4000</v>
      </c>
      <c r="E1091" s="398"/>
      <c r="F1091" s="398"/>
      <c r="G1091" s="14">
        <v>2012</v>
      </c>
      <c r="H1091" s="14" t="s">
        <v>210</v>
      </c>
      <c r="I1091" s="424" t="e">
        <f>VLOOKUP(H1091,[1]Inflation!$G$16:$H$26,2,FALSE)</f>
        <v>#N/A</v>
      </c>
      <c r="J1091" s="16" t="e">
        <f t="shared" si="103"/>
        <v>#N/A</v>
      </c>
      <c r="K1091" s="398"/>
      <c r="L1091" s="16"/>
      <c r="M1091" s="398"/>
      <c r="N1091" s="16" t="e">
        <f t="shared" si="101"/>
        <v>#N/A</v>
      </c>
      <c r="O1091" s="398"/>
      <c r="P1091" s="398"/>
      <c r="Q1091" s="16" t="e">
        <f t="shared" si="102"/>
        <v>#N/A</v>
      </c>
      <c r="R1091" s="14" t="s">
        <v>27</v>
      </c>
      <c r="S1091" s="14" t="s">
        <v>32</v>
      </c>
      <c r="T1091" s="14" t="s">
        <v>300</v>
      </c>
      <c r="U1091" s="416" t="s">
        <v>32</v>
      </c>
      <c r="V1091" s="38" t="s">
        <v>3213</v>
      </c>
      <c r="W1091" s="14"/>
      <c r="X1091" s="14"/>
    </row>
    <row r="1092" spans="1:24" s="401" customFormat="1" x14ac:dyDescent="0.2">
      <c r="A1092" s="14" t="s">
        <v>2096</v>
      </c>
      <c r="B1092" s="14" t="s">
        <v>2097</v>
      </c>
      <c r="C1092" s="14"/>
      <c r="D1092" s="398"/>
      <c r="E1092" s="398"/>
      <c r="F1092" s="398"/>
      <c r="G1092" s="14">
        <v>2011</v>
      </c>
      <c r="H1092" s="14">
        <v>33</v>
      </c>
      <c r="I1092" s="424" t="e">
        <f>VLOOKUP(H1092,[1]Inflation!$G$16:$H$26,2,FALSE)</f>
        <v>#N/A</v>
      </c>
      <c r="J1092" s="16" t="e">
        <f t="shared" si="103"/>
        <v>#N/A</v>
      </c>
      <c r="K1092" s="398"/>
      <c r="L1092" s="16">
        <v>20000</v>
      </c>
      <c r="M1092" s="398"/>
      <c r="N1092" s="16" t="e">
        <f t="shared" si="101"/>
        <v>#N/A</v>
      </c>
      <c r="O1092" s="398">
        <v>30000</v>
      </c>
      <c r="P1092" s="398"/>
      <c r="Q1092" s="16" t="e">
        <f t="shared" si="102"/>
        <v>#N/A</v>
      </c>
      <c r="R1092" s="14" t="s">
        <v>27</v>
      </c>
      <c r="S1092" s="14" t="s">
        <v>115</v>
      </c>
      <c r="T1092" s="14" t="s">
        <v>116</v>
      </c>
      <c r="U1092" s="416" t="s">
        <v>32</v>
      </c>
      <c r="V1092" s="38" t="s">
        <v>3214</v>
      </c>
      <c r="W1092" s="14"/>
      <c r="X1092" s="14"/>
    </row>
    <row r="1093" spans="1:24" s="401" customFormat="1" x14ac:dyDescent="0.2">
      <c r="A1093" s="14" t="s">
        <v>2096</v>
      </c>
      <c r="B1093" s="14" t="s">
        <v>2107</v>
      </c>
      <c r="C1093" s="14"/>
      <c r="D1093" s="398"/>
      <c r="E1093" s="398"/>
      <c r="F1093" s="398"/>
      <c r="G1093" s="14">
        <v>2006</v>
      </c>
      <c r="H1093" s="14">
        <v>44</v>
      </c>
      <c r="I1093" s="424" t="e">
        <f>VLOOKUP(H1093,[1]Inflation!$G$16:$H$26,2,FALSE)</f>
        <v>#N/A</v>
      </c>
      <c r="J1093" s="16" t="e">
        <f t="shared" si="103"/>
        <v>#N/A</v>
      </c>
      <c r="K1093" s="398"/>
      <c r="L1093" s="16">
        <v>25000</v>
      </c>
      <c r="M1093" s="398"/>
      <c r="N1093" s="16" t="e">
        <f t="shared" si="101"/>
        <v>#N/A</v>
      </c>
      <c r="O1093" s="398">
        <v>100000</v>
      </c>
      <c r="P1093" s="398"/>
      <c r="Q1093" s="16" t="e">
        <f t="shared" si="102"/>
        <v>#N/A</v>
      </c>
      <c r="R1093" s="14" t="s">
        <v>27</v>
      </c>
      <c r="S1093" s="14" t="s">
        <v>28</v>
      </c>
      <c r="T1093" s="14" t="s">
        <v>359</v>
      </c>
      <c r="U1093" s="416" t="s">
        <v>32</v>
      </c>
      <c r="V1093" s="38" t="s">
        <v>3209</v>
      </c>
      <c r="W1093" s="14"/>
      <c r="X1093" s="14"/>
    </row>
    <row r="1094" spans="1:24" s="401" customFormat="1" x14ac:dyDescent="0.2">
      <c r="A1094" s="14" t="s">
        <v>2096</v>
      </c>
      <c r="B1094" s="14" t="s">
        <v>2107</v>
      </c>
      <c r="C1094" s="14"/>
      <c r="D1094" s="398"/>
      <c r="E1094" s="398"/>
      <c r="F1094" s="398"/>
      <c r="G1094" s="14">
        <v>2012</v>
      </c>
      <c r="H1094" s="14" t="s">
        <v>2108</v>
      </c>
      <c r="I1094" s="424" t="e">
        <f>VLOOKUP(H1094,[1]Inflation!$G$16:$H$26,2,FALSE)</f>
        <v>#N/A</v>
      </c>
      <c r="J1094" s="16" t="e">
        <f t="shared" si="103"/>
        <v>#N/A</v>
      </c>
      <c r="K1094" s="398"/>
      <c r="L1094" s="16">
        <v>35000</v>
      </c>
      <c r="M1094" s="398"/>
      <c r="N1094" s="16" t="e">
        <f t="shared" si="101"/>
        <v>#N/A</v>
      </c>
      <c r="O1094" s="398">
        <v>80000</v>
      </c>
      <c r="P1094" s="398"/>
      <c r="Q1094" s="16" t="e">
        <f t="shared" si="102"/>
        <v>#N/A</v>
      </c>
      <c r="R1094" s="14" t="s">
        <v>27</v>
      </c>
      <c r="S1094" s="14" t="s">
        <v>28</v>
      </c>
      <c r="T1094" s="14" t="s">
        <v>295</v>
      </c>
      <c r="U1094" s="416" t="s">
        <v>32</v>
      </c>
      <c r="V1094" s="38" t="s">
        <v>3206</v>
      </c>
      <c r="W1094" s="14"/>
      <c r="X1094" s="14"/>
    </row>
    <row r="1095" spans="1:24" x14ac:dyDescent="0.2">
      <c r="A1095" s="14" t="s">
        <v>2096</v>
      </c>
      <c r="B1095" s="14" t="s">
        <v>2107</v>
      </c>
      <c r="C1095" s="14"/>
      <c r="D1095" s="398">
        <v>12500</v>
      </c>
      <c r="E1095" s="398"/>
      <c r="F1095" s="398"/>
      <c r="G1095" s="14">
        <v>2012</v>
      </c>
      <c r="H1095" s="14" t="s">
        <v>210</v>
      </c>
      <c r="I1095" s="424" t="e">
        <f>VLOOKUP(H1095,[1]Inflation!$G$16:$H$26,2,FALSE)</f>
        <v>#N/A</v>
      </c>
      <c r="J1095" s="16" t="e">
        <f t="shared" si="103"/>
        <v>#N/A</v>
      </c>
      <c r="K1095" s="398"/>
      <c r="L1095" s="16"/>
      <c r="M1095" s="398"/>
      <c r="N1095" s="16" t="e">
        <f t="shared" si="101"/>
        <v>#N/A</v>
      </c>
      <c r="O1095" s="398"/>
      <c r="P1095" s="398"/>
      <c r="Q1095" s="16" t="e">
        <f t="shared" si="102"/>
        <v>#N/A</v>
      </c>
      <c r="R1095" s="14" t="s">
        <v>27</v>
      </c>
      <c r="S1095" s="14" t="s">
        <v>74</v>
      </c>
      <c r="T1095" s="14" t="s">
        <v>300</v>
      </c>
      <c r="U1095" s="416" t="s">
        <v>32</v>
      </c>
      <c r="V1095" s="38" t="s">
        <v>3215</v>
      </c>
      <c r="W1095" s="14"/>
      <c r="X1095" s="14"/>
    </row>
    <row r="1096" spans="1:24" ht="38.25" x14ac:dyDescent="0.2">
      <c r="A1096" s="14" t="s">
        <v>2096</v>
      </c>
      <c r="B1096" s="14" t="s">
        <v>2107</v>
      </c>
      <c r="C1096" s="14"/>
      <c r="D1096" s="398"/>
      <c r="E1096" s="398"/>
      <c r="F1096" s="398"/>
      <c r="G1096" s="14">
        <v>2002</v>
      </c>
      <c r="H1096" s="14" t="s">
        <v>32</v>
      </c>
      <c r="I1096" s="424" t="e">
        <f>VLOOKUP(H1096,[1]Inflation!$G$16:$H$26,2,FALSE)</f>
        <v>#N/A</v>
      </c>
      <c r="J1096" s="16" t="e">
        <f t="shared" si="103"/>
        <v>#N/A</v>
      </c>
      <c r="K1096" s="398"/>
      <c r="L1096" s="16">
        <v>25000</v>
      </c>
      <c r="M1096" s="398"/>
      <c r="N1096" s="16" t="e">
        <f t="shared" si="101"/>
        <v>#N/A</v>
      </c>
      <c r="O1096" s="398">
        <v>70000</v>
      </c>
      <c r="P1096" s="398"/>
      <c r="Q1096" s="16" t="e">
        <f t="shared" si="102"/>
        <v>#N/A</v>
      </c>
      <c r="R1096" s="14" t="s">
        <v>27</v>
      </c>
      <c r="S1096" s="14" t="s">
        <v>83</v>
      </c>
      <c r="T1096" s="14" t="s">
        <v>289</v>
      </c>
      <c r="U1096" s="416" t="s">
        <v>32</v>
      </c>
      <c r="V1096" s="38" t="s">
        <v>3216</v>
      </c>
      <c r="W1096" s="14"/>
      <c r="X1096" s="14"/>
    </row>
    <row r="1097" spans="1:24" ht="38.25" x14ac:dyDescent="0.2">
      <c r="A1097" s="14" t="s">
        <v>2113</v>
      </c>
      <c r="B1097" s="14" t="s">
        <v>2114</v>
      </c>
      <c r="C1097" s="14" t="s">
        <v>2114</v>
      </c>
      <c r="D1097" s="398"/>
      <c r="E1097" s="398"/>
      <c r="F1097" s="398"/>
      <c r="G1097" s="14">
        <v>2002</v>
      </c>
      <c r="H1097" s="14" t="s">
        <v>32</v>
      </c>
      <c r="I1097" s="424" t="e">
        <f>VLOOKUP(H1097,[1]Inflation!$G$16:$H$26,2,FALSE)</f>
        <v>#N/A</v>
      </c>
      <c r="J1097" s="16" t="e">
        <f t="shared" si="103"/>
        <v>#N/A</v>
      </c>
      <c r="K1097" s="398"/>
      <c r="L1097" s="16">
        <v>8000</v>
      </c>
      <c r="M1097" s="398"/>
      <c r="N1097" s="16" t="e">
        <f t="shared" si="101"/>
        <v>#N/A</v>
      </c>
      <c r="O1097" s="398">
        <v>15000</v>
      </c>
      <c r="P1097" s="398"/>
      <c r="Q1097" s="16" t="e">
        <f t="shared" si="102"/>
        <v>#N/A</v>
      </c>
      <c r="R1097" s="14" t="s">
        <v>27</v>
      </c>
      <c r="S1097" s="14" t="s">
        <v>83</v>
      </c>
      <c r="T1097" s="14" t="s">
        <v>289</v>
      </c>
      <c r="U1097" s="416" t="s">
        <v>32</v>
      </c>
      <c r="V1097" s="38" t="s">
        <v>3217</v>
      </c>
      <c r="W1097" s="14"/>
      <c r="X1097" s="14"/>
    </row>
    <row r="1098" spans="1:24" ht="38.25" x14ac:dyDescent="0.2">
      <c r="A1098" s="14" t="s">
        <v>2113</v>
      </c>
      <c r="B1098" s="14" t="s">
        <v>2114</v>
      </c>
      <c r="C1098" s="14" t="s">
        <v>2116</v>
      </c>
      <c r="D1098" s="398">
        <v>6000</v>
      </c>
      <c r="E1098" s="398"/>
      <c r="F1098" s="398"/>
      <c r="G1098" s="14">
        <v>2002</v>
      </c>
      <c r="H1098" s="14" t="s">
        <v>32</v>
      </c>
      <c r="I1098" s="424" t="e">
        <f>VLOOKUP(H1098,[1]Inflation!$G$16:$H$26,2,FALSE)</f>
        <v>#N/A</v>
      </c>
      <c r="J1098" s="16" t="e">
        <f t="shared" si="103"/>
        <v>#N/A</v>
      </c>
      <c r="K1098" s="398"/>
      <c r="L1098" s="16"/>
      <c r="M1098" s="398"/>
      <c r="N1098" s="16" t="e">
        <f t="shared" si="101"/>
        <v>#N/A</v>
      </c>
      <c r="O1098" s="398"/>
      <c r="P1098" s="398"/>
      <c r="Q1098" s="16" t="e">
        <f t="shared" si="102"/>
        <v>#N/A</v>
      </c>
      <c r="R1098" s="14" t="s">
        <v>27</v>
      </c>
      <c r="S1098" s="14" t="s">
        <v>83</v>
      </c>
      <c r="T1098" s="14" t="s">
        <v>289</v>
      </c>
      <c r="U1098" s="416" t="s">
        <v>32</v>
      </c>
      <c r="V1098" s="38" t="s">
        <v>3217</v>
      </c>
      <c r="W1098" s="14"/>
      <c r="X1098" s="14"/>
    </row>
    <row r="1099" spans="1:24" ht="25.5" x14ac:dyDescent="0.2">
      <c r="A1099" s="14" t="s">
        <v>2113</v>
      </c>
      <c r="B1099" s="14" t="s">
        <v>2113</v>
      </c>
      <c r="C1099" s="14" t="s">
        <v>2117</v>
      </c>
      <c r="D1099" s="398"/>
      <c r="E1099" s="398"/>
      <c r="F1099" s="398"/>
      <c r="G1099" s="14">
        <v>2012</v>
      </c>
      <c r="H1099" s="14" t="s">
        <v>2118</v>
      </c>
      <c r="I1099" s="424" t="e">
        <f>VLOOKUP(H1099,[1]Inflation!$G$16:$H$26,2,FALSE)</f>
        <v>#N/A</v>
      </c>
      <c r="J1099" s="16" t="e">
        <f t="shared" si="103"/>
        <v>#N/A</v>
      </c>
      <c r="K1099" s="398"/>
      <c r="L1099" s="16">
        <v>50000</v>
      </c>
      <c r="M1099" s="398"/>
      <c r="N1099" s="16" t="e">
        <f t="shared" si="101"/>
        <v>#N/A</v>
      </c>
      <c r="O1099" s="398">
        <v>75000</v>
      </c>
      <c r="P1099" s="398"/>
      <c r="Q1099" s="16" t="e">
        <f t="shared" si="102"/>
        <v>#N/A</v>
      </c>
      <c r="R1099" s="14" t="s">
        <v>27</v>
      </c>
      <c r="S1099" s="14" t="s">
        <v>28</v>
      </c>
      <c r="T1099" s="14" t="s">
        <v>295</v>
      </c>
      <c r="U1099" s="416" t="s">
        <v>32</v>
      </c>
      <c r="V1099" s="38" t="s">
        <v>3206</v>
      </c>
      <c r="W1099" s="14"/>
      <c r="X1099" s="14"/>
    </row>
    <row r="1100" spans="1:24" ht="38.25" x14ac:dyDescent="0.2">
      <c r="A1100" s="14" t="s">
        <v>2113</v>
      </c>
      <c r="B1100" s="14" t="s">
        <v>2113</v>
      </c>
      <c r="C1100" s="14" t="s">
        <v>2119</v>
      </c>
      <c r="D1100" s="398">
        <v>250000</v>
      </c>
      <c r="E1100" s="398"/>
      <c r="F1100" s="398"/>
      <c r="G1100" s="14">
        <v>2010</v>
      </c>
      <c r="H1100" s="14" t="s">
        <v>32</v>
      </c>
      <c r="I1100" s="424" t="e">
        <f>VLOOKUP(H1100,[1]Inflation!$G$16:$H$26,2,FALSE)</f>
        <v>#N/A</v>
      </c>
      <c r="J1100" s="16" t="e">
        <f t="shared" si="103"/>
        <v>#N/A</v>
      </c>
      <c r="K1100" s="398"/>
      <c r="L1100" s="16">
        <v>194000</v>
      </c>
      <c r="M1100" s="398"/>
      <c r="N1100" s="16" t="e">
        <f t="shared" si="101"/>
        <v>#N/A</v>
      </c>
      <c r="O1100" s="398">
        <v>500000</v>
      </c>
      <c r="P1100" s="398"/>
      <c r="Q1100" s="16" t="e">
        <f t="shared" si="102"/>
        <v>#N/A</v>
      </c>
      <c r="R1100" s="14" t="s">
        <v>27</v>
      </c>
      <c r="S1100" s="14" t="s">
        <v>2120</v>
      </c>
      <c r="T1100" s="14" t="s">
        <v>2121</v>
      </c>
      <c r="U1100" s="416">
        <v>25</v>
      </c>
      <c r="V1100" s="38" t="s">
        <v>3218</v>
      </c>
      <c r="W1100" s="14"/>
      <c r="X1100" s="14"/>
    </row>
    <row r="1101" spans="1:24" ht="38.25" x14ac:dyDescent="0.2">
      <c r="A1101" s="14" t="s">
        <v>2113</v>
      </c>
      <c r="B1101" s="14" t="s">
        <v>2113</v>
      </c>
      <c r="C1101" s="14" t="s">
        <v>2123</v>
      </c>
      <c r="D1101" s="398"/>
      <c r="E1101" s="398"/>
      <c r="F1101" s="398"/>
      <c r="G1101" s="14">
        <v>2011</v>
      </c>
      <c r="H1101" s="14">
        <v>16</v>
      </c>
      <c r="I1101" s="424" t="e">
        <f>VLOOKUP(H1101,[1]Inflation!$G$16:$H$26,2,FALSE)</f>
        <v>#N/A</v>
      </c>
      <c r="J1101" s="16" t="e">
        <f t="shared" si="103"/>
        <v>#N/A</v>
      </c>
      <c r="K1101" s="398"/>
      <c r="L1101" s="16">
        <v>5000</v>
      </c>
      <c r="M1101" s="398"/>
      <c r="N1101" s="16" t="e">
        <f t="shared" si="101"/>
        <v>#N/A</v>
      </c>
      <c r="O1101" s="398">
        <v>10000</v>
      </c>
      <c r="P1101" s="398"/>
      <c r="Q1101" s="16" t="e">
        <f t="shared" si="102"/>
        <v>#N/A</v>
      </c>
      <c r="R1101" s="14" t="s">
        <v>27</v>
      </c>
      <c r="S1101" s="14" t="s">
        <v>44</v>
      </c>
      <c r="T1101" s="14" t="s">
        <v>45</v>
      </c>
      <c r="U1101" s="416" t="s">
        <v>32</v>
      </c>
      <c r="V1101" s="38" t="s">
        <v>3219</v>
      </c>
      <c r="W1101" s="14"/>
      <c r="X1101" s="14"/>
    </row>
    <row r="1102" spans="1:24" ht="38.25" x14ac:dyDescent="0.2">
      <c r="A1102" s="14" t="s">
        <v>2113</v>
      </c>
      <c r="B1102" s="14" t="s">
        <v>2113</v>
      </c>
      <c r="C1102" s="14" t="s">
        <v>2124</v>
      </c>
      <c r="D1102" s="398">
        <v>45000</v>
      </c>
      <c r="E1102" s="398"/>
      <c r="F1102" s="398"/>
      <c r="G1102" s="14">
        <v>2011</v>
      </c>
      <c r="H1102" s="14">
        <v>16</v>
      </c>
      <c r="I1102" s="424" t="e">
        <f>VLOOKUP(H1102,[1]Inflation!$G$16:$H$26,2,FALSE)</f>
        <v>#N/A</v>
      </c>
      <c r="J1102" s="16" t="e">
        <f t="shared" si="103"/>
        <v>#N/A</v>
      </c>
      <c r="K1102" s="398"/>
      <c r="L1102" s="16"/>
      <c r="M1102" s="398"/>
      <c r="N1102" s="16" t="e">
        <f t="shared" si="101"/>
        <v>#N/A</v>
      </c>
      <c r="O1102" s="398"/>
      <c r="P1102" s="398"/>
      <c r="Q1102" s="16" t="e">
        <f t="shared" si="102"/>
        <v>#N/A</v>
      </c>
      <c r="R1102" s="14" t="s">
        <v>27</v>
      </c>
      <c r="S1102" s="14" t="s">
        <v>44</v>
      </c>
      <c r="T1102" s="14" t="s">
        <v>45</v>
      </c>
      <c r="U1102" s="416" t="s">
        <v>32</v>
      </c>
      <c r="V1102" s="38" t="s">
        <v>3219</v>
      </c>
      <c r="W1102" s="14"/>
      <c r="X1102" s="14"/>
    </row>
    <row r="1103" spans="1:24" ht="25.5" x14ac:dyDescent="0.2">
      <c r="A1103" s="14" t="s">
        <v>2113</v>
      </c>
      <c r="B1103" s="14" t="s">
        <v>2113</v>
      </c>
      <c r="C1103" s="14" t="s">
        <v>2123</v>
      </c>
      <c r="D1103" s="398"/>
      <c r="E1103" s="398"/>
      <c r="F1103" s="398"/>
      <c r="G1103" s="14">
        <v>2012</v>
      </c>
      <c r="H1103" s="14" t="s">
        <v>32</v>
      </c>
      <c r="I1103" s="424" t="e">
        <f>VLOOKUP(H1103,[1]Inflation!$G$16:$H$26,2,FALSE)</f>
        <v>#N/A</v>
      </c>
      <c r="J1103" s="16" t="e">
        <f t="shared" si="103"/>
        <v>#N/A</v>
      </c>
      <c r="K1103" s="398"/>
      <c r="L1103" s="16">
        <v>5000</v>
      </c>
      <c r="M1103" s="398"/>
      <c r="N1103" s="16" t="e">
        <f t="shared" si="101"/>
        <v>#N/A</v>
      </c>
      <c r="O1103" s="398">
        <v>15000</v>
      </c>
      <c r="P1103" s="398"/>
      <c r="Q1103" s="16" t="e">
        <f t="shared" si="102"/>
        <v>#N/A</v>
      </c>
      <c r="R1103" s="14" t="s">
        <v>27</v>
      </c>
      <c r="S1103" s="14" t="s">
        <v>84</v>
      </c>
      <c r="T1103" s="14" t="s">
        <v>287</v>
      </c>
      <c r="U1103" s="416" t="s">
        <v>32</v>
      </c>
      <c r="V1103" s="38" t="s">
        <v>3220</v>
      </c>
      <c r="W1103" s="14"/>
      <c r="X1103" s="14"/>
    </row>
    <row r="1104" spans="1:24" ht="25.5" x14ac:dyDescent="0.2">
      <c r="A1104" s="14" t="s">
        <v>2113</v>
      </c>
      <c r="B1104" s="14" t="s">
        <v>2113</v>
      </c>
      <c r="C1104" s="14" t="s">
        <v>2126</v>
      </c>
      <c r="D1104" s="398"/>
      <c r="E1104" s="398"/>
      <c r="F1104" s="398"/>
      <c r="G1104" s="14">
        <v>2006</v>
      </c>
      <c r="H1104" s="14">
        <v>45</v>
      </c>
      <c r="I1104" s="424" t="e">
        <f>VLOOKUP(H1104,[1]Inflation!$G$16:$H$26,2,FALSE)</f>
        <v>#N/A</v>
      </c>
      <c r="J1104" s="16" t="e">
        <f t="shared" si="103"/>
        <v>#N/A</v>
      </c>
      <c r="K1104" s="398"/>
      <c r="L1104" s="16">
        <v>25000</v>
      </c>
      <c r="M1104" s="398"/>
      <c r="N1104" s="16" t="e">
        <f t="shared" si="101"/>
        <v>#N/A</v>
      </c>
      <c r="O1104" s="398">
        <v>75000</v>
      </c>
      <c r="P1104" s="398"/>
      <c r="Q1104" s="16" t="e">
        <f t="shared" si="102"/>
        <v>#N/A</v>
      </c>
      <c r="R1104" s="14" t="s">
        <v>27</v>
      </c>
      <c r="S1104" s="14" t="s">
        <v>28</v>
      </c>
      <c r="T1104" s="14" t="s">
        <v>359</v>
      </c>
      <c r="U1104" s="416" t="s">
        <v>32</v>
      </c>
      <c r="V1104" s="38" t="s">
        <v>3209</v>
      </c>
      <c r="W1104" s="14"/>
      <c r="X1104" s="14"/>
    </row>
    <row r="1105" spans="1:24" ht="25.5" x14ac:dyDescent="0.2">
      <c r="A1105" s="14" t="s">
        <v>2113</v>
      </c>
      <c r="B1105" s="14" t="s">
        <v>2113</v>
      </c>
      <c r="C1105" s="14" t="s">
        <v>2127</v>
      </c>
      <c r="D1105" s="398">
        <v>265000</v>
      </c>
      <c r="E1105" s="398"/>
      <c r="F1105" s="398"/>
      <c r="G1105" s="14">
        <v>2006</v>
      </c>
      <c r="H1105" s="14" t="s">
        <v>32</v>
      </c>
      <c r="I1105" s="424" t="e">
        <f>VLOOKUP(H1105,[1]Inflation!$G$16:$H$26,2,FALSE)</f>
        <v>#N/A</v>
      </c>
      <c r="J1105" s="16" t="e">
        <f t="shared" si="103"/>
        <v>#N/A</v>
      </c>
      <c r="K1105" s="398"/>
      <c r="L1105" s="16"/>
      <c r="M1105" s="398"/>
      <c r="N1105" s="16" t="e">
        <f t="shared" si="101"/>
        <v>#N/A</v>
      </c>
      <c r="O1105" s="398"/>
      <c r="P1105" s="398"/>
      <c r="Q1105" s="16" t="e">
        <f t="shared" si="102"/>
        <v>#N/A</v>
      </c>
      <c r="R1105" s="14" t="s">
        <v>27</v>
      </c>
      <c r="S1105" s="14" t="s">
        <v>97</v>
      </c>
      <c r="T1105" s="14" t="s">
        <v>1078</v>
      </c>
      <c r="U1105" s="416" t="s">
        <v>32</v>
      </c>
      <c r="V1105" s="38" t="s">
        <v>3221</v>
      </c>
      <c r="W1105" s="14"/>
      <c r="X1105" s="14"/>
    </row>
    <row r="1106" spans="1:24" ht="38.25" x14ac:dyDescent="0.2">
      <c r="A1106" s="14" t="s">
        <v>2113</v>
      </c>
      <c r="B1106" s="14" t="s">
        <v>2113</v>
      </c>
      <c r="C1106" s="14" t="s">
        <v>2128</v>
      </c>
      <c r="D1106" s="398"/>
      <c r="E1106" s="398"/>
      <c r="F1106" s="398"/>
      <c r="G1106" s="14">
        <v>2008</v>
      </c>
      <c r="H1106" s="14" t="s">
        <v>2129</v>
      </c>
      <c r="I1106" s="424" t="e">
        <f>VLOOKUP(H1106,[1]Inflation!$G$16:$H$26,2,FALSE)</f>
        <v>#N/A</v>
      </c>
      <c r="J1106" s="16" t="e">
        <f t="shared" si="103"/>
        <v>#N/A</v>
      </c>
      <c r="K1106" s="398"/>
      <c r="L1106" s="16">
        <v>7500</v>
      </c>
      <c r="M1106" s="398"/>
      <c r="N1106" s="16" t="e">
        <f t="shared" si="101"/>
        <v>#N/A</v>
      </c>
      <c r="O1106" s="398">
        <v>15000</v>
      </c>
      <c r="P1106" s="398"/>
      <c r="Q1106" s="16" t="e">
        <f t="shared" si="102"/>
        <v>#N/A</v>
      </c>
      <c r="R1106" s="14" t="s">
        <v>27</v>
      </c>
      <c r="S1106" s="14" t="s">
        <v>291</v>
      </c>
      <c r="T1106" s="14" t="s">
        <v>292</v>
      </c>
      <c r="U1106" s="416" t="s">
        <v>32</v>
      </c>
      <c r="V1106" s="38" t="s">
        <v>3211</v>
      </c>
      <c r="W1106" s="14"/>
      <c r="X1106" s="14"/>
    </row>
    <row r="1107" spans="1:24" ht="38.25" x14ac:dyDescent="0.2">
      <c r="A1107" s="14" t="s">
        <v>2113</v>
      </c>
      <c r="B1107" s="14" t="s">
        <v>2113</v>
      </c>
      <c r="C1107" s="14" t="s">
        <v>2130</v>
      </c>
      <c r="D1107" s="398">
        <v>330000</v>
      </c>
      <c r="E1107" s="398"/>
      <c r="F1107" s="398"/>
      <c r="G1107" s="14">
        <v>2012</v>
      </c>
      <c r="H1107" s="14" t="s">
        <v>210</v>
      </c>
      <c r="I1107" s="424" t="e">
        <f>VLOOKUP(H1107,[1]Inflation!$G$16:$H$26,2,FALSE)</f>
        <v>#N/A</v>
      </c>
      <c r="J1107" s="16" t="e">
        <f t="shared" si="103"/>
        <v>#N/A</v>
      </c>
      <c r="K1107" s="398"/>
      <c r="L1107" s="16"/>
      <c r="M1107" s="398"/>
      <c r="N1107" s="16" t="e">
        <f t="shared" si="101"/>
        <v>#N/A</v>
      </c>
      <c r="O1107" s="398"/>
      <c r="P1107" s="398"/>
      <c r="Q1107" s="16" t="e">
        <f t="shared" si="102"/>
        <v>#N/A</v>
      </c>
      <c r="R1107" s="14" t="s">
        <v>27</v>
      </c>
      <c r="S1107" s="14" t="s">
        <v>284</v>
      </c>
      <c r="T1107" s="14" t="s">
        <v>2131</v>
      </c>
      <c r="U1107" s="416" t="s">
        <v>32</v>
      </c>
      <c r="V1107" s="38" t="s">
        <v>3222</v>
      </c>
      <c r="W1107" s="14"/>
      <c r="X1107" s="14"/>
    </row>
    <row r="1108" spans="1:24" ht="25.5" x14ac:dyDescent="0.2">
      <c r="A1108" s="14" t="s">
        <v>2113</v>
      </c>
      <c r="B1108" s="14" t="s">
        <v>2113</v>
      </c>
      <c r="C1108" s="14" t="s">
        <v>2133</v>
      </c>
      <c r="D1108" s="398"/>
      <c r="E1108" s="398"/>
      <c r="F1108" s="398"/>
      <c r="G1108" s="14">
        <v>2012</v>
      </c>
      <c r="H1108" s="14" t="s">
        <v>2134</v>
      </c>
      <c r="I1108" s="424" t="e">
        <f>VLOOKUP(H1108,[1]Inflation!$G$16:$H$26,2,FALSE)</f>
        <v>#N/A</v>
      </c>
      <c r="J1108" s="16" t="e">
        <f t="shared" si="103"/>
        <v>#N/A</v>
      </c>
      <c r="K1108" s="398"/>
      <c r="L1108" s="16">
        <v>15000</v>
      </c>
      <c r="M1108" s="398"/>
      <c r="N1108" s="16" t="e">
        <f t="shared" si="101"/>
        <v>#N/A</v>
      </c>
      <c r="O1108" s="398">
        <v>25000</v>
      </c>
      <c r="P1108" s="398"/>
      <c r="Q1108" s="16" t="e">
        <f t="shared" si="102"/>
        <v>#N/A</v>
      </c>
      <c r="R1108" s="14" t="s">
        <v>27</v>
      </c>
      <c r="S1108" s="14" t="s">
        <v>28</v>
      </c>
      <c r="T1108" s="14" t="s">
        <v>295</v>
      </c>
      <c r="U1108" s="416" t="s">
        <v>32</v>
      </c>
      <c r="V1108" s="38" t="s">
        <v>3206</v>
      </c>
      <c r="W1108" s="14"/>
      <c r="X1108" s="14"/>
    </row>
    <row r="1109" spans="1:24" ht="25.5" x14ac:dyDescent="0.2">
      <c r="A1109" s="14" t="s">
        <v>2113</v>
      </c>
      <c r="B1109" s="14" t="s">
        <v>2113</v>
      </c>
      <c r="C1109" s="14" t="s">
        <v>2133</v>
      </c>
      <c r="D1109" s="398"/>
      <c r="E1109" s="398"/>
      <c r="F1109" s="398"/>
      <c r="G1109" s="14">
        <v>2012</v>
      </c>
      <c r="H1109" s="14" t="s">
        <v>2134</v>
      </c>
      <c r="I1109" s="424" t="e">
        <f>VLOOKUP(H1109,[1]Inflation!$G$16:$H$26,2,FALSE)</f>
        <v>#N/A</v>
      </c>
      <c r="J1109" s="16" t="e">
        <f t="shared" si="103"/>
        <v>#N/A</v>
      </c>
      <c r="K1109" s="398"/>
      <c r="L1109" s="16">
        <v>15000</v>
      </c>
      <c r="M1109" s="398"/>
      <c r="N1109" s="16" t="e">
        <f t="shared" si="101"/>
        <v>#N/A</v>
      </c>
      <c r="O1109" s="398">
        <v>25000</v>
      </c>
      <c r="P1109" s="398"/>
      <c r="Q1109" s="16" t="e">
        <f t="shared" si="102"/>
        <v>#N/A</v>
      </c>
      <c r="R1109" s="14" t="s">
        <v>27</v>
      </c>
      <c r="S1109" s="14" t="s">
        <v>28</v>
      </c>
      <c r="T1109" s="14" t="s">
        <v>295</v>
      </c>
      <c r="U1109" s="416" t="s">
        <v>32</v>
      </c>
      <c r="V1109" s="38" t="s">
        <v>3206</v>
      </c>
      <c r="W1109" s="14"/>
      <c r="X1109" s="14"/>
    </row>
    <row r="1110" spans="1:24" ht="25.5" x14ac:dyDescent="0.2">
      <c r="A1110" s="373" t="s">
        <v>2113</v>
      </c>
      <c r="B1110" s="14" t="s">
        <v>2113</v>
      </c>
      <c r="C1110" s="14"/>
      <c r="D1110" s="398"/>
      <c r="E1110" s="398"/>
      <c r="F1110" s="398"/>
      <c r="G1110" s="14">
        <v>2011</v>
      </c>
      <c r="H1110" s="14">
        <v>33</v>
      </c>
      <c r="I1110" s="424" t="e">
        <f>VLOOKUP(H1110,[1]Inflation!$G$16:$H$26,2,FALSE)</f>
        <v>#N/A</v>
      </c>
      <c r="J1110" s="16" t="e">
        <f t="shared" si="103"/>
        <v>#N/A</v>
      </c>
      <c r="K1110" s="398"/>
      <c r="L1110" s="16">
        <v>15000</v>
      </c>
      <c r="M1110" s="398"/>
      <c r="N1110" s="16" t="e">
        <f t="shared" si="101"/>
        <v>#N/A</v>
      </c>
      <c r="O1110" s="398">
        <v>50000</v>
      </c>
      <c r="P1110" s="398"/>
      <c r="Q1110" s="16" t="e">
        <f t="shared" si="102"/>
        <v>#N/A</v>
      </c>
      <c r="R1110" s="14" t="s">
        <v>27</v>
      </c>
      <c r="S1110" s="14" t="s">
        <v>115</v>
      </c>
      <c r="T1110" s="14" t="s">
        <v>116</v>
      </c>
      <c r="U1110" s="416" t="s">
        <v>32</v>
      </c>
      <c r="V1110" s="38" t="s">
        <v>3214</v>
      </c>
      <c r="W1110" s="14"/>
      <c r="X1110" s="14"/>
    </row>
    <row r="1111" spans="1:24" ht="38.25" x14ac:dyDescent="0.2">
      <c r="A1111" s="14" t="s">
        <v>2113</v>
      </c>
      <c r="B1111" s="14" t="s">
        <v>2113</v>
      </c>
      <c r="C1111" s="14"/>
      <c r="D1111" s="398"/>
      <c r="E1111" s="398"/>
      <c r="F1111" s="398"/>
      <c r="G1111" s="14">
        <v>2010</v>
      </c>
      <c r="H1111" s="14">
        <v>15</v>
      </c>
      <c r="I1111" s="424" t="e">
        <f>VLOOKUP(H1111,[1]Inflation!$G$16:$H$26,2,FALSE)</f>
        <v>#N/A</v>
      </c>
      <c r="J1111" s="16" t="e">
        <f t="shared" si="103"/>
        <v>#N/A</v>
      </c>
      <c r="K1111" s="398"/>
      <c r="L1111" s="16">
        <v>15000</v>
      </c>
      <c r="M1111" s="398"/>
      <c r="N1111" s="16" t="e">
        <f t="shared" si="101"/>
        <v>#N/A</v>
      </c>
      <c r="O1111" s="398">
        <v>25000</v>
      </c>
      <c r="P1111" s="398"/>
      <c r="Q1111" s="16" t="e">
        <f t="shared" si="102"/>
        <v>#N/A</v>
      </c>
      <c r="R1111" s="14" t="s">
        <v>27</v>
      </c>
      <c r="S1111" s="14" t="s">
        <v>28</v>
      </c>
      <c r="T1111" s="14" t="s">
        <v>357</v>
      </c>
      <c r="U1111" s="416" t="s">
        <v>32</v>
      </c>
      <c r="V1111" s="38" t="s">
        <v>3207</v>
      </c>
      <c r="W1111" s="14"/>
      <c r="X1111" s="14"/>
    </row>
    <row r="1112" spans="1:24" s="401" customFormat="1" ht="38.25" x14ac:dyDescent="0.2">
      <c r="A1112" s="14" t="s">
        <v>2113</v>
      </c>
      <c r="B1112" s="14" t="s">
        <v>2113</v>
      </c>
      <c r="C1112" s="14"/>
      <c r="D1112" s="398">
        <v>10660</v>
      </c>
      <c r="E1112" s="398"/>
      <c r="F1112" s="398"/>
      <c r="G1112" s="14">
        <v>2010</v>
      </c>
      <c r="H1112" s="14">
        <v>8</v>
      </c>
      <c r="I1112" s="424" t="e">
        <f>VLOOKUP(H1112,[1]Inflation!$G$16:$H$26,2,FALSE)</f>
        <v>#N/A</v>
      </c>
      <c r="J1112" s="16" t="e">
        <f t="shared" si="103"/>
        <v>#N/A</v>
      </c>
      <c r="K1112" s="398"/>
      <c r="L1112" s="16"/>
      <c r="M1112" s="398"/>
      <c r="N1112" s="16" t="e">
        <f t="shared" si="101"/>
        <v>#N/A</v>
      </c>
      <c r="O1112" s="398"/>
      <c r="P1112" s="398"/>
      <c r="Q1112" s="16" t="e">
        <f t="shared" si="102"/>
        <v>#N/A</v>
      </c>
      <c r="R1112" s="14" t="s">
        <v>27</v>
      </c>
      <c r="S1112" s="14" t="s">
        <v>284</v>
      </c>
      <c r="T1112" s="14" t="s">
        <v>298</v>
      </c>
      <c r="U1112" s="416" t="s">
        <v>2135</v>
      </c>
      <c r="V1112" s="38" t="s">
        <v>3223</v>
      </c>
      <c r="W1112" s="14"/>
      <c r="X1112" s="14"/>
    </row>
    <row r="1113" spans="1:24" s="401" customFormat="1" x14ac:dyDescent="0.2">
      <c r="A1113" s="14" t="s">
        <v>2015</v>
      </c>
      <c r="B1113" s="14" t="s">
        <v>2136</v>
      </c>
      <c r="C1113" s="14" t="s">
        <v>2137</v>
      </c>
      <c r="D1113" s="24">
        <v>13.75</v>
      </c>
      <c r="E1113" s="24">
        <f>D1113*5</f>
        <v>68.75</v>
      </c>
      <c r="F1113" s="24" t="s">
        <v>113</v>
      </c>
      <c r="G1113" s="23" t="s">
        <v>67</v>
      </c>
      <c r="H1113" s="23">
        <v>2010</v>
      </c>
      <c r="I1113" s="424">
        <f>VLOOKUP(H1113,[1]Inflation!$G$16:$H$26,2,FALSE)</f>
        <v>1.0461491063094051</v>
      </c>
      <c r="J1113" s="16">
        <f t="shared" ref="J1113:J1138" si="104">I1113*E1113</f>
        <v>71.922751058771595</v>
      </c>
      <c r="K1113" s="24"/>
      <c r="L1113" s="446">
        <v>5</v>
      </c>
      <c r="M1113" s="24">
        <f>L1113*5</f>
        <v>25</v>
      </c>
      <c r="N1113" s="16">
        <f t="shared" ref="N1113:N1138" si="105">M1113*I1113</f>
        <v>26.153727657735125</v>
      </c>
      <c r="O1113" s="24">
        <v>50</v>
      </c>
      <c r="P1113" s="24">
        <f>O1113*5</f>
        <v>250</v>
      </c>
      <c r="Q1113" s="16">
        <f t="shared" ref="Q1113:Q1138" si="106">P1113*I1113</f>
        <v>261.53727657735124</v>
      </c>
      <c r="R1113" s="408" t="s">
        <v>336</v>
      </c>
      <c r="S1113" s="37" t="s">
        <v>83</v>
      </c>
      <c r="T1113" s="23" t="s">
        <v>66</v>
      </c>
      <c r="U1113" s="417"/>
      <c r="V1113" s="26" t="s">
        <v>2801</v>
      </c>
      <c r="W1113" s="38" t="s">
        <v>69</v>
      </c>
      <c r="X1113" s="26"/>
    </row>
    <row r="1114" spans="1:24" s="401" customFormat="1" x14ac:dyDescent="0.2">
      <c r="A1114" s="14" t="s">
        <v>2015</v>
      </c>
      <c r="B1114" s="14" t="s">
        <v>2138</v>
      </c>
      <c r="C1114" s="14" t="s">
        <v>2139</v>
      </c>
      <c r="D1114" s="35">
        <v>25.48</v>
      </c>
      <c r="E1114" s="35">
        <f>D1114/9</f>
        <v>2.8311111111111114</v>
      </c>
      <c r="F1114" s="24" t="s">
        <v>148</v>
      </c>
      <c r="G1114" s="23" t="s">
        <v>67</v>
      </c>
      <c r="H1114" s="23">
        <v>2010</v>
      </c>
      <c r="I1114" s="424">
        <f>VLOOKUP(H1114,[1]Inflation!$G$16:$H$26,2,FALSE)</f>
        <v>1.0461491063094051</v>
      </c>
      <c r="J1114" s="16">
        <f t="shared" si="104"/>
        <v>2.9617643587515161</v>
      </c>
      <c r="K1114" s="35"/>
      <c r="L1114" s="448">
        <v>9.6999999999999993</v>
      </c>
      <c r="M1114" s="24">
        <f>(L1114*1.6666666666666)/3</f>
        <v>5.3888888888886726</v>
      </c>
      <c r="N1114" s="16">
        <f t="shared" si="105"/>
        <v>5.637581295111568</v>
      </c>
      <c r="O1114" s="35">
        <v>100</v>
      </c>
      <c r="P1114" s="24">
        <f>(O1114*1.66666666666)/3</f>
        <v>55.555555555333335</v>
      </c>
      <c r="Q1114" s="16">
        <f t="shared" si="106"/>
        <v>58.119394794734468</v>
      </c>
      <c r="R1114" s="400" t="s">
        <v>941</v>
      </c>
      <c r="S1114" s="37" t="s">
        <v>202</v>
      </c>
      <c r="T1114" s="23" t="s">
        <v>66</v>
      </c>
      <c r="U1114" s="34"/>
      <c r="V1114" s="36" t="s">
        <v>3224</v>
      </c>
      <c r="W1114" s="27" t="s">
        <v>69</v>
      </c>
      <c r="X1114" s="36"/>
    </row>
    <row r="1115" spans="1:24" s="401" customFormat="1" x14ac:dyDescent="0.2">
      <c r="A1115" s="14" t="s">
        <v>2015</v>
      </c>
      <c r="B1115" s="14" t="s">
        <v>2138</v>
      </c>
      <c r="C1115" s="14" t="s">
        <v>2145</v>
      </c>
      <c r="D1115" s="35">
        <v>44.89</v>
      </c>
      <c r="E1115" s="35">
        <f>D1115/9</f>
        <v>4.9877777777777776</v>
      </c>
      <c r="F1115" s="24" t="s">
        <v>148</v>
      </c>
      <c r="G1115" s="23" t="s">
        <v>67</v>
      </c>
      <c r="H1115" s="23">
        <v>2010</v>
      </c>
      <c r="I1115" s="424">
        <f>VLOOKUP(H1115,[1]Inflation!$G$16:$H$26,2,FALSE)</f>
        <v>1.0461491063094051</v>
      </c>
      <c r="J1115" s="16">
        <f t="shared" si="104"/>
        <v>5.2179592646921327</v>
      </c>
      <c r="K1115" s="35"/>
      <c r="L1115" s="448">
        <v>35</v>
      </c>
      <c r="M1115" s="24">
        <f>(L1115*1.6666666666666)/3</f>
        <v>19.444444444443665</v>
      </c>
      <c r="N1115" s="16">
        <f t="shared" si="105"/>
        <v>20.341788178237614</v>
      </c>
      <c r="O1115" s="35">
        <v>140</v>
      </c>
      <c r="P1115" s="24">
        <f>(O1115*1.66666666666)/3</f>
        <v>77.777777777466667</v>
      </c>
      <c r="Q1115" s="16">
        <f t="shared" si="106"/>
        <v>81.367152712628254</v>
      </c>
      <c r="R1115" s="400" t="s">
        <v>941</v>
      </c>
      <c r="S1115" s="37" t="s">
        <v>202</v>
      </c>
      <c r="T1115" s="23" t="s">
        <v>66</v>
      </c>
      <c r="U1115" s="34"/>
      <c r="V1115" s="36" t="s">
        <v>3225</v>
      </c>
      <c r="W1115" s="27" t="s">
        <v>69</v>
      </c>
      <c r="X1115" s="36"/>
    </row>
    <row r="1116" spans="1:24" s="401" customFormat="1" x14ac:dyDescent="0.2">
      <c r="A1116" s="14" t="s">
        <v>2015</v>
      </c>
      <c r="B1116" s="14" t="s">
        <v>2138</v>
      </c>
      <c r="C1116" s="14" t="s">
        <v>2147</v>
      </c>
      <c r="D1116" s="35">
        <v>65.83</v>
      </c>
      <c r="E1116" s="35">
        <f>D1116/9</f>
        <v>7.3144444444444439</v>
      </c>
      <c r="F1116" s="24" t="s">
        <v>148</v>
      </c>
      <c r="G1116" s="23" t="s">
        <v>67</v>
      </c>
      <c r="H1116" s="23">
        <v>2010</v>
      </c>
      <c r="I1116" s="424">
        <f>VLOOKUP(H1116,[1]Inflation!$G$16:$H$26,2,FALSE)</f>
        <v>1.0461491063094051</v>
      </c>
      <c r="J1116" s="16">
        <f t="shared" si="104"/>
        <v>7.651999518705348</v>
      </c>
      <c r="K1116" s="35"/>
      <c r="L1116" s="448">
        <v>42.5</v>
      </c>
      <c r="M1116" s="24">
        <f>(L1116*1.6666666666666)/3</f>
        <v>23.611111111110166</v>
      </c>
      <c r="N1116" s="16">
        <f t="shared" si="105"/>
        <v>24.700742787859962</v>
      </c>
      <c r="O1116" s="35">
        <v>73</v>
      </c>
      <c r="P1116" s="24">
        <f>(O1116*1.66666666666)/3</f>
        <v>40.555555555393333</v>
      </c>
      <c r="Q1116" s="16">
        <f t="shared" si="106"/>
        <v>42.427158200156164</v>
      </c>
      <c r="R1116" s="400" t="s">
        <v>941</v>
      </c>
      <c r="S1116" s="37" t="s">
        <v>202</v>
      </c>
      <c r="T1116" s="23" t="s">
        <v>66</v>
      </c>
      <c r="U1116" s="34"/>
      <c r="V1116" s="36" t="s">
        <v>3226</v>
      </c>
      <c r="W1116" s="27" t="s">
        <v>69</v>
      </c>
      <c r="X1116" s="36"/>
    </row>
    <row r="1117" spans="1:24" s="401" customFormat="1" x14ac:dyDescent="0.2">
      <c r="A1117" s="14" t="s">
        <v>2015</v>
      </c>
      <c r="B1117" s="14" t="s">
        <v>2138</v>
      </c>
      <c r="C1117" s="14" t="s">
        <v>2150</v>
      </c>
      <c r="D1117" s="35">
        <v>55.09</v>
      </c>
      <c r="E1117" s="35">
        <f>D1117/9</f>
        <v>6.1211111111111114</v>
      </c>
      <c r="F1117" s="24" t="s">
        <v>148</v>
      </c>
      <c r="G1117" s="23" t="s">
        <v>67</v>
      </c>
      <c r="H1117" s="23">
        <v>2010</v>
      </c>
      <c r="I1117" s="424">
        <f>VLOOKUP(H1117,[1]Inflation!$G$16:$H$26,2,FALSE)</f>
        <v>1.0461491063094051</v>
      </c>
      <c r="J1117" s="16">
        <f t="shared" si="104"/>
        <v>6.4035949185094587</v>
      </c>
      <c r="K1117" s="35"/>
      <c r="L1117" s="448">
        <v>45</v>
      </c>
      <c r="M1117" s="24">
        <f>(L1117*1.6666666666666)/3</f>
        <v>24.999999999999002</v>
      </c>
      <c r="N1117" s="16">
        <f t="shared" si="105"/>
        <v>26.15372765773408</v>
      </c>
      <c r="O1117" s="35">
        <v>76.94</v>
      </c>
      <c r="P1117" s="24">
        <f>(O1117*1.66666666666)/3</f>
        <v>42.744444444273462</v>
      </c>
      <c r="Q1117" s="16">
        <f t="shared" si="106"/>
        <v>44.717062355068698</v>
      </c>
      <c r="R1117" s="400" t="s">
        <v>941</v>
      </c>
      <c r="S1117" s="37" t="s">
        <v>202</v>
      </c>
      <c r="T1117" s="23" t="s">
        <v>66</v>
      </c>
      <c r="U1117" s="34"/>
      <c r="V1117" s="36" t="s">
        <v>3227</v>
      </c>
      <c r="W1117" s="27" t="s">
        <v>69</v>
      </c>
      <c r="X1117" s="36"/>
    </row>
    <row r="1118" spans="1:24" s="401" customFormat="1" x14ac:dyDescent="0.2">
      <c r="A1118" s="14" t="s">
        <v>2015</v>
      </c>
      <c r="B1118" s="14" t="s">
        <v>2153</v>
      </c>
      <c r="C1118" s="14" t="s">
        <v>2154</v>
      </c>
      <c r="D1118" s="398">
        <v>99</v>
      </c>
      <c r="E1118" s="398">
        <v>99</v>
      </c>
      <c r="F1118" s="398"/>
      <c r="G1118" s="14">
        <v>2010</v>
      </c>
      <c r="H1118" s="14">
        <v>2010</v>
      </c>
      <c r="I1118" s="424">
        <f>VLOOKUP(H1118,[1]Inflation!$G$16:$H$26,2,FALSE)</f>
        <v>1.0461491063094051</v>
      </c>
      <c r="J1118" s="16">
        <f t="shared" si="104"/>
        <v>103.5687615246311</v>
      </c>
      <c r="K1118" s="398"/>
      <c r="L1118" s="16"/>
      <c r="M1118" s="398"/>
      <c r="N1118" s="16">
        <f t="shared" si="105"/>
        <v>0</v>
      </c>
      <c r="O1118" s="398"/>
      <c r="P1118" s="398"/>
      <c r="Q1118" s="16">
        <f t="shared" si="106"/>
        <v>0</v>
      </c>
      <c r="R1118" s="12" t="s">
        <v>336</v>
      </c>
      <c r="S1118" s="14" t="s">
        <v>233</v>
      </c>
      <c r="T1118" s="14" t="s">
        <v>1342</v>
      </c>
      <c r="U1118" s="416">
        <v>4</v>
      </c>
      <c r="V1118" s="14" t="s">
        <v>2739</v>
      </c>
      <c r="W1118" s="38" t="s">
        <v>1344</v>
      </c>
      <c r="X1118" s="14" t="s">
        <v>1413</v>
      </c>
    </row>
    <row r="1119" spans="1:24" s="401" customFormat="1" ht="25.5" x14ac:dyDescent="0.2">
      <c r="A1119" s="14" t="s">
        <v>2015</v>
      </c>
      <c r="B1119" s="14" t="s">
        <v>2153</v>
      </c>
      <c r="C1119" s="14" t="s">
        <v>2153</v>
      </c>
      <c r="D1119" s="398">
        <v>2.89</v>
      </c>
      <c r="E1119" s="398">
        <f>D1119*5</f>
        <v>14.450000000000001</v>
      </c>
      <c r="F1119" s="398" t="s">
        <v>113</v>
      </c>
      <c r="G1119" s="14" t="s">
        <v>30</v>
      </c>
      <c r="H1119" s="14">
        <v>2008</v>
      </c>
      <c r="I1119" s="424">
        <f>VLOOKUP(H1119,[1]Inflation!$G$16:$H$26,2,FALSE)</f>
        <v>1.0721304058925818</v>
      </c>
      <c r="J1119" s="16">
        <f t="shared" si="104"/>
        <v>15.492284365147809</v>
      </c>
      <c r="K1119" s="14"/>
      <c r="L1119" s="16"/>
      <c r="M1119" s="398"/>
      <c r="N1119" s="16">
        <f t="shared" si="105"/>
        <v>0</v>
      </c>
      <c r="O1119" s="398"/>
      <c r="P1119" s="398"/>
      <c r="Q1119" s="16">
        <f t="shared" si="106"/>
        <v>0</v>
      </c>
      <c r="R1119" s="12" t="s">
        <v>148</v>
      </c>
      <c r="S1119" s="14" t="s">
        <v>28</v>
      </c>
      <c r="T1119" s="14" t="s">
        <v>29</v>
      </c>
      <c r="U1119" s="416" t="s">
        <v>2155</v>
      </c>
      <c r="V1119" s="14" t="s">
        <v>2739</v>
      </c>
      <c r="W1119" s="38" t="s">
        <v>33</v>
      </c>
      <c r="X1119" s="14" t="s">
        <v>2733</v>
      </c>
    </row>
    <row r="1120" spans="1:24" s="401" customFormat="1" x14ac:dyDescent="0.2">
      <c r="A1120" s="14" t="s">
        <v>2015</v>
      </c>
      <c r="B1120" s="14" t="s">
        <v>2153</v>
      </c>
      <c r="C1120" s="14" t="s">
        <v>2157</v>
      </c>
      <c r="D1120" s="24">
        <v>52.86</v>
      </c>
      <c r="E1120" s="24">
        <f>(D1120*1.666666)/3</f>
        <v>29.366654919999998</v>
      </c>
      <c r="F1120" s="24" t="s">
        <v>113</v>
      </c>
      <c r="G1120" s="23" t="s">
        <v>67</v>
      </c>
      <c r="H1120" s="23">
        <v>2010</v>
      </c>
      <c r="I1120" s="424">
        <f>VLOOKUP(H1120,[1]Inflation!$G$16:$H$26,2,FALSE)</f>
        <v>1.0461491063094051</v>
      </c>
      <c r="J1120" s="16">
        <f t="shared" si="104"/>
        <v>30.72189979985469</v>
      </c>
      <c r="K1120" s="24"/>
      <c r="L1120" s="446">
        <v>30</v>
      </c>
      <c r="M1120" s="24">
        <f>(L1120*1.666666666)/3</f>
        <v>16.666666660000001</v>
      </c>
      <c r="N1120" s="16">
        <f t="shared" si="105"/>
        <v>17.435818431515756</v>
      </c>
      <c r="O1120" s="24">
        <v>95</v>
      </c>
      <c r="P1120" s="24">
        <f>(O1120*1.66666666666)/3</f>
        <v>52.777777777566662</v>
      </c>
      <c r="Q1120" s="16">
        <f t="shared" si="106"/>
        <v>55.213425054997742</v>
      </c>
      <c r="R1120" s="400" t="s">
        <v>941</v>
      </c>
      <c r="S1120" s="37" t="s">
        <v>36</v>
      </c>
      <c r="T1120" s="23" t="s">
        <v>66</v>
      </c>
      <c r="U1120" s="417"/>
      <c r="V1120" s="26" t="s">
        <v>2745</v>
      </c>
      <c r="W1120" s="27" t="s">
        <v>69</v>
      </c>
      <c r="X1120" s="26"/>
    </row>
    <row r="1121" spans="1:24" s="401" customFormat="1" x14ac:dyDescent="0.2">
      <c r="A1121" s="14" t="s">
        <v>2015</v>
      </c>
      <c r="B1121" s="14" t="s">
        <v>2153</v>
      </c>
      <c r="C1121" s="14" t="s">
        <v>2158</v>
      </c>
      <c r="D1121" s="24">
        <v>1.5</v>
      </c>
      <c r="E1121" s="24">
        <f>D1121*5</f>
        <v>7.5</v>
      </c>
      <c r="F1121" s="24" t="s">
        <v>113</v>
      </c>
      <c r="G1121" s="23" t="s">
        <v>67</v>
      </c>
      <c r="H1121" s="23">
        <v>2010</v>
      </c>
      <c r="I1121" s="424">
        <f>VLOOKUP(H1121,[1]Inflation!$G$16:$H$26,2,FALSE)</f>
        <v>1.0461491063094051</v>
      </c>
      <c r="J1121" s="16">
        <f t="shared" si="104"/>
        <v>7.8461182973205377</v>
      </c>
      <c r="K1121" s="24"/>
      <c r="L1121" s="446">
        <v>1.5</v>
      </c>
      <c r="M1121" s="24">
        <f>L1121*5</f>
        <v>7.5</v>
      </c>
      <c r="N1121" s="16">
        <f t="shared" si="105"/>
        <v>7.8461182973205377</v>
      </c>
      <c r="O1121" s="24">
        <v>1.5</v>
      </c>
      <c r="P1121" s="24">
        <f>O1121*5</f>
        <v>7.5</v>
      </c>
      <c r="Q1121" s="16">
        <f t="shared" si="106"/>
        <v>7.8461182973205377</v>
      </c>
      <c r="R1121" s="12" t="s">
        <v>148</v>
      </c>
      <c r="S1121" s="37" t="s">
        <v>44</v>
      </c>
      <c r="T1121" s="23" t="s">
        <v>66</v>
      </c>
      <c r="U1121" s="417"/>
      <c r="V1121" s="26" t="s">
        <v>2748</v>
      </c>
      <c r="W1121" s="27" t="s">
        <v>69</v>
      </c>
      <c r="X1121" s="26"/>
    </row>
    <row r="1122" spans="1:24" x14ac:dyDescent="0.2">
      <c r="A1122" s="14" t="s">
        <v>2015</v>
      </c>
      <c r="B1122" s="14" t="s">
        <v>2153</v>
      </c>
      <c r="C1122" s="14" t="s">
        <v>2159</v>
      </c>
      <c r="D1122" s="24">
        <v>2.33</v>
      </c>
      <c r="E1122" s="24">
        <f>D1122*5</f>
        <v>11.65</v>
      </c>
      <c r="F1122" s="24" t="s">
        <v>113</v>
      </c>
      <c r="G1122" s="23" t="s">
        <v>67</v>
      </c>
      <c r="H1122" s="23">
        <v>2010</v>
      </c>
      <c r="I1122" s="424">
        <f>VLOOKUP(H1122,[1]Inflation!$G$16:$H$26,2,FALSE)</f>
        <v>1.0461491063094051</v>
      </c>
      <c r="J1122" s="16">
        <f t="shared" si="104"/>
        <v>12.18763708850457</v>
      </c>
      <c r="K1122" s="24"/>
      <c r="L1122" s="446">
        <v>1.1499999999999999</v>
      </c>
      <c r="M1122" s="24">
        <f>L1122*5</f>
        <v>5.75</v>
      </c>
      <c r="N1122" s="16">
        <f t="shared" si="105"/>
        <v>6.0153573612790794</v>
      </c>
      <c r="O1122" s="24">
        <v>4.5</v>
      </c>
      <c r="P1122" s="24">
        <f>O1122*5</f>
        <v>22.5</v>
      </c>
      <c r="Q1122" s="16">
        <f t="shared" si="106"/>
        <v>23.538354891961614</v>
      </c>
      <c r="R1122" s="12" t="s">
        <v>148</v>
      </c>
      <c r="S1122" s="37" t="s">
        <v>44</v>
      </c>
      <c r="T1122" s="23" t="s">
        <v>66</v>
      </c>
      <c r="U1122" s="417"/>
      <c r="V1122" s="26" t="s">
        <v>2745</v>
      </c>
      <c r="W1122" s="27" t="s">
        <v>69</v>
      </c>
      <c r="X1122" s="26"/>
    </row>
    <row r="1123" spans="1:24" x14ac:dyDescent="0.2">
      <c r="A1123" s="14" t="s">
        <v>2015</v>
      </c>
      <c r="B1123" s="14" t="s">
        <v>2153</v>
      </c>
      <c r="C1123" s="14" t="s">
        <v>2160</v>
      </c>
      <c r="D1123" s="24">
        <v>3</v>
      </c>
      <c r="E1123" s="24">
        <f>D1123*5</f>
        <v>15</v>
      </c>
      <c r="F1123" s="24" t="s">
        <v>113</v>
      </c>
      <c r="G1123" s="23" t="s">
        <v>67</v>
      </c>
      <c r="H1123" s="23">
        <v>2010</v>
      </c>
      <c r="I1123" s="424">
        <f>VLOOKUP(H1123,[1]Inflation!$G$16:$H$26,2,FALSE)</f>
        <v>1.0461491063094051</v>
      </c>
      <c r="J1123" s="16">
        <f t="shared" si="104"/>
        <v>15.692236594641075</v>
      </c>
      <c r="K1123" s="24"/>
      <c r="L1123" s="446">
        <v>2.5</v>
      </c>
      <c r="M1123" s="24">
        <f>L1123*5</f>
        <v>12.5</v>
      </c>
      <c r="N1123" s="16">
        <f t="shared" si="105"/>
        <v>13.076863828867562</v>
      </c>
      <c r="O1123" s="24">
        <v>3.5</v>
      </c>
      <c r="P1123" s="24">
        <f>O1123*5</f>
        <v>17.5</v>
      </c>
      <c r="Q1123" s="16">
        <f t="shared" si="106"/>
        <v>18.307609360414588</v>
      </c>
      <c r="R1123" s="12" t="s">
        <v>148</v>
      </c>
      <c r="S1123" s="37" t="s">
        <v>44</v>
      </c>
      <c r="T1123" s="23" t="s">
        <v>66</v>
      </c>
      <c r="U1123" s="417"/>
      <c r="V1123" s="26" t="s">
        <v>2749</v>
      </c>
      <c r="W1123" s="27" t="s">
        <v>69</v>
      </c>
      <c r="X1123" s="26"/>
    </row>
    <row r="1124" spans="1:24" s="401" customFormat="1" x14ac:dyDescent="0.2">
      <c r="A1124" s="14" t="s">
        <v>2015</v>
      </c>
      <c r="B1124" s="14" t="s">
        <v>2153</v>
      </c>
      <c r="C1124" s="14" t="s">
        <v>2161</v>
      </c>
      <c r="D1124" s="24">
        <v>200.41</v>
      </c>
      <c r="E1124" s="24">
        <f>(D1124*1.66666666)/3</f>
        <v>111.33888844353334</v>
      </c>
      <c r="F1124" s="24" t="s">
        <v>113</v>
      </c>
      <c r="G1124" s="23" t="s">
        <v>67</v>
      </c>
      <c r="H1124" s="23">
        <v>2010</v>
      </c>
      <c r="I1124" s="424">
        <f>VLOOKUP(H1124,[1]Inflation!$G$16:$H$26,2,FALSE)</f>
        <v>1.0461491063094051</v>
      </c>
      <c r="J1124" s="16">
        <f t="shared" si="104"/>
        <v>116.47707864268494</v>
      </c>
      <c r="K1124" s="24"/>
      <c r="L1124" s="446">
        <v>160</v>
      </c>
      <c r="M1124" s="24">
        <f>(L1124*1.6666666666)/3</f>
        <v>88.888888885333344</v>
      </c>
      <c r="N1124" s="16">
        <f t="shared" si="105"/>
        <v>92.991031668227492</v>
      </c>
      <c r="O1124" s="24">
        <v>255.66</v>
      </c>
      <c r="P1124" s="24">
        <f>(O1124*1.666666666666)/3</f>
        <v>142.03333333327652</v>
      </c>
      <c r="Q1124" s="16">
        <f t="shared" si="106"/>
        <v>148.58804473275305</v>
      </c>
      <c r="R1124" s="400" t="s">
        <v>941</v>
      </c>
      <c r="S1124" s="37" t="s">
        <v>262</v>
      </c>
      <c r="T1124" s="23" t="s">
        <v>66</v>
      </c>
      <c r="U1124" s="417"/>
      <c r="V1124" s="26" t="s">
        <v>2783</v>
      </c>
      <c r="W1124" s="27" t="s">
        <v>69</v>
      </c>
      <c r="X1124" s="26"/>
    </row>
    <row r="1125" spans="1:24" s="401" customFormat="1" x14ac:dyDescent="0.2">
      <c r="A1125" s="14" t="s">
        <v>2015</v>
      </c>
      <c r="B1125" s="14" t="s">
        <v>2153</v>
      </c>
      <c r="C1125" s="14" t="s">
        <v>2162</v>
      </c>
      <c r="D1125" s="24">
        <v>40.39</v>
      </c>
      <c r="E1125" s="24">
        <f>(D1125*1.66666666)/3</f>
        <v>22.438888799133334</v>
      </c>
      <c r="F1125" s="24" t="s">
        <v>113</v>
      </c>
      <c r="G1125" s="23" t="s">
        <v>67</v>
      </c>
      <c r="H1125" s="23">
        <v>2010</v>
      </c>
      <c r="I1125" s="424">
        <f>VLOOKUP(H1125,[1]Inflation!$G$16:$H$26,2,FALSE)</f>
        <v>1.0461491063094051</v>
      </c>
      <c r="J1125" s="16">
        <f t="shared" si="104"/>
        <v>23.474423463789456</v>
      </c>
      <c r="K1125" s="24"/>
      <c r="L1125" s="446">
        <v>12.5</v>
      </c>
      <c r="M1125" s="24">
        <f>(L1125*1.6666666666)/3</f>
        <v>6.9444444441666668</v>
      </c>
      <c r="N1125" s="16">
        <f t="shared" si="105"/>
        <v>7.264924349080272</v>
      </c>
      <c r="O1125" s="24">
        <v>95.25</v>
      </c>
      <c r="P1125" s="24">
        <f>(O1125*1.666666666666)/3</f>
        <v>52.916666666645504</v>
      </c>
      <c r="Q1125" s="16">
        <f t="shared" si="106"/>
        <v>55.358723542183881</v>
      </c>
      <c r="R1125" s="400" t="s">
        <v>941</v>
      </c>
      <c r="S1125" s="37" t="s">
        <v>262</v>
      </c>
      <c r="T1125" s="23" t="s">
        <v>66</v>
      </c>
      <c r="U1125" s="417"/>
      <c r="V1125" s="26" t="s">
        <v>2797</v>
      </c>
      <c r="W1125" s="27" t="s">
        <v>69</v>
      </c>
      <c r="X1125" s="26"/>
    </row>
    <row r="1126" spans="1:24" s="401" customFormat="1" x14ac:dyDescent="0.2">
      <c r="A1126" s="14" t="s">
        <v>2015</v>
      </c>
      <c r="B1126" s="14" t="s">
        <v>2153</v>
      </c>
      <c r="C1126" s="14" t="s">
        <v>2163</v>
      </c>
      <c r="D1126" s="24">
        <v>26.88</v>
      </c>
      <c r="E1126" s="24">
        <f>(D1126*1.66666666)/3</f>
        <v>14.933333273599999</v>
      </c>
      <c r="F1126" s="24" t="s">
        <v>113</v>
      </c>
      <c r="G1126" s="23" t="s">
        <v>67</v>
      </c>
      <c r="H1126" s="23">
        <v>2010</v>
      </c>
      <c r="I1126" s="424">
        <f>VLOOKUP(H1126,[1]Inflation!$G$16:$H$26,2,FALSE)</f>
        <v>1.0461491063094051</v>
      </c>
      <c r="J1126" s="16">
        <f t="shared" si="104"/>
        <v>15.622493258397141</v>
      </c>
      <c r="K1126" s="24"/>
      <c r="L1126" s="446">
        <v>15</v>
      </c>
      <c r="M1126" s="24">
        <f>(L1126*1.6666666666)/3</f>
        <v>8.3333333330000006</v>
      </c>
      <c r="N1126" s="16">
        <f t="shared" si="105"/>
        <v>8.7179092188963256</v>
      </c>
      <c r="O1126" s="24">
        <v>38</v>
      </c>
      <c r="P1126" s="24">
        <f>(O1126*1.666666666666)/3</f>
        <v>21.111111111102666</v>
      </c>
      <c r="Q1126" s="16">
        <f t="shared" si="106"/>
        <v>22.085370022078607</v>
      </c>
      <c r="R1126" s="400" t="s">
        <v>941</v>
      </c>
      <c r="S1126" s="37" t="s">
        <v>262</v>
      </c>
      <c r="T1126" s="23" t="s">
        <v>66</v>
      </c>
      <c r="U1126" s="417"/>
      <c r="V1126" s="26" t="s">
        <v>2782</v>
      </c>
      <c r="W1126" s="27" t="s">
        <v>69</v>
      </c>
      <c r="X1126" s="26"/>
    </row>
    <row r="1127" spans="1:24" s="401" customFormat="1" x14ac:dyDescent="0.2">
      <c r="A1127" s="14" t="s">
        <v>2015</v>
      </c>
      <c r="B1127" s="14" t="s">
        <v>2153</v>
      </c>
      <c r="C1127" s="14" t="s">
        <v>2164</v>
      </c>
      <c r="D1127" s="35">
        <v>7.2</v>
      </c>
      <c r="E1127" s="35">
        <f>D1127*5</f>
        <v>36</v>
      </c>
      <c r="F1127" s="24" t="s">
        <v>113</v>
      </c>
      <c r="G1127" s="23" t="s">
        <v>67</v>
      </c>
      <c r="H1127" s="23">
        <v>2010</v>
      </c>
      <c r="I1127" s="424">
        <f>VLOOKUP(H1127,[1]Inflation!$G$16:$H$26,2,FALSE)</f>
        <v>1.0461491063094051</v>
      </c>
      <c r="J1127" s="16">
        <f t="shared" si="104"/>
        <v>37.661367827138584</v>
      </c>
      <c r="K1127" s="35"/>
      <c r="L1127" s="448">
        <v>4.5</v>
      </c>
      <c r="M1127" s="35">
        <f>L1127*5</f>
        <v>22.5</v>
      </c>
      <c r="N1127" s="16">
        <f t="shared" si="105"/>
        <v>23.538354891961614</v>
      </c>
      <c r="O1127" s="35">
        <v>9</v>
      </c>
      <c r="P1127" s="35">
        <f>O1127*5</f>
        <v>45</v>
      </c>
      <c r="Q1127" s="16">
        <f t="shared" si="106"/>
        <v>47.076709783923228</v>
      </c>
      <c r="R1127" s="12" t="s">
        <v>148</v>
      </c>
      <c r="S1127" s="37" t="s">
        <v>84</v>
      </c>
      <c r="T1127" s="23" t="s">
        <v>66</v>
      </c>
      <c r="U1127" s="34"/>
      <c r="V1127" s="36" t="s">
        <v>3228</v>
      </c>
      <c r="W1127" s="38" t="s">
        <v>69</v>
      </c>
      <c r="X1127" s="36"/>
    </row>
    <row r="1128" spans="1:24" s="401" customFormat="1" x14ac:dyDescent="0.2">
      <c r="A1128" s="14" t="s">
        <v>2015</v>
      </c>
      <c r="B1128" s="14" t="s">
        <v>2153</v>
      </c>
      <c r="C1128" s="14" t="s">
        <v>2158</v>
      </c>
      <c r="D1128" s="398">
        <v>1.5</v>
      </c>
      <c r="E1128" s="398">
        <f>D1128*5</f>
        <v>7.5</v>
      </c>
      <c r="F1128" s="398" t="s">
        <v>113</v>
      </c>
      <c r="G1128" s="14">
        <v>2011</v>
      </c>
      <c r="H1128" s="14">
        <v>2011</v>
      </c>
      <c r="I1128" s="424">
        <f>VLOOKUP(H1128,[1]Inflation!$G$16:$H$26,2,FALSE)</f>
        <v>1.0292667257822254</v>
      </c>
      <c r="J1128" s="16">
        <f t="shared" si="104"/>
        <v>7.7195004433666909</v>
      </c>
      <c r="K1128" s="14"/>
      <c r="L1128" s="18"/>
      <c r="M1128" s="14"/>
      <c r="N1128" s="16">
        <f t="shared" si="105"/>
        <v>0</v>
      </c>
      <c r="O1128" s="14"/>
      <c r="P1128" s="14"/>
      <c r="Q1128" s="16">
        <f t="shared" si="106"/>
        <v>0</v>
      </c>
      <c r="R1128" s="12" t="s">
        <v>148</v>
      </c>
      <c r="S1128" s="14" t="s">
        <v>44</v>
      </c>
      <c r="T1128" s="14" t="s">
        <v>349</v>
      </c>
      <c r="U1128" s="416">
        <v>35</v>
      </c>
      <c r="V1128" s="14" t="s">
        <v>3229</v>
      </c>
      <c r="W1128" s="14"/>
      <c r="X1128" s="14"/>
    </row>
    <row r="1129" spans="1:24" s="401" customFormat="1" x14ac:dyDescent="0.2">
      <c r="A1129" s="14" t="s">
        <v>2015</v>
      </c>
      <c r="B1129" s="14" t="s">
        <v>2166</v>
      </c>
      <c r="C1129" s="14" t="s">
        <v>2167</v>
      </c>
      <c r="D1129" s="398">
        <v>185</v>
      </c>
      <c r="E1129" s="398">
        <v>185</v>
      </c>
      <c r="F1129" s="398"/>
      <c r="G1129" s="14">
        <v>2010</v>
      </c>
      <c r="H1129" s="14">
        <v>2010</v>
      </c>
      <c r="I1129" s="424">
        <f>VLOOKUP(H1129,[1]Inflation!$G$16:$H$26,2,FALSE)</f>
        <v>1.0461491063094051</v>
      </c>
      <c r="J1129" s="16">
        <f t="shared" si="104"/>
        <v>193.53758466723994</v>
      </c>
      <c r="K1129" s="398">
        <f>AVERAGE(J1129:J1130)</f>
        <v>174.18382620051594</v>
      </c>
      <c r="L1129" s="16"/>
      <c r="M1129" s="398"/>
      <c r="N1129" s="16">
        <f t="shared" si="105"/>
        <v>0</v>
      </c>
      <c r="O1129" s="398"/>
      <c r="P1129" s="398"/>
      <c r="Q1129" s="16">
        <f t="shared" si="106"/>
        <v>0</v>
      </c>
      <c r="R1129" s="12" t="s">
        <v>336</v>
      </c>
      <c r="S1129" s="14" t="s">
        <v>233</v>
      </c>
      <c r="T1129" s="14" t="s">
        <v>1342</v>
      </c>
      <c r="U1129" s="416">
        <v>4</v>
      </c>
      <c r="V1129" s="14" t="s">
        <v>2739</v>
      </c>
      <c r="W1129" s="38" t="s">
        <v>1344</v>
      </c>
      <c r="X1129" s="14" t="s">
        <v>1413</v>
      </c>
    </row>
    <row r="1130" spans="1:24" s="401" customFormat="1" x14ac:dyDescent="0.2">
      <c r="A1130" s="14" t="s">
        <v>2015</v>
      </c>
      <c r="B1130" s="14" t="s">
        <v>2166</v>
      </c>
      <c r="C1130" s="14" t="s">
        <v>2168</v>
      </c>
      <c r="D1130" s="398">
        <v>148</v>
      </c>
      <c r="E1130" s="398">
        <v>148</v>
      </c>
      <c r="F1130" s="398"/>
      <c r="G1130" s="14">
        <v>2010</v>
      </c>
      <c r="H1130" s="14">
        <v>2010</v>
      </c>
      <c r="I1130" s="424">
        <f>VLOOKUP(H1130,[1]Inflation!$G$16:$H$26,2,FALSE)</f>
        <v>1.0461491063094051</v>
      </c>
      <c r="J1130" s="16">
        <f t="shared" si="104"/>
        <v>154.83006773379194</v>
      </c>
      <c r="K1130" s="398"/>
      <c r="L1130" s="16"/>
      <c r="M1130" s="398"/>
      <c r="N1130" s="16">
        <f t="shared" si="105"/>
        <v>0</v>
      </c>
      <c r="O1130" s="398"/>
      <c r="P1130" s="398"/>
      <c r="Q1130" s="16">
        <f t="shared" si="106"/>
        <v>0</v>
      </c>
      <c r="R1130" s="12" t="s">
        <v>336</v>
      </c>
      <c r="S1130" s="14" t="s">
        <v>233</v>
      </c>
      <c r="T1130" s="14" t="s">
        <v>1342</v>
      </c>
      <c r="U1130" s="416">
        <v>4</v>
      </c>
      <c r="V1130" s="14" t="s">
        <v>2739</v>
      </c>
      <c r="W1130" s="38" t="s">
        <v>1344</v>
      </c>
      <c r="X1130" s="14" t="s">
        <v>1413</v>
      </c>
    </row>
    <row r="1131" spans="1:24" s="401" customFormat="1" x14ac:dyDescent="0.2">
      <c r="A1131" s="14" t="s">
        <v>2015</v>
      </c>
      <c r="B1131" s="14" t="s">
        <v>2169</v>
      </c>
      <c r="C1131" s="14" t="s">
        <v>2170</v>
      </c>
      <c r="D1131" s="441">
        <v>167.56</v>
      </c>
      <c r="E1131" s="441">
        <f>(D1131*1.666666666666)/3</f>
        <v>93.088888888851656</v>
      </c>
      <c r="F1131" s="441" t="s">
        <v>113</v>
      </c>
      <c r="G1131" s="14" t="s">
        <v>214</v>
      </c>
      <c r="H1131" s="14">
        <v>2011</v>
      </c>
      <c r="I1131" s="424">
        <f>VLOOKUP(H1131,[1]Inflation!$G$16:$H$26,2,FALSE)</f>
        <v>1.0292667257822254</v>
      </c>
      <c r="J1131" s="16">
        <f t="shared" si="104"/>
        <v>95.813295873333729</v>
      </c>
      <c r="K1131" s="413"/>
      <c r="L1131" s="459"/>
      <c r="M1131" s="412"/>
      <c r="N1131" s="16">
        <f t="shared" si="105"/>
        <v>0</v>
      </c>
      <c r="O1131" s="414"/>
      <c r="P1131" s="414"/>
      <c r="Q1131" s="16">
        <f t="shared" si="106"/>
        <v>0</v>
      </c>
      <c r="R1131" s="12" t="s">
        <v>941</v>
      </c>
      <c r="S1131" s="14" t="s">
        <v>36</v>
      </c>
      <c r="T1131" s="14" t="s">
        <v>213</v>
      </c>
      <c r="U1131" s="416" t="s">
        <v>210</v>
      </c>
      <c r="V1131" s="14" t="s">
        <v>3230</v>
      </c>
      <c r="W1131" s="38" t="s">
        <v>215</v>
      </c>
      <c r="X1131" s="14" t="s">
        <v>2171</v>
      </c>
    </row>
    <row r="1132" spans="1:24" s="401" customFormat="1" x14ac:dyDescent="0.2">
      <c r="A1132" s="14" t="s">
        <v>2015</v>
      </c>
      <c r="B1132" s="14" t="s">
        <v>2169</v>
      </c>
      <c r="C1132" s="14" t="s">
        <v>2172</v>
      </c>
      <c r="D1132" s="441">
        <v>175</v>
      </c>
      <c r="E1132" s="441">
        <f>(D1132*1.66666666666666)/3</f>
        <v>97.222222222221831</v>
      </c>
      <c r="F1132" s="441"/>
      <c r="G1132" s="14">
        <v>2010</v>
      </c>
      <c r="H1132" s="14">
        <v>2010</v>
      </c>
      <c r="I1132" s="424">
        <f>VLOOKUP(H1132,[1]Inflation!$G$16:$H$26,2,FALSE)</f>
        <v>1.0461491063094051</v>
      </c>
      <c r="J1132" s="16">
        <f t="shared" si="104"/>
        <v>101.70894089119174</v>
      </c>
      <c r="K1132" s="413"/>
      <c r="L1132" s="459"/>
      <c r="M1132" s="412"/>
      <c r="N1132" s="16">
        <f t="shared" si="105"/>
        <v>0</v>
      </c>
      <c r="O1132" s="414"/>
      <c r="P1132" s="414"/>
      <c r="Q1132" s="16">
        <f t="shared" si="106"/>
        <v>0</v>
      </c>
      <c r="R1132" s="12" t="s">
        <v>941</v>
      </c>
      <c r="S1132" s="14" t="s">
        <v>910</v>
      </c>
      <c r="T1132" s="14" t="s">
        <v>952</v>
      </c>
      <c r="U1132" s="416">
        <v>87</v>
      </c>
      <c r="V1132" s="14" t="s">
        <v>3122</v>
      </c>
      <c r="W1132" s="38" t="s">
        <v>953</v>
      </c>
      <c r="X1132" s="14"/>
    </row>
    <row r="1133" spans="1:24" s="401" customFormat="1" x14ac:dyDescent="0.2">
      <c r="A1133" s="14" t="s">
        <v>2015</v>
      </c>
      <c r="B1133" s="14" t="s">
        <v>2169</v>
      </c>
      <c r="C1133" s="14" t="s">
        <v>2173</v>
      </c>
      <c r="D1133" s="412">
        <v>2.4300000000000002</v>
      </c>
      <c r="E1133" s="412">
        <f>D1133*5</f>
        <v>12.15</v>
      </c>
      <c r="F1133" s="412" t="s">
        <v>113</v>
      </c>
      <c r="G1133" s="14" t="s">
        <v>405</v>
      </c>
      <c r="H1133" s="14">
        <v>2006</v>
      </c>
      <c r="I1133" s="424">
        <f>VLOOKUP(H1133,[1]Inflation!$G$16:$H$26,2,FALSE)</f>
        <v>1.1415203211239338</v>
      </c>
      <c r="J1133" s="16">
        <f t="shared" si="104"/>
        <v>13.869471901655796</v>
      </c>
      <c r="K1133" s="413"/>
      <c r="L1133" s="457"/>
      <c r="M1133" s="414"/>
      <c r="N1133" s="16">
        <f t="shared" si="105"/>
        <v>0</v>
      </c>
      <c r="O1133" s="414"/>
      <c r="P1133" s="414"/>
      <c r="Q1133" s="16">
        <f t="shared" si="106"/>
        <v>0</v>
      </c>
      <c r="R1133" s="12" t="s">
        <v>148</v>
      </c>
      <c r="S1133" s="14" t="s">
        <v>403</v>
      </c>
      <c r="T1133" s="407" t="s">
        <v>404</v>
      </c>
      <c r="U1133" s="416">
        <v>840</v>
      </c>
      <c r="V1133" s="442" t="s">
        <v>3231</v>
      </c>
      <c r="W1133" s="38" t="s">
        <v>406</v>
      </c>
      <c r="X1133" s="14"/>
    </row>
    <row r="1134" spans="1:24" s="401" customFormat="1" x14ac:dyDescent="0.2">
      <c r="A1134" s="14" t="s">
        <v>2015</v>
      </c>
      <c r="B1134" s="14" t="s">
        <v>2169</v>
      </c>
      <c r="C1134" s="14" t="s">
        <v>2174</v>
      </c>
      <c r="D1134" s="398">
        <v>54</v>
      </c>
      <c r="E1134" s="398">
        <v>54</v>
      </c>
      <c r="F1134" s="412"/>
      <c r="G1134" s="14" t="s">
        <v>214</v>
      </c>
      <c r="H1134" s="14">
        <v>2011</v>
      </c>
      <c r="I1134" s="424">
        <f>VLOOKUP(H1134,[1]Inflation!$G$16:$H$26,2,FALSE)</f>
        <v>1.0292667257822254</v>
      </c>
      <c r="J1134" s="16">
        <f t="shared" si="104"/>
        <v>55.580403192240176</v>
      </c>
      <c r="K1134" s="413"/>
      <c r="L1134" s="457">
        <v>54</v>
      </c>
      <c r="M1134" s="414">
        <v>54</v>
      </c>
      <c r="N1134" s="16">
        <f t="shared" si="105"/>
        <v>55.580403192240176</v>
      </c>
      <c r="O1134" s="414">
        <v>54</v>
      </c>
      <c r="P1134" s="414">
        <v>54</v>
      </c>
      <c r="Q1134" s="16">
        <f t="shared" si="106"/>
        <v>55.580403192240176</v>
      </c>
      <c r="R1134" s="12" t="s">
        <v>113</v>
      </c>
      <c r="S1134" s="14" t="s">
        <v>129</v>
      </c>
      <c r="T1134" s="14" t="s">
        <v>220</v>
      </c>
      <c r="U1134" s="416" t="s">
        <v>32</v>
      </c>
      <c r="V1134" s="14" t="s">
        <v>3232</v>
      </c>
      <c r="W1134" s="38" t="s">
        <v>221</v>
      </c>
      <c r="X1134" s="14"/>
    </row>
    <row r="1135" spans="1:24" s="401" customFormat="1" x14ac:dyDescent="0.2">
      <c r="A1135" s="14" t="s">
        <v>2015</v>
      </c>
      <c r="B1135" s="14" t="s">
        <v>2169</v>
      </c>
      <c r="C1135" s="14" t="s">
        <v>2169</v>
      </c>
      <c r="D1135" s="412">
        <v>125</v>
      </c>
      <c r="E1135" s="412">
        <f>(D1135*1.66666666)/3</f>
        <v>69.444444166666656</v>
      </c>
      <c r="F1135" s="412" t="s">
        <v>113</v>
      </c>
      <c r="G1135" s="14">
        <v>2010</v>
      </c>
      <c r="H1135" s="14">
        <v>2010</v>
      </c>
      <c r="I1135" s="424">
        <f>VLOOKUP(H1135,[1]Inflation!$G$16:$H$26,2,FALSE)</f>
        <v>1.0461491063094051</v>
      </c>
      <c r="J1135" s="16">
        <f t="shared" si="104"/>
        <v>72.649243203111695</v>
      </c>
      <c r="K1135" s="413"/>
      <c r="L1135" s="457"/>
      <c r="M1135" s="414"/>
      <c r="N1135" s="16">
        <f t="shared" si="105"/>
        <v>0</v>
      </c>
      <c r="O1135" s="414"/>
      <c r="P1135" s="414"/>
      <c r="Q1135" s="16">
        <f t="shared" si="106"/>
        <v>0</v>
      </c>
      <c r="R1135" s="12" t="s">
        <v>941</v>
      </c>
      <c r="S1135" s="14" t="s">
        <v>196</v>
      </c>
      <c r="T1135" s="14" t="s">
        <v>197</v>
      </c>
      <c r="U1135" s="416" t="s">
        <v>198</v>
      </c>
      <c r="V1135" s="14" t="s">
        <v>3233</v>
      </c>
      <c r="W1135" s="38" t="s">
        <v>199</v>
      </c>
      <c r="X1135" s="14"/>
    </row>
    <row r="1136" spans="1:24" s="401" customFormat="1" x14ac:dyDescent="0.2">
      <c r="A1136" s="14" t="s">
        <v>2015</v>
      </c>
      <c r="B1136" s="14" t="s">
        <v>2169</v>
      </c>
      <c r="C1136" s="14" t="s">
        <v>2175</v>
      </c>
      <c r="D1136" s="24">
        <v>12.32</v>
      </c>
      <c r="E1136" s="35">
        <f>D1136*5</f>
        <v>61.6</v>
      </c>
      <c r="F1136" s="24" t="s">
        <v>113</v>
      </c>
      <c r="G1136" s="23" t="s">
        <v>67</v>
      </c>
      <c r="H1136" s="23">
        <v>2010</v>
      </c>
      <c r="I1136" s="424">
        <f>VLOOKUP(H1136,[1]Inflation!$G$16:$H$26,2,FALSE)</f>
        <v>1.0461491063094051</v>
      </c>
      <c r="J1136" s="16">
        <f t="shared" si="104"/>
        <v>64.442784948659352</v>
      </c>
      <c r="K1136" s="24"/>
      <c r="L1136" s="446">
        <v>5</v>
      </c>
      <c r="M1136" s="24">
        <f>L1136*5</f>
        <v>25</v>
      </c>
      <c r="N1136" s="16">
        <f t="shared" si="105"/>
        <v>26.153727657735125</v>
      </c>
      <c r="O1136" s="24">
        <v>30</v>
      </c>
      <c r="P1136" s="24">
        <f>O1136*5</f>
        <v>150</v>
      </c>
      <c r="Q1136" s="16">
        <f t="shared" si="106"/>
        <v>156.92236594641076</v>
      </c>
      <c r="R1136" s="12" t="s">
        <v>148</v>
      </c>
      <c r="S1136" s="37" t="s">
        <v>77</v>
      </c>
      <c r="T1136" s="23" t="s">
        <v>66</v>
      </c>
      <c r="U1136" s="417"/>
      <c r="V1136" s="26" t="s">
        <v>2792</v>
      </c>
      <c r="W1136" s="27" t="s">
        <v>69</v>
      </c>
      <c r="X1136" s="26"/>
    </row>
    <row r="1137" spans="1:24" s="401" customFormat="1" x14ac:dyDescent="0.2">
      <c r="A1137" s="14" t="s">
        <v>2015</v>
      </c>
      <c r="B1137" s="14" t="s">
        <v>2177</v>
      </c>
      <c r="C1137" s="14" t="s">
        <v>2177</v>
      </c>
      <c r="D1137" s="24">
        <v>97.5</v>
      </c>
      <c r="E1137" s="24">
        <f>(D1137*1.66666666)/3</f>
        <v>54.166666450000001</v>
      </c>
      <c r="F1137" s="24" t="s">
        <v>113</v>
      </c>
      <c r="G1137" s="23" t="s">
        <v>67</v>
      </c>
      <c r="H1137" s="23">
        <v>2010</v>
      </c>
      <c r="I1137" s="424">
        <f>VLOOKUP(H1137,[1]Inflation!$G$16:$H$26,2,FALSE)</f>
        <v>1.0461491063094051</v>
      </c>
      <c r="J1137" s="16">
        <f t="shared" si="104"/>
        <v>56.666409698427138</v>
      </c>
      <c r="K1137" s="24"/>
      <c r="L1137" s="446">
        <v>70</v>
      </c>
      <c r="M1137" s="24">
        <f>(L1137*1.6666666666)/3</f>
        <v>38.888888887333337</v>
      </c>
      <c r="N1137" s="16">
        <f t="shared" si="105"/>
        <v>40.683576354849521</v>
      </c>
      <c r="O1137" s="24">
        <v>125</v>
      </c>
      <c r="P1137" s="24">
        <f>(O1137*1.66666666)/3</f>
        <v>69.444444166666656</v>
      </c>
      <c r="Q1137" s="16">
        <f t="shared" si="106"/>
        <v>72.649243203111695</v>
      </c>
      <c r="R1137" s="12" t="s">
        <v>941</v>
      </c>
      <c r="S1137" s="37" t="s">
        <v>196</v>
      </c>
      <c r="T1137" s="23" t="s">
        <v>66</v>
      </c>
      <c r="U1137" s="417"/>
      <c r="V1137" s="26" t="s">
        <v>2748</v>
      </c>
      <c r="W1137" s="27" t="s">
        <v>69</v>
      </c>
      <c r="X1137" s="26"/>
    </row>
    <row r="1138" spans="1:24" s="401" customFormat="1" x14ac:dyDescent="0.2">
      <c r="A1138" s="14" t="s">
        <v>2015</v>
      </c>
      <c r="B1138" s="14" t="s">
        <v>2169</v>
      </c>
      <c r="C1138" s="14" t="s">
        <v>2178</v>
      </c>
      <c r="D1138" s="24">
        <v>74.78</v>
      </c>
      <c r="E1138" s="24">
        <f>(D1138*1.666666666)/3</f>
        <v>41.544444427826669</v>
      </c>
      <c r="F1138" s="24" t="s">
        <v>113</v>
      </c>
      <c r="G1138" s="23" t="s">
        <v>67</v>
      </c>
      <c r="H1138" s="23">
        <v>2010</v>
      </c>
      <c r="I1138" s="424">
        <f>VLOOKUP(H1138,[1]Inflation!$G$16:$H$26,2,FALSE)</f>
        <v>1.0461491063094051</v>
      </c>
      <c r="J1138" s="16">
        <f t="shared" si="104"/>
        <v>43.461683410291613</v>
      </c>
      <c r="K1138" s="24"/>
      <c r="L1138" s="446">
        <v>20</v>
      </c>
      <c r="M1138" s="24">
        <f>(L1138*1.66666666)/3</f>
        <v>11.111111066666666</v>
      </c>
      <c r="N1138" s="16">
        <f t="shared" si="105"/>
        <v>11.623878912497872</v>
      </c>
      <c r="O1138" s="24">
        <v>134</v>
      </c>
      <c r="P1138" s="24">
        <f>(O1138*1.6666666666)/3</f>
        <v>74.444444441466672</v>
      </c>
      <c r="Q1138" s="16">
        <f t="shared" si="106"/>
        <v>77.879989022140521</v>
      </c>
      <c r="R1138" s="12" t="s">
        <v>941</v>
      </c>
      <c r="S1138" s="37" t="s">
        <v>88</v>
      </c>
      <c r="T1138" s="23" t="s">
        <v>66</v>
      </c>
      <c r="U1138" s="417"/>
      <c r="V1138" s="26" t="s">
        <v>2746</v>
      </c>
      <c r="W1138" s="38" t="s">
        <v>69</v>
      </c>
      <c r="X1138" s="26"/>
    </row>
    <row r="1139" spans="1:24" s="401" customFormat="1" x14ac:dyDescent="0.2">
      <c r="A1139" s="14" t="s">
        <v>2015</v>
      </c>
      <c r="B1139" s="14" t="s">
        <v>2169</v>
      </c>
      <c r="C1139" s="14" t="s">
        <v>2180</v>
      </c>
      <c r="D1139" s="381">
        <v>98.32</v>
      </c>
      <c r="E1139" s="381">
        <f>(D1139*1.66666666666666)/3</f>
        <v>54.622222222222007</v>
      </c>
      <c r="F1139" s="381"/>
      <c r="G1139" s="23" t="s">
        <v>67</v>
      </c>
      <c r="H1139" s="23">
        <v>2010</v>
      </c>
      <c r="I1139" s="424">
        <f>VLOOKUP(H1139,[1]Inflation!$G$16:$H$26,2,FALSE)</f>
        <v>1.0461491063094051</v>
      </c>
      <c r="J1139" s="16">
        <v>102.85738013234069</v>
      </c>
      <c r="K1139" s="381"/>
      <c r="L1139" s="450">
        <v>40</v>
      </c>
      <c r="M1139" s="24">
        <f>(L1139*1.66666666666)/3</f>
        <v>22.222222222133336</v>
      </c>
      <c r="N1139" s="16">
        <v>41.845964252376206</v>
      </c>
      <c r="O1139" s="381">
        <v>150</v>
      </c>
      <c r="P1139" s="24">
        <f>(O1139*1.6666666666)/3</f>
        <v>83.333333330000002</v>
      </c>
      <c r="Q1139" s="16">
        <v>156.92236594641076</v>
      </c>
      <c r="R1139" s="12" t="s">
        <v>941</v>
      </c>
      <c r="S1139" s="37" t="s">
        <v>291</v>
      </c>
      <c r="T1139" s="23" t="s">
        <v>66</v>
      </c>
      <c r="U1139" s="417"/>
      <c r="V1139" s="26" t="s">
        <v>2783</v>
      </c>
      <c r="W1139" s="38" t="s">
        <v>69</v>
      </c>
      <c r="X1139" s="26"/>
    </row>
    <row r="1140" spans="1:24" s="401" customFormat="1" x14ac:dyDescent="0.2">
      <c r="A1140" s="14" t="s">
        <v>2015</v>
      </c>
      <c r="B1140" s="14" t="s">
        <v>2183</v>
      </c>
      <c r="C1140" s="14" t="s">
        <v>2184</v>
      </c>
      <c r="D1140" s="24">
        <v>142.86000000000001</v>
      </c>
      <c r="E1140" s="24">
        <f>(D1140*1.666666666)/3</f>
        <v>79.366666634920009</v>
      </c>
      <c r="F1140" s="24" t="s">
        <v>113</v>
      </c>
      <c r="G1140" s="23" t="s">
        <v>67</v>
      </c>
      <c r="H1140" s="23">
        <v>2010</v>
      </c>
      <c r="I1140" s="424">
        <f>VLOOKUP(H1140,[1]Inflation!$G$16:$H$26,2,FALSE)</f>
        <v>1.0461491063094051</v>
      </c>
      <c r="J1140" s="16">
        <f>I1140*E1140</f>
        <v>83.029367370878049</v>
      </c>
      <c r="K1140" s="24"/>
      <c r="L1140" s="446">
        <v>70</v>
      </c>
      <c r="M1140" s="24">
        <f>(L1140*1.666666666)/3</f>
        <v>38.888888873333336</v>
      </c>
      <c r="N1140" s="16">
        <f t="shared" ref="N1140:N1144" si="107">M1140*I1140</f>
        <v>40.683576340203437</v>
      </c>
      <c r="O1140" s="24">
        <v>200</v>
      </c>
      <c r="P1140" s="24">
        <f>(O1140*1.6666666666)/3</f>
        <v>111.11111110666667</v>
      </c>
      <c r="Q1140" s="16">
        <f t="shared" ref="Q1140:Q1144" si="108">P1140*I1140</f>
        <v>116.23878958528435</v>
      </c>
      <c r="R1140" s="12" t="s">
        <v>941</v>
      </c>
      <c r="S1140" s="37" t="s">
        <v>269</v>
      </c>
      <c r="T1140" s="23" t="s">
        <v>66</v>
      </c>
      <c r="U1140" s="417"/>
      <c r="V1140" s="26" t="s">
        <v>2744</v>
      </c>
      <c r="W1140" s="38" t="s">
        <v>69</v>
      </c>
      <c r="X1140" s="26"/>
    </row>
    <row r="1141" spans="1:24" s="401" customFormat="1" x14ac:dyDescent="0.2">
      <c r="A1141" s="14" t="s">
        <v>2015</v>
      </c>
      <c r="B1141" s="14" t="s">
        <v>2185</v>
      </c>
      <c r="C1141" s="14" t="s">
        <v>2186</v>
      </c>
      <c r="D1141" s="441" t="s">
        <v>963</v>
      </c>
      <c r="E1141" s="441"/>
      <c r="F1141" s="441" t="s">
        <v>113</v>
      </c>
      <c r="G1141" s="14">
        <v>2011</v>
      </c>
      <c r="H1141" s="14">
        <v>2011</v>
      </c>
      <c r="I1141" s="424">
        <f>VLOOKUP(H1141,[1]Inflation!$G$16:$H$26,2,FALSE)</f>
        <v>1.0292667257822254</v>
      </c>
      <c r="J1141" s="16">
        <f>I1141*E1141</f>
        <v>0</v>
      </c>
      <c r="K1141" s="413"/>
      <c r="L1141" s="459">
        <v>12.75</v>
      </c>
      <c r="M1141" s="412">
        <f>L1141*5</f>
        <v>63.75</v>
      </c>
      <c r="N1141" s="16">
        <f t="shared" si="107"/>
        <v>65.615753768616869</v>
      </c>
      <c r="O1141" s="414">
        <v>22</v>
      </c>
      <c r="P1141" s="414">
        <f>O1141*5</f>
        <v>110</v>
      </c>
      <c r="Q1141" s="16">
        <f t="shared" si="108"/>
        <v>113.2193398360448</v>
      </c>
      <c r="R1141" s="12" t="s">
        <v>148</v>
      </c>
      <c r="S1141" s="14" t="s">
        <v>964</v>
      </c>
      <c r="T1141" s="14" t="s">
        <v>965</v>
      </c>
      <c r="U1141" s="416" t="s">
        <v>210</v>
      </c>
      <c r="V1141" s="14" t="s">
        <v>3234</v>
      </c>
      <c r="W1141" s="38" t="s">
        <v>1052</v>
      </c>
      <c r="X1141" s="14"/>
    </row>
    <row r="1142" spans="1:24" s="401" customFormat="1" x14ac:dyDescent="0.2">
      <c r="A1142" s="14" t="s">
        <v>2015</v>
      </c>
      <c r="B1142" s="14" t="s">
        <v>2187</v>
      </c>
      <c r="C1142" s="14" t="s">
        <v>2188</v>
      </c>
      <c r="D1142" s="381">
        <v>155</v>
      </c>
      <c r="E1142" s="381">
        <f>D1142/9</f>
        <v>17.222222222222221</v>
      </c>
      <c r="F1142" s="381" t="s">
        <v>1173</v>
      </c>
      <c r="G1142" s="23" t="s">
        <v>67</v>
      </c>
      <c r="H1142" s="23">
        <v>2010</v>
      </c>
      <c r="I1142" s="424">
        <f>VLOOKUP(H1142,[1]Inflation!$G$16:$H$26,2,FALSE)</f>
        <v>1.0461491063094051</v>
      </c>
      <c r="J1142" s="16">
        <v>18.017012386439752</v>
      </c>
      <c r="K1142" s="381"/>
      <c r="L1142" s="450">
        <v>10</v>
      </c>
      <c r="M1142" s="24">
        <f>(L1142/9)</f>
        <v>1.1111111111111112</v>
      </c>
      <c r="N1142" s="16">
        <f t="shared" si="107"/>
        <v>1.162387895899339</v>
      </c>
      <c r="O1142" s="381">
        <v>300</v>
      </c>
      <c r="P1142" s="24">
        <f>(O1142/9)</f>
        <v>33.333333333333336</v>
      </c>
      <c r="Q1142" s="16">
        <f t="shared" si="108"/>
        <v>34.871636876980169</v>
      </c>
      <c r="R1142" s="12" t="s">
        <v>941</v>
      </c>
      <c r="S1142" s="37" t="s">
        <v>36</v>
      </c>
      <c r="T1142" s="23" t="s">
        <v>66</v>
      </c>
      <c r="U1142" s="417"/>
      <c r="V1142" s="26" t="s">
        <v>2792</v>
      </c>
      <c r="W1142" s="27" t="s">
        <v>69</v>
      </c>
      <c r="X1142" s="26"/>
    </row>
    <row r="1143" spans="1:24" s="401" customFormat="1" x14ac:dyDescent="0.2">
      <c r="A1143" s="14" t="s">
        <v>2015</v>
      </c>
      <c r="B1143" s="14" t="s">
        <v>2187</v>
      </c>
      <c r="C1143" s="14" t="s">
        <v>2189</v>
      </c>
      <c r="D1143" s="381">
        <v>238.59</v>
      </c>
      <c r="E1143" s="381">
        <v>26.51</v>
      </c>
      <c r="F1143" s="381" t="s">
        <v>1173</v>
      </c>
      <c r="G1143" s="23" t="s">
        <v>67</v>
      </c>
      <c r="H1143" s="23">
        <v>2010</v>
      </c>
      <c r="I1143" s="424">
        <f>VLOOKUP(H1143,[1]Inflation!$G$16:$H$26,2,FALSE)</f>
        <v>1.0461491063094051</v>
      </c>
      <c r="J1143" s="16">
        <v>27.733412808262329</v>
      </c>
      <c r="K1143" s="381"/>
      <c r="L1143" s="450">
        <v>140</v>
      </c>
      <c r="M1143" s="24">
        <f>(L1143/9)</f>
        <v>15.555555555555555</v>
      </c>
      <c r="N1143" s="16">
        <f t="shared" si="107"/>
        <v>16.273430542590745</v>
      </c>
      <c r="O1143" s="381">
        <v>350</v>
      </c>
      <c r="P1143" s="24">
        <f>(O1143/9)</f>
        <v>38.888888888888886</v>
      </c>
      <c r="Q1143" s="16">
        <f t="shared" si="108"/>
        <v>40.683576356476863</v>
      </c>
      <c r="R1143" s="12" t="s">
        <v>941</v>
      </c>
      <c r="S1143" s="37" t="s">
        <v>36</v>
      </c>
      <c r="T1143" s="23" t="s">
        <v>66</v>
      </c>
      <c r="U1143" s="417"/>
      <c r="V1143" s="26" t="s">
        <v>2783</v>
      </c>
      <c r="W1143" s="27" t="s">
        <v>69</v>
      </c>
      <c r="X1143" s="26"/>
    </row>
    <row r="1144" spans="1:24" s="401" customFormat="1" x14ac:dyDescent="0.2">
      <c r="A1144" s="14" t="s">
        <v>2015</v>
      </c>
      <c r="B1144" s="14" t="s">
        <v>2187</v>
      </c>
      <c r="C1144" s="14" t="s">
        <v>2190</v>
      </c>
      <c r="D1144" s="381">
        <v>187.76</v>
      </c>
      <c r="E1144" s="381">
        <v>20.862222222222222</v>
      </c>
      <c r="F1144" s="381" t="s">
        <v>1173</v>
      </c>
      <c r="G1144" s="23" t="s">
        <v>67</v>
      </c>
      <c r="H1144" s="23">
        <v>2010</v>
      </c>
      <c r="I1144" s="424">
        <f>VLOOKUP(H1144,[1]Inflation!$G$16:$H$26,2,FALSE)</f>
        <v>1.0461491063094051</v>
      </c>
      <c r="J1144" s="16">
        <v>21.824995133405988</v>
      </c>
      <c r="K1144" s="381"/>
      <c r="L1144" s="450">
        <v>125</v>
      </c>
      <c r="M1144" s="24">
        <f>(L1144/9)</f>
        <v>13.888888888888889</v>
      </c>
      <c r="N1144" s="16">
        <f t="shared" si="107"/>
        <v>14.529848698741738</v>
      </c>
      <c r="O1144" s="381">
        <v>300</v>
      </c>
      <c r="P1144" s="24">
        <f>(O1144/9)</f>
        <v>33.333333333333336</v>
      </c>
      <c r="Q1144" s="16">
        <f t="shared" si="108"/>
        <v>34.871636876980169</v>
      </c>
      <c r="R1144" s="12" t="s">
        <v>941</v>
      </c>
      <c r="S1144" s="37" t="s">
        <v>36</v>
      </c>
      <c r="T1144" s="23" t="s">
        <v>66</v>
      </c>
      <c r="U1144" s="417"/>
      <c r="V1144" s="26" t="s">
        <v>2820</v>
      </c>
      <c r="W1144" s="27" t="s">
        <v>69</v>
      </c>
      <c r="X1144" s="26"/>
    </row>
    <row r="1145" spans="1:24" s="401" customFormat="1" x14ac:dyDescent="0.2">
      <c r="A1145" s="14" t="s">
        <v>2015</v>
      </c>
      <c r="B1145" s="14" t="s">
        <v>2191</v>
      </c>
      <c r="C1145" s="14" t="s">
        <v>2192</v>
      </c>
      <c r="D1145" s="381">
        <v>15.07</v>
      </c>
      <c r="E1145" s="381">
        <v>15.07</v>
      </c>
      <c r="F1145" s="381"/>
      <c r="G1145" s="23" t="s">
        <v>67</v>
      </c>
      <c r="H1145" s="23">
        <v>2010</v>
      </c>
      <c r="I1145" s="424">
        <f>VLOOKUP(H1145,[1]Inflation!$G$16:$H$26,2,FALSE)</f>
        <v>1.0461491063094051</v>
      </c>
      <c r="J1145" s="16">
        <v>15.765467032082734</v>
      </c>
      <c r="K1145" s="381"/>
      <c r="L1145" s="450">
        <v>3.5</v>
      </c>
      <c r="M1145" s="24">
        <f>L1145*5</f>
        <v>17.5</v>
      </c>
      <c r="N1145" s="16">
        <v>3.6615218720829175</v>
      </c>
      <c r="O1145" s="381">
        <v>40</v>
      </c>
      <c r="P1145" s="24">
        <f>O1145*5</f>
        <v>200</v>
      </c>
      <c r="Q1145" s="16">
        <v>41.845964252376206</v>
      </c>
      <c r="R1145" s="408" t="s">
        <v>148</v>
      </c>
      <c r="S1145" s="37" t="s">
        <v>36</v>
      </c>
      <c r="T1145" s="23" t="s">
        <v>66</v>
      </c>
      <c r="U1145" s="417"/>
      <c r="V1145" s="26" t="s">
        <v>2745</v>
      </c>
      <c r="W1145" s="27" t="s">
        <v>69</v>
      </c>
      <c r="X1145" s="26"/>
    </row>
    <row r="1146" spans="1:24" s="401" customFormat="1" x14ac:dyDescent="0.2">
      <c r="A1146" s="14" t="s">
        <v>2015</v>
      </c>
      <c r="B1146" s="14" t="s">
        <v>2191</v>
      </c>
      <c r="C1146" s="14" t="s">
        <v>2193</v>
      </c>
      <c r="D1146" s="381">
        <v>115</v>
      </c>
      <c r="E1146" s="381">
        <v>12.777777777777779</v>
      </c>
      <c r="F1146" s="381" t="s">
        <v>1173</v>
      </c>
      <c r="G1146" s="23" t="s">
        <v>67</v>
      </c>
      <c r="H1146" s="23">
        <v>2010</v>
      </c>
      <c r="I1146" s="424">
        <f>VLOOKUP(H1146,[1]Inflation!$G$16:$H$26,2,FALSE)</f>
        <v>1.0461491063094051</v>
      </c>
      <c r="J1146" s="16">
        <v>13.367460802842398</v>
      </c>
      <c r="K1146" s="381">
        <f>AVERAGE(J1145:J1146)</f>
        <v>14.566463917462567</v>
      </c>
      <c r="L1146" s="450">
        <v>85</v>
      </c>
      <c r="M1146" s="24">
        <f>(L1146*1.66666666666)/3</f>
        <v>47.222222222033338</v>
      </c>
      <c r="N1146" s="16">
        <f t="shared" ref="N1146:N1177" si="109">M1146*I1146</f>
        <v>49.401485575524305</v>
      </c>
      <c r="O1146" s="381">
        <v>150</v>
      </c>
      <c r="P1146" s="24">
        <f>(O1146*1.6666666666)/3</f>
        <v>83.333333330000002</v>
      </c>
      <c r="Q1146" s="16">
        <f t="shared" ref="Q1146:Q1177" si="110">P1146*I1146</f>
        <v>87.179092188963253</v>
      </c>
      <c r="R1146" s="408" t="s">
        <v>941</v>
      </c>
      <c r="S1146" s="37" t="s">
        <v>36</v>
      </c>
      <c r="T1146" s="23" t="s">
        <v>66</v>
      </c>
      <c r="U1146" s="417"/>
      <c r="V1146" s="26" t="s">
        <v>2792</v>
      </c>
      <c r="W1146" s="27" t="s">
        <v>69</v>
      </c>
      <c r="X1146" s="26"/>
    </row>
    <row r="1147" spans="1:24" s="401" customFormat="1" x14ac:dyDescent="0.2">
      <c r="A1147" s="14" t="s">
        <v>2015</v>
      </c>
      <c r="B1147" s="14" t="s">
        <v>2194</v>
      </c>
      <c r="C1147" s="14" t="s">
        <v>2195</v>
      </c>
      <c r="D1147" s="24">
        <v>17.57</v>
      </c>
      <c r="E1147" s="24">
        <v>17.57</v>
      </c>
      <c r="F1147" s="24"/>
      <c r="G1147" s="23">
        <v>2011</v>
      </c>
      <c r="H1147" s="23">
        <v>2011</v>
      </c>
      <c r="I1147" s="424">
        <f>VLOOKUP(H1147,[1]Inflation!$G$16:$H$26,2,FALSE)</f>
        <v>1.0292667257822254</v>
      </c>
      <c r="J1147" s="16">
        <f t="shared" ref="J1147:J1178" si="111">I1147*E1147</f>
        <v>18.084216371993701</v>
      </c>
      <c r="K1147" s="24"/>
      <c r="L1147" s="446">
        <v>3</v>
      </c>
      <c r="M1147" s="24">
        <v>3</v>
      </c>
      <c r="N1147" s="16">
        <f t="shared" si="109"/>
        <v>3.0878001773466766</v>
      </c>
      <c r="O1147" s="24">
        <v>75</v>
      </c>
      <c r="P1147" s="24">
        <v>75</v>
      </c>
      <c r="Q1147" s="16">
        <f t="shared" si="110"/>
        <v>77.195004433666909</v>
      </c>
      <c r="R1147" s="408" t="s">
        <v>113</v>
      </c>
      <c r="S1147" s="14" t="s">
        <v>2714</v>
      </c>
      <c r="T1147" s="23" t="s">
        <v>66</v>
      </c>
      <c r="U1147" s="417"/>
      <c r="V1147" s="26" t="s">
        <v>2904</v>
      </c>
      <c r="W1147" s="27" t="s">
        <v>69</v>
      </c>
      <c r="X1147" s="26"/>
    </row>
    <row r="1148" spans="1:24" s="401" customFormat="1" x14ac:dyDescent="0.2">
      <c r="A1148" s="14" t="s">
        <v>2015</v>
      </c>
      <c r="B1148" s="14" t="s">
        <v>2196</v>
      </c>
      <c r="C1148" s="14" t="s">
        <v>2197</v>
      </c>
      <c r="D1148" s="35">
        <v>28.23</v>
      </c>
      <c r="E1148" s="35">
        <f t="shared" ref="E1148:E1158" si="112">D1148/9</f>
        <v>3.1366666666666667</v>
      </c>
      <c r="F1148" s="24" t="s">
        <v>148</v>
      </c>
      <c r="G1148" s="23" t="s">
        <v>67</v>
      </c>
      <c r="H1148" s="23">
        <v>2010</v>
      </c>
      <c r="I1148" s="424">
        <f>VLOOKUP(H1148,[1]Inflation!$G$16:$H$26,2,FALSE)</f>
        <v>1.0461491063094051</v>
      </c>
      <c r="J1148" s="16">
        <f t="shared" si="111"/>
        <v>3.281421030123834</v>
      </c>
      <c r="K1148" s="35"/>
      <c r="L1148" s="448">
        <v>24.38</v>
      </c>
      <c r="M1148" s="24">
        <f t="shared" ref="M1148:M1158" si="113">L1148/9</f>
        <v>2.7088888888888887</v>
      </c>
      <c r="N1148" s="16">
        <f t="shared" si="109"/>
        <v>2.833901690202588</v>
      </c>
      <c r="O1148" s="35">
        <v>33.5</v>
      </c>
      <c r="P1148" s="24">
        <f t="shared" ref="P1148:P1158" si="114">O1148/9</f>
        <v>3.7222222222222223</v>
      </c>
      <c r="Q1148" s="16">
        <f t="shared" si="110"/>
        <v>3.8939994512627858</v>
      </c>
      <c r="R1148" s="408" t="s">
        <v>941</v>
      </c>
      <c r="S1148" s="37" t="s">
        <v>202</v>
      </c>
      <c r="T1148" s="23" t="s">
        <v>66</v>
      </c>
      <c r="U1148" s="34"/>
      <c r="V1148" s="36" t="s">
        <v>3235</v>
      </c>
      <c r="W1148" s="27" t="s">
        <v>69</v>
      </c>
      <c r="X1148" s="36"/>
    </row>
    <row r="1149" spans="1:24" s="401" customFormat="1" x14ac:dyDescent="0.2">
      <c r="A1149" s="14" t="s">
        <v>2015</v>
      </c>
      <c r="B1149" s="14" t="s">
        <v>2196</v>
      </c>
      <c r="C1149" s="14" t="s">
        <v>2199</v>
      </c>
      <c r="D1149" s="35">
        <v>34.25</v>
      </c>
      <c r="E1149" s="35">
        <f t="shared" si="112"/>
        <v>3.8055555555555554</v>
      </c>
      <c r="F1149" s="24" t="s">
        <v>148</v>
      </c>
      <c r="G1149" s="23" t="s">
        <v>67</v>
      </c>
      <c r="H1149" s="23">
        <v>2010</v>
      </c>
      <c r="I1149" s="424">
        <f>VLOOKUP(H1149,[1]Inflation!$G$16:$H$26,2,FALSE)</f>
        <v>1.0461491063094051</v>
      </c>
      <c r="J1149" s="16">
        <f t="shared" si="111"/>
        <v>3.9811785434552358</v>
      </c>
      <c r="K1149" s="35"/>
      <c r="L1149" s="448">
        <v>24</v>
      </c>
      <c r="M1149" s="24">
        <f t="shared" si="113"/>
        <v>2.6666666666666665</v>
      </c>
      <c r="N1149" s="16">
        <f t="shared" si="109"/>
        <v>2.7897309501584133</v>
      </c>
      <c r="O1149" s="35">
        <v>230</v>
      </c>
      <c r="P1149" s="24">
        <f t="shared" si="114"/>
        <v>25.555555555555557</v>
      </c>
      <c r="Q1149" s="16">
        <f t="shared" si="110"/>
        <v>26.734921605684796</v>
      </c>
      <c r="R1149" s="408" t="s">
        <v>941</v>
      </c>
      <c r="S1149" s="37" t="s">
        <v>202</v>
      </c>
      <c r="T1149" s="23" t="s">
        <v>66</v>
      </c>
      <c r="U1149" s="34"/>
      <c r="V1149" s="36" t="s">
        <v>3236</v>
      </c>
      <c r="W1149" s="27" t="s">
        <v>69</v>
      </c>
      <c r="X1149" s="36"/>
    </row>
    <row r="1150" spans="1:24" s="401" customFormat="1" x14ac:dyDescent="0.2">
      <c r="A1150" s="14" t="s">
        <v>2015</v>
      </c>
      <c r="B1150" s="14" t="s">
        <v>2196</v>
      </c>
      <c r="C1150" s="14" t="s">
        <v>2202</v>
      </c>
      <c r="D1150" s="35">
        <v>45.02</v>
      </c>
      <c r="E1150" s="35">
        <f t="shared" si="112"/>
        <v>5.0022222222222226</v>
      </c>
      <c r="F1150" s="24" t="s">
        <v>148</v>
      </c>
      <c r="G1150" s="23" t="s">
        <v>67</v>
      </c>
      <c r="H1150" s="23">
        <v>2010</v>
      </c>
      <c r="I1150" s="424">
        <f>VLOOKUP(H1150,[1]Inflation!$G$16:$H$26,2,FALSE)</f>
        <v>1.0461491063094051</v>
      </c>
      <c r="J1150" s="16">
        <f t="shared" si="111"/>
        <v>5.2330703073388243</v>
      </c>
      <c r="K1150" s="35"/>
      <c r="L1150" s="448">
        <v>27.75</v>
      </c>
      <c r="M1150" s="24">
        <f t="shared" si="113"/>
        <v>3.0833333333333335</v>
      </c>
      <c r="N1150" s="16">
        <f t="shared" si="109"/>
        <v>3.2256264111206656</v>
      </c>
      <c r="O1150" s="35">
        <v>500</v>
      </c>
      <c r="P1150" s="24">
        <f t="shared" si="114"/>
        <v>55.555555555555557</v>
      </c>
      <c r="Q1150" s="16">
        <f t="shared" si="110"/>
        <v>58.119394794966951</v>
      </c>
      <c r="R1150" s="408" t="s">
        <v>941</v>
      </c>
      <c r="S1150" s="37" t="s">
        <v>202</v>
      </c>
      <c r="T1150" s="23" t="s">
        <v>66</v>
      </c>
      <c r="U1150" s="34"/>
      <c r="V1150" s="36" t="s">
        <v>3237</v>
      </c>
      <c r="W1150" s="27" t="s">
        <v>69</v>
      </c>
      <c r="X1150" s="36"/>
    </row>
    <row r="1151" spans="1:24" s="401" customFormat="1" x14ac:dyDescent="0.2">
      <c r="A1151" s="14" t="s">
        <v>2015</v>
      </c>
      <c r="B1151" s="14" t="s">
        <v>2196</v>
      </c>
      <c r="C1151" s="14" t="s">
        <v>2205</v>
      </c>
      <c r="D1151" s="35">
        <v>63.44</v>
      </c>
      <c r="E1151" s="35">
        <f t="shared" si="112"/>
        <v>7.0488888888888885</v>
      </c>
      <c r="F1151" s="24" t="s">
        <v>148</v>
      </c>
      <c r="G1151" s="23" t="s">
        <v>67</v>
      </c>
      <c r="H1151" s="23">
        <v>2010</v>
      </c>
      <c r="I1151" s="424">
        <f>VLOOKUP(H1151,[1]Inflation!$G$16:$H$26,2,FALSE)</f>
        <v>1.0461491063094051</v>
      </c>
      <c r="J1151" s="16">
        <f t="shared" si="111"/>
        <v>7.3741888115854062</v>
      </c>
      <c r="K1151" s="35"/>
      <c r="L1151" s="448">
        <v>35.700000000000003</v>
      </c>
      <c r="M1151" s="24">
        <f t="shared" si="113"/>
        <v>3.9666666666666668</v>
      </c>
      <c r="N1151" s="16">
        <f t="shared" si="109"/>
        <v>4.1497247883606398</v>
      </c>
      <c r="O1151" s="35">
        <v>140</v>
      </c>
      <c r="P1151" s="24">
        <f t="shared" si="114"/>
        <v>15.555555555555555</v>
      </c>
      <c r="Q1151" s="16">
        <f t="shared" si="110"/>
        <v>16.273430542590745</v>
      </c>
      <c r="R1151" s="408" t="s">
        <v>941</v>
      </c>
      <c r="S1151" s="37" t="s">
        <v>202</v>
      </c>
      <c r="T1151" s="23" t="s">
        <v>66</v>
      </c>
      <c r="U1151" s="34"/>
      <c r="V1151" s="36" t="s">
        <v>3238</v>
      </c>
      <c r="W1151" s="27" t="s">
        <v>69</v>
      </c>
      <c r="X1151" s="36"/>
    </row>
    <row r="1152" spans="1:24" s="401" customFormat="1" x14ac:dyDescent="0.2">
      <c r="A1152" s="14" t="s">
        <v>2015</v>
      </c>
      <c r="B1152" s="14" t="s">
        <v>2196</v>
      </c>
      <c r="C1152" s="14" t="s">
        <v>2207</v>
      </c>
      <c r="D1152" s="35">
        <v>47.3</v>
      </c>
      <c r="E1152" s="35">
        <f t="shared" si="112"/>
        <v>5.2555555555555555</v>
      </c>
      <c r="F1152" s="24" t="s">
        <v>148</v>
      </c>
      <c r="G1152" s="23" t="s">
        <v>67</v>
      </c>
      <c r="H1152" s="23">
        <v>2010</v>
      </c>
      <c r="I1152" s="424">
        <f>VLOOKUP(H1152,[1]Inflation!$G$16:$H$26,2,FALSE)</f>
        <v>1.0461491063094051</v>
      </c>
      <c r="J1152" s="16">
        <f t="shared" si="111"/>
        <v>5.4980947476038731</v>
      </c>
      <c r="K1152" s="35"/>
      <c r="L1152" s="448">
        <v>35</v>
      </c>
      <c r="M1152" s="24">
        <f t="shared" si="113"/>
        <v>3.8888888888888888</v>
      </c>
      <c r="N1152" s="16">
        <f t="shared" si="109"/>
        <v>4.0683576356476863</v>
      </c>
      <c r="O1152" s="35">
        <v>204.48</v>
      </c>
      <c r="P1152" s="24">
        <f t="shared" si="114"/>
        <v>22.72</v>
      </c>
      <c r="Q1152" s="16">
        <f t="shared" si="110"/>
        <v>23.768507695349683</v>
      </c>
      <c r="R1152" s="408" t="s">
        <v>941</v>
      </c>
      <c r="S1152" s="37" t="s">
        <v>202</v>
      </c>
      <c r="T1152" s="23" t="s">
        <v>66</v>
      </c>
      <c r="U1152" s="34"/>
      <c r="V1152" s="36" t="s">
        <v>3239</v>
      </c>
      <c r="W1152" s="27" t="s">
        <v>69</v>
      </c>
      <c r="X1152" s="36"/>
    </row>
    <row r="1153" spans="1:24" s="401" customFormat="1" x14ac:dyDescent="0.2">
      <c r="A1153" s="14" t="s">
        <v>2015</v>
      </c>
      <c r="B1153" s="14" t="s">
        <v>2196</v>
      </c>
      <c r="C1153" s="14" t="s">
        <v>2210</v>
      </c>
      <c r="D1153" s="35">
        <v>85.78</v>
      </c>
      <c r="E1153" s="35">
        <f t="shared" si="112"/>
        <v>9.5311111111111106</v>
      </c>
      <c r="F1153" s="24" t="s">
        <v>148</v>
      </c>
      <c r="G1153" s="23" t="s">
        <v>67</v>
      </c>
      <c r="H1153" s="23">
        <v>2010</v>
      </c>
      <c r="I1153" s="424">
        <f>VLOOKUP(H1153,[1]Inflation!$G$16:$H$26,2,FALSE)</f>
        <v>1.0461491063094051</v>
      </c>
      <c r="J1153" s="16">
        <f t="shared" si="111"/>
        <v>9.9709633710245296</v>
      </c>
      <c r="K1153" s="35"/>
      <c r="L1153" s="448">
        <v>47</v>
      </c>
      <c r="M1153" s="24">
        <f t="shared" si="113"/>
        <v>5.2222222222222223</v>
      </c>
      <c r="N1153" s="16">
        <f t="shared" si="109"/>
        <v>5.4632231107268936</v>
      </c>
      <c r="O1153" s="35">
        <v>132.31</v>
      </c>
      <c r="P1153" s="24">
        <f t="shared" si="114"/>
        <v>14.701111111111111</v>
      </c>
      <c r="Q1153" s="16">
        <f t="shared" si="110"/>
        <v>15.379554250644153</v>
      </c>
      <c r="R1153" s="408" t="s">
        <v>941</v>
      </c>
      <c r="S1153" s="37" t="s">
        <v>202</v>
      </c>
      <c r="T1153" s="23" t="s">
        <v>66</v>
      </c>
      <c r="U1153" s="34"/>
      <c r="V1153" s="36" t="s">
        <v>3240</v>
      </c>
      <c r="W1153" s="27" t="s">
        <v>69</v>
      </c>
      <c r="X1153" s="36"/>
    </row>
    <row r="1154" spans="1:24" s="401" customFormat="1" x14ac:dyDescent="0.2">
      <c r="A1154" s="14" t="s">
        <v>2015</v>
      </c>
      <c r="B1154" s="14" t="s">
        <v>2196</v>
      </c>
      <c r="C1154" s="14" t="s">
        <v>2213</v>
      </c>
      <c r="D1154" s="35">
        <v>52.5</v>
      </c>
      <c r="E1154" s="35">
        <f t="shared" si="112"/>
        <v>5.833333333333333</v>
      </c>
      <c r="F1154" s="24" t="s">
        <v>148</v>
      </c>
      <c r="G1154" s="23" t="s">
        <v>67</v>
      </c>
      <c r="H1154" s="23">
        <v>2010</v>
      </c>
      <c r="I1154" s="424">
        <f>VLOOKUP(H1154,[1]Inflation!$G$16:$H$26,2,FALSE)</f>
        <v>1.0461491063094051</v>
      </c>
      <c r="J1154" s="16">
        <f t="shared" si="111"/>
        <v>6.1025364534715294</v>
      </c>
      <c r="K1154" s="35"/>
      <c r="L1154" s="448">
        <v>52.5</v>
      </c>
      <c r="M1154" s="24">
        <f t="shared" si="113"/>
        <v>5.833333333333333</v>
      </c>
      <c r="N1154" s="16">
        <f t="shared" si="109"/>
        <v>6.1025364534715294</v>
      </c>
      <c r="O1154" s="35">
        <v>52.5</v>
      </c>
      <c r="P1154" s="24">
        <f t="shared" si="114"/>
        <v>5.833333333333333</v>
      </c>
      <c r="Q1154" s="16">
        <f t="shared" si="110"/>
        <v>6.1025364534715294</v>
      </c>
      <c r="R1154" s="408" t="s">
        <v>941</v>
      </c>
      <c r="S1154" s="37" t="s">
        <v>202</v>
      </c>
      <c r="T1154" s="23" t="s">
        <v>66</v>
      </c>
      <c r="U1154" s="34"/>
      <c r="V1154" s="36" t="s">
        <v>3241</v>
      </c>
      <c r="W1154" s="27" t="s">
        <v>69</v>
      </c>
      <c r="X1154" s="36"/>
    </row>
    <row r="1155" spans="1:24" s="401" customFormat="1" x14ac:dyDescent="0.2">
      <c r="A1155" s="14" t="s">
        <v>2015</v>
      </c>
      <c r="B1155" s="14" t="s">
        <v>2196</v>
      </c>
      <c r="C1155" s="14" t="s">
        <v>2215</v>
      </c>
      <c r="D1155" s="35">
        <v>58</v>
      </c>
      <c r="E1155" s="35">
        <f t="shared" si="112"/>
        <v>6.4444444444444446</v>
      </c>
      <c r="F1155" s="24" t="s">
        <v>148</v>
      </c>
      <c r="G1155" s="23" t="s">
        <v>67</v>
      </c>
      <c r="H1155" s="23">
        <v>2010</v>
      </c>
      <c r="I1155" s="424">
        <f>VLOOKUP(H1155,[1]Inflation!$G$16:$H$26,2,FALSE)</f>
        <v>1.0461491063094051</v>
      </c>
      <c r="J1155" s="16">
        <f t="shared" si="111"/>
        <v>6.7418497962161661</v>
      </c>
      <c r="K1155" s="35"/>
      <c r="L1155" s="448">
        <v>58</v>
      </c>
      <c r="M1155" s="24">
        <f t="shared" si="113"/>
        <v>6.4444444444444446</v>
      </c>
      <c r="N1155" s="16">
        <f t="shared" si="109"/>
        <v>6.7418497962161661</v>
      </c>
      <c r="O1155" s="35">
        <v>58</v>
      </c>
      <c r="P1155" s="24">
        <f t="shared" si="114"/>
        <v>6.4444444444444446</v>
      </c>
      <c r="Q1155" s="16">
        <f t="shared" si="110"/>
        <v>6.7418497962161661</v>
      </c>
      <c r="R1155" s="408" t="s">
        <v>941</v>
      </c>
      <c r="S1155" s="37" t="s">
        <v>202</v>
      </c>
      <c r="T1155" s="23" t="s">
        <v>66</v>
      </c>
      <c r="U1155" s="34"/>
      <c r="V1155" s="36" t="s">
        <v>3242</v>
      </c>
      <c r="W1155" s="27" t="s">
        <v>69</v>
      </c>
      <c r="X1155" s="36"/>
    </row>
    <row r="1156" spans="1:24" s="401" customFormat="1" x14ac:dyDescent="0.2">
      <c r="A1156" s="14" t="s">
        <v>2015</v>
      </c>
      <c r="B1156" s="14" t="s">
        <v>2196</v>
      </c>
      <c r="C1156" s="14" t="s">
        <v>2217</v>
      </c>
      <c r="D1156" s="35">
        <v>51.2</v>
      </c>
      <c r="E1156" s="35">
        <f t="shared" si="112"/>
        <v>5.6888888888888891</v>
      </c>
      <c r="F1156" s="24" t="s">
        <v>148</v>
      </c>
      <c r="G1156" s="23" t="s">
        <v>67</v>
      </c>
      <c r="H1156" s="23">
        <v>2010</v>
      </c>
      <c r="I1156" s="424">
        <f>VLOOKUP(H1156,[1]Inflation!$G$16:$H$26,2,FALSE)</f>
        <v>1.0461491063094051</v>
      </c>
      <c r="J1156" s="16">
        <f t="shared" si="111"/>
        <v>5.951426027004616</v>
      </c>
      <c r="K1156" s="35"/>
      <c r="L1156" s="448">
        <v>41.3</v>
      </c>
      <c r="M1156" s="24">
        <f t="shared" si="113"/>
        <v>4.5888888888888886</v>
      </c>
      <c r="N1156" s="16">
        <f t="shared" si="109"/>
        <v>4.8006620100642694</v>
      </c>
      <c r="O1156" s="35">
        <v>105</v>
      </c>
      <c r="P1156" s="24">
        <f t="shared" si="114"/>
        <v>11.666666666666666</v>
      </c>
      <c r="Q1156" s="16">
        <f t="shared" si="110"/>
        <v>12.205072906943059</v>
      </c>
      <c r="R1156" s="408" t="s">
        <v>941</v>
      </c>
      <c r="S1156" s="37" t="s">
        <v>202</v>
      </c>
      <c r="T1156" s="23" t="s">
        <v>66</v>
      </c>
      <c r="U1156" s="34"/>
      <c r="V1156" s="36" t="s">
        <v>3243</v>
      </c>
      <c r="W1156" s="27" t="s">
        <v>69</v>
      </c>
      <c r="X1156" s="36"/>
    </row>
    <row r="1157" spans="1:24" s="401" customFormat="1" x14ac:dyDescent="0.2">
      <c r="A1157" s="14" t="s">
        <v>2015</v>
      </c>
      <c r="B1157" s="14" t="s">
        <v>2196</v>
      </c>
      <c r="C1157" s="14" t="s">
        <v>2220</v>
      </c>
      <c r="D1157" s="35">
        <v>54.61</v>
      </c>
      <c r="E1157" s="35">
        <f t="shared" si="112"/>
        <v>6.0677777777777777</v>
      </c>
      <c r="F1157" s="24" t="s">
        <v>148</v>
      </c>
      <c r="G1157" s="23" t="s">
        <v>67</v>
      </c>
      <c r="H1157" s="23">
        <v>2010</v>
      </c>
      <c r="I1157" s="424">
        <f>VLOOKUP(H1157,[1]Inflation!$G$16:$H$26,2,FALSE)</f>
        <v>1.0461491063094051</v>
      </c>
      <c r="J1157" s="16">
        <f t="shared" si="111"/>
        <v>6.3478002995062903</v>
      </c>
      <c r="K1157" s="35"/>
      <c r="L1157" s="448">
        <v>39.39</v>
      </c>
      <c r="M1157" s="24">
        <f t="shared" si="113"/>
        <v>4.3766666666666669</v>
      </c>
      <c r="N1157" s="16">
        <f t="shared" si="109"/>
        <v>4.578645921947496</v>
      </c>
      <c r="O1157" s="35">
        <v>64.5</v>
      </c>
      <c r="P1157" s="24">
        <f t="shared" si="114"/>
        <v>7.166666666666667</v>
      </c>
      <c r="Q1157" s="16">
        <f t="shared" si="110"/>
        <v>7.4974019285507367</v>
      </c>
      <c r="R1157" s="408" t="s">
        <v>941</v>
      </c>
      <c r="S1157" s="37" t="s">
        <v>202</v>
      </c>
      <c r="T1157" s="23" t="s">
        <v>66</v>
      </c>
      <c r="U1157" s="34"/>
      <c r="V1157" s="36" t="s">
        <v>3244</v>
      </c>
      <c r="W1157" s="27" t="s">
        <v>69</v>
      </c>
      <c r="X1157" s="36"/>
    </row>
    <row r="1158" spans="1:24" x14ac:dyDescent="0.2">
      <c r="A1158" s="14" t="s">
        <v>2015</v>
      </c>
      <c r="B1158" s="14" t="s">
        <v>2196</v>
      </c>
      <c r="C1158" s="14" t="s">
        <v>2222</v>
      </c>
      <c r="D1158" s="35">
        <v>108.1</v>
      </c>
      <c r="E1158" s="35">
        <f t="shared" si="112"/>
        <v>12.011111111111111</v>
      </c>
      <c r="F1158" s="24" t="s">
        <v>148</v>
      </c>
      <c r="G1158" s="23" t="s">
        <v>67</v>
      </c>
      <c r="H1158" s="382">
        <v>2010</v>
      </c>
      <c r="I1158" s="424">
        <f>VLOOKUP(H1158,[1]Inflation!$G$16:$H$26,2,FALSE)</f>
        <v>1.0461491063094051</v>
      </c>
      <c r="J1158" s="16">
        <f t="shared" si="111"/>
        <v>12.565413154671853</v>
      </c>
      <c r="K1158" s="35"/>
      <c r="L1158" s="448">
        <v>45</v>
      </c>
      <c r="M1158" s="24">
        <f t="shared" si="113"/>
        <v>5</v>
      </c>
      <c r="N1158" s="16">
        <f t="shared" si="109"/>
        <v>5.2307455315470257</v>
      </c>
      <c r="O1158" s="35">
        <v>400</v>
      </c>
      <c r="P1158" s="24">
        <f t="shared" si="114"/>
        <v>44.444444444444443</v>
      </c>
      <c r="Q1158" s="16">
        <f t="shared" si="110"/>
        <v>46.495515835973556</v>
      </c>
      <c r="R1158" s="408" t="s">
        <v>941</v>
      </c>
      <c r="S1158" s="37" t="s">
        <v>202</v>
      </c>
      <c r="T1158" s="23" t="s">
        <v>66</v>
      </c>
      <c r="U1158" s="34"/>
      <c r="V1158" s="36" t="s">
        <v>3245</v>
      </c>
      <c r="W1158" s="27" t="s">
        <v>69</v>
      </c>
      <c r="X1158" s="36"/>
    </row>
    <row r="1159" spans="1:24" ht="25.5" x14ac:dyDescent="0.2">
      <c r="A1159" s="14" t="s">
        <v>2015</v>
      </c>
      <c r="B1159" s="14" t="s">
        <v>2225</v>
      </c>
      <c r="C1159" s="14" t="s">
        <v>2226</v>
      </c>
      <c r="D1159" s="398">
        <v>5.77</v>
      </c>
      <c r="E1159" s="398">
        <f>D1159*5</f>
        <v>28.849999999999998</v>
      </c>
      <c r="F1159" s="398" t="s">
        <v>113</v>
      </c>
      <c r="G1159" s="406" t="s">
        <v>30</v>
      </c>
      <c r="H1159" s="406">
        <v>2008</v>
      </c>
      <c r="I1159" s="424">
        <f>VLOOKUP(H1159,[1]Inflation!$G$16:$H$26,2,FALSE)</f>
        <v>1.0721304058925818</v>
      </c>
      <c r="J1159" s="16">
        <f t="shared" si="111"/>
        <v>30.930962210000981</v>
      </c>
      <c r="K1159" s="14"/>
      <c r="L1159" s="16"/>
      <c r="M1159" s="398"/>
      <c r="N1159" s="16">
        <f t="shared" si="109"/>
        <v>0</v>
      </c>
      <c r="O1159" s="398"/>
      <c r="P1159" s="398"/>
      <c r="Q1159" s="16">
        <f t="shared" si="110"/>
        <v>0</v>
      </c>
      <c r="R1159" s="12" t="s">
        <v>148</v>
      </c>
      <c r="S1159" s="14" t="s">
        <v>28</v>
      </c>
      <c r="T1159" s="14" t="s">
        <v>29</v>
      </c>
      <c r="U1159" s="416" t="s">
        <v>2155</v>
      </c>
      <c r="V1159" s="14" t="s">
        <v>2739</v>
      </c>
      <c r="W1159" s="38" t="s">
        <v>33</v>
      </c>
      <c r="X1159" s="14" t="s">
        <v>2734</v>
      </c>
    </row>
    <row r="1160" spans="1:24" x14ac:dyDescent="0.2">
      <c r="A1160" s="14" t="s">
        <v>2015</v>
      </c>
      <c r="B1160" s="14" t="s">
        <v>2225</v>
      </c>
      <c r="C1160" s="14" t="s">
        <v>2228</v>
      </c>
      <c r="D1160" s="24">
        <v>158.33000000000001</v>
      </c>
      <c r="E1160" s="24">
        <f>(D1160*1.66666666)/3</f>
        <v>87.961110759266674</v>
      </c>
      <c r="F1160" s="24" t="s">
        <v>113</v>
      </c>
      <c r="G1160" s="23" t="s">
        <v>67</v>
      </c>
      <c r="H1160" s="382">
        <v>2010</v>
      </c>
      <c r="I1160" s="424">
        <f>VLOOKUP(H1160,[1]Inflation!$G$16:$H$26,2,FALSE)</f>
        <v>1.0461491063094051</v>
      </c>
      <c r="J1160" s="16">
        <f t="shared" si="111"/>
        <v>92.020437410789427</v>
      </c>
      <c r="K1160" s="409"/>
      <c r="L1160" s="446">
        <v>50</v>
      </c>
      <c r="M1160" s="24">
        <f>(L1160*1.666666666666)/3</f>
        <v>27.777777777766669</v>
      </c>
      <c r="N1160" s="16">
        <f t="shared" si="109"/>
        <v>29.059697397471851</v>
      </c>
      <c r="O1160" s="24">
        <v>250</v>
      </c>
      <c r="P1160" s="24">
        <f>(O1160*1.6666666)/3</f>
        <v>138.88888333333333</v>
      </c>
      <c r="Q1160" s="16">
        <f t="shared" si="110"/>
        <v>145.29848117547789</v>
      </c>
      <c r="R1160" s="12" t="s">
        <v>941</v>
      </c>
      <c r="S1160" s="37" t="s">
        <v>36</v>
      </c>
      <c r="T1160" s="23" t="s">
        <v>66</v>
      </c>
      <c r="U1160" s="417"/>
      <c r="V1160" s="26" t="s">
        <v>2749</v>
      </c>
      <c r="W1160" s="27" t="s">
        <v>69</v>
      </c>
      <c r="X1160" s="26"/>
    </row>
    <row r="1161" spans="1:24" x14ac:dyDescent="0.2">
      <c r="A1161" s="14" t="s">
        <v>2015</v>
      </c>
      <c r="B1161" s="14" t="s">
        <v>2229</v>
      </c>
      <c r="C1161" s="14"/>
      <c r="D1161" s="412" t="s">
        <v>963</v>
      </c>
      <c r="E1161" s="412"/>
      <c r="F1161" s="412" t="s">
        <v>113</v>
      </c>
      <c r="G1161" s="14">
        <v>2011</v>
      </c>
      <c r="H1161" s="406">
        <v>2011</v>
      </c>
      <c r="I1161" s="424">
        <f>VLOOKUP(H1161,[1]Inflation!$G$16:$H$26,2,FALSE)</f>
        <v>1.0292667257822254</v>
      </c>
      <c r="J1161" s="16">
        <f t="shared" si="111"/>
        <v>0</v>
      </c>
      <c r="K1161" s="413"/>
      <c r="L1161" s="457">
        <v>108</v>
      </c>
      <c r="M1161" s="414">
        <f>(L1161*1.6666666)/3</f>
        <v>59.9999976</v>
      </c>
      <c r="N1161" s="16">
        <f t="shared" si="109"/>
        <v>61.756001076693387</v>
      </c>
      <c r="O1161" s="414">
        <v>247.11</v>
      </c>
      <c r="P1161" s="414">
        <f>(O1161*1.6666666)/3</f>
        <v>137.28332784200003</v>
      </c>
      <c r="Q1161" s="16">
        <f t="shared" si="110"/>
        <v>141.30116135242321</v>
      </c>
      <c r="R1161" s="12" t="s">
        <v>941</v>
      </c>
      <c r="S1161" s="14" t="s">
        <v>65</v>
      </c>
      <c r="T1161" s="14" t="s">
        <v>2230</v>
      </c>
      <c r="U1161" s="416" t="s">
        <v>2231</v>
      </c>
      <c r="V1161" s="14" t="s">
        <v>3246</v>
      </c>
      <c r="W1161" s="38"/>
      <c r="X1161" s="14"/>
    </row>
    <row r="1162" spans="1:24" x14ac:dyDescent="0.2">
      <c r="A1162" s="14" t="s">
        <v>2015</v>
      </c>
      <c r="B1162" s="14" t="s">
        <v>2229</v>
      </c>
      <c r="C1162" s="14" t="s">
        <v>2232</v>
      </c>
      <c r="D1162" s="412">
        <v>12.5</v>
      </c>
      <c r="E1162" s="412">
        <f>D1162*5</f>
        <v>62.5</v>
      </c>
      <c r="F1162" s="412" t="s">
        <v>113</v>
      </c>
      <c r="G1162" s="406">
        <v>2011</v>
      </c>
      <c r="H1162" s="406">
        <v>2011</v>
      </c>
      <c r="I1162" s="424">
        <f>VLOOKUP(H1162,[1]Inflation!$G$16:$H$26,2,FALSE)</f>
        <v>1.0292667257822254</v>
      </c>
      <c r="J1162" s="16">
        <f t="shared" si="111"/>
        <v>64.329170361389089</v>
      </c>
      <c r="K1162" s="413"/>
      <c r="L1162" s="457"/>
      <c r="M1162" s="414"/>
      <c r="N1162" s="16">
        <f t="shared" si="109"/>
        <v>0</v>
      </c>
      <c r="O1162" s="414"/>
      <c r="P1162" s="414"/>
      <c r="Q1162" s="16">
        <f t="shared" si="110"/>
        <v>0</v>
      </c>
      <c r="R1162" s="12" t="s">
        <v>148</v>
      </c>
      <c r="S1162" s="14" t="s">
        <v>2233</v>
      </c>
      <c r="T1162" s="14" t="s">
        <v>2234</v>
      </c>
      <c r="U1162" s="416" t="s">
        <v>1191</v>
      </c>
      <c r="V1162" s="14" t="s">
        <v>2766</v>
      </c>
      <c r="W1162" s="38" t="s">
        <v>2235</v>
      </c>
      <c r="X1162" s="14" t="s">
        <v>2236</v>
      </c>
    </row>
    <row r="1163" spans="1:24" x14ac:dyDescent="0.2">
      <c r="A1163" s="14" t="s">
        <v>2015</v>
      </c>
      <c r="B1163" s="14" t="s">
        <v>2229</v>
      </c>
      <c r="C1163" s="14" t="s">
        <v>2232</v>
      </c>
      <c r="D1163" s="412">
        <v>98.62</v>
      </c>
      <c r="E1163" s="412">
        <f>(D1163*1.6666666666666)/3</f>
        <v>54.788888888886696</v>
      </c>
      <c r="F1163" s="412" t="s">
        <v>113</v>
      </c>
      <c r="G1163" s="406">
        <v>2010</v>
      </c>
      <c r="H1163" s="406">
        <v>2010</v>
      </c>
      <c r="I1163" s="424">
        <f>VLOOKUP(H1163,[1]Inflation!$G$16:$H$26,2,FALSE)</f>
        <v>1.0461491063094051</v>
      </c>
      <c r="J1163" s="16">
        <f t="shared" si="111"/>
        <v>57.317347146794113</v>
      </c>
      <c r="K1163" s="413"/>
      <c r="L1163" s="457"/>
      <c r="M1163" s="414"/>
      <c r="N1163" s="16">
        <f t="shared" si="109"/>
        <v>0</v>
      </c>
      <c r="O1163" s="414"/>
      <c r="P1163" s="414"/>
      <c r="Q1163" s="16">
        <f t="shared" si="110"/>
        <v>0</v>
      </c>
      <c r="R1163" s="12" t="s">
        <v>941</v>
      </c>
      <c r="S1163" s="14" t="s">
        <v>910</v>
      </c>
      <c r="T1163" s="14" t="s">
        <v>952</v>
      </c>
      <c r="U1163" s="416">
        <v>39</v>
      </c>
      <c r="V1163" s="14" t="s">
        <v>3247</v>
      </c>
      <c r="W1163" s="38" t="s">
        <v>953</v>
      </c>
      <c r="X1163" s="14"/>
    </row>
    <row r="1164" spans="1:24" x14ac:dyDescent="0.2">
      <c r="A1164" s="14" t="s">
        <v>2015</v>
      </c>
      <c r="B1164" s="14" t="s">
        <v>2229</v>
      </c>
      <c r="C1164" s="14" t="s">
        <v>2232</v>
      </c>
      <c r="D1164" s="412">
        <v>4</v>
      </c>
      <c r="E1164" s="412">
        <f>D1164*5</f>
        <v>20</v>
      </c>
      <c r="F1164" s="412" t="s">
        <v>113</v>
      </c>
      <c r="G1164" s="406">
        <v>2010</v>
      </c>
      <c r="H1164" s="406">
        <v>2010</v>
      </c>
      <c r="I1164" s="424">
        <f>VLOOKUP(H1164,[1]Inflation!$G$16:$H$26,2,FALSE)</f>
        <v>1.0461491063094051</v>
      </c>
      <c r="J1164" s="16">
        <f t="shared" si="111"/>
        <v>20.922982126188103</v>
      </c>
      <c r="K1164" s="413"/>
      <c r="L1164" s="457"/>
      <c r="M1164" s="414"/>
      <c r="N1164" s="16">
        <f t="shared" si="109"/>
        <v>0</v>
      </c>
      <c r="O1164" s="414"/>
      <c r="P1164" s="414"/>
      <c r="Q1164" s="16">
        <f t="shared" si="110"/>
        <v>0</v>
      </c>
      <c r="R1164" s="12" t="s">
        <v>148</v>
      </c>
      <c r="S1164" s="14" t="s">
        <v>910</v>
      </c>
      <c r="T1164" s="14" t="s">
        <v>952</v>
      </c>
      <c r="U1164" s="416">
        <v>85</v>
      </c>
      <c r="V1164" s="14" t="s">
        <v>3248</v>
      </c>
      <c r="W1164" s="38" t="s">
        <v>953</v>
      </c>
      <c r="X1164" s="14"/>
    </row>
    <row r="1165" spans="1:24" x14ac:dyDescent="0.2">
      <c r="A1165" s="14" t="s">
        <v>2015</v>
      </c>
      <c r="B1165" s="14" t="s">
        <v>2229</v>
      </c>
      <c r="C1165" s="14" t="s">
        <v>2237</v>
      </c>
      <c r="D1165" s="412">
        <v>26.33</v>
      </c>
      <c r="E1165" s="412">
        <f>(D1165*1.666666666666)/3</f>
        <v>14.627777777771925</v>
      </c>
      <c r="F1165" s="412" t="s">
        <v>113</v>
      </c>
      <c r="G1165" s="406" t="s">
        <v>1085</v>
      </c>
      <c r="H1165" s="406">
        <v>2011</v>
      </c>
      <c r="I1165" s="424">
        <f>VLOOKUP(H1165,[1]Inflation!$G$16:$H$26,2,FALSE)</f>
        <v>1.0292667257822254</v>
      </c>
      <c r="J1165" s="16">
        <f t="shared" si="111"/>
        <v>15.055884938797307</v>
      </c>
      <c r="K1165" s="413"/>
      <c r="L1165" s="457"/>
      <c r="M1165" s="414"/>
      <c r="N1165" s="16">
        <f t="shared" si="109"/>
        <v>0</v>
      </c>
      <c r="O1165" s="414"/>
      <c r="P1165" s="414"/>
      <c r="Q1165" s="16">
        <f t="shared" si="110"/>
        <v>0</v>
      </c>
      <c r="R1165" s="12" t="s">
        <v>941</v>
      </c>
      <c r="S1165" s="14" t="s">
        <v>74</v>
      </c>
      <c r="T1165" s="14" t="s">
        <v>1084</v>
      </c>
      <c r="U1165" s="416">
        <v>19</v>
      </c>
      <c r="V1165" s="405" t="s">
        <v>3249</v>
      </c>
      <c r="W1165" s="38" t="s">
        <v>1086</v>
      </c>
      <c r="X1165" s="14"/>
    </row>
    <row r="1166" spans="1:24" x14ac:dyDescent="0.2">
      <c r="A1166" s="14" t="s">
        <v>2015</v>
      </c>
      <c r="B1166" s="14" t="s">
        <v>2229</v>
      </c>
      <c r="C1166" s="14" t="s">
        <v>2237</v>
      </c>
      <c r="D1166" s="412">
        <v>40.11</v>
      </c>
      <c r="E1166" s="412">
        <f>(D1166*1.666666666666)/3</f>
        <v>22.283333333324421</v>
      </c>
      <c r="F1166" s="412" t="s">
        <v>113</v>
      </c>
      <c r="G1166" s="406" t="s">
        <v>1085</v>
      </c>
      <c r="H1166" s="406">
        <v>2011</v>
      </c>
      <c r="I1166" s="424">
        <f>VLOOKUP(H1166,[1]Inflation!$G$16:$H$26,2,FALSE)</f>
        <v>1.0292667257822254</v>
      </c>
      <c r="J1166" s="16">
        <f t="shared" si="111"/>
        <v>22.935493539504751</v>
      </c>
      <c r="K1166" s="413"/>
      <c r="L1166" s="457"/>
      <c r="M1166" s="414"/>
      <c r="N1166" s="16">
        <f t="shared" si="109"/>
        <v>0</v>
      </c>
      <c r="O1166" s="414"/>
      <c r="P1166" s="414"/>
      <c r="Q1166" s="16">
        <f t="shared" si="110"/>
        <v>0</v>
      </c>
      <c r="R1166" s="12" t="s">
        <v>941</v>
      </c>
      <c r="S1166" s="14" t="s">
        <v>74</v>
      </c>
      <c r="T1166" s="14" t="s">
        <v>1084</v>
      </c>
      <c r="U1166" s="416">
        <v>19</v>
      </c>
      <c r="V1166" s="405" t="s">
        <v>3250</v>
      </c>
      <c r="W1166" s="38" t="s">
        <v>1086</v>
      </c>
      <c r="X1166" s="14"/>
    </row>
    <row r="1167" spans="1:24" x14ac:dyDescent="0.2">
      <c r="A1167" s="14" t="s">
        <v>2015</v>
      </c>
      <c r="B1167" s="14" t="s">
        <v>2229</v>
      </c>
      <c r="C1167" s="14" t="s">
        <v>2237</v>
      </c>
      <c r="D1167" s="412">
        <v>41.5</v>
      </c>
      <c r="E1167" s="412">
        <f>(D1167*1.666666666666)/3</f>
        <v>23.055555555546334</v>
      </c>
      <c r="F1167" s="412" t="s">
        <v>113</v>
      </c>
      <c r="G1167" s="406">
        <v>2011</v>
      </c>
      <c r="H1167" s="406">
        <v>2011</v>
      </c>
      <c r="I1167" s="424">
        <f>VLOOKUP(H1167,[1]Inflation!$G$16:$H$26,2,FALSE)</f>
        <v>1.0292667257822254</v>
      </c>
      <c r="J1167" s="16">
        <f t="shared" si="111"/>
        <v>23.730316177747373</v>
      </c>
      <c r="K1167" s="413"/>
      <c r="L1167" s="457"/>
      <c r="M1167" s="414"/>
      <c r="N1167" s="16">
        <f t="shared" si="109"/>
        <v>0</v>
      </c>
      <c r="O1167" s="414"/>
      <c r="P1167" s="414"/>
      <c r="Q1167" s="16">
        <f t="shared" si="110"/>
        <v>0</v>
      </c>
      <c r="R1167" s="12" t="s">
        <v>941</v>
      </c>
      <c r="S1167" s="14" t="s">
        <v>946</v>
      </c>
      <c r="T1167" s="14" t="s">
        <v>947</v>
      </c>
      <c r="U1167" s="416" t="s">
        <v>2238</v>
      </c>
      <c r="V1167" s="14" t="s">
        <v>2766</v>
      </c>
      <c r="W1167" s="38" t="s">
        <v>949</v>
      </c>
      <c r="X1167" s="14" t="s">
        <v>2236</v>
      </c>
    </row>
    <row r="1168" spans="1:24" x14ac:dyDescent="0.2">
      <c r="A1168" s="14" t="s">
        <v>2015</v>
      </c>
      <c r="B1168" s="14" t="s">
        <v>2229</v>
      </c>
      <c r="C1168" s="14" t="s">
        <v>2239</v>
      </c>
      <c r="D1168" s="412">
        <v>40.57</v>
      </c>
      <c r="E1168" s="412">
        <f>(D1168*1.666666666666)/3</f>
        <v>22.538888888879871</v>
      </c>
      <c r="F1168" s="412" t="s">
        <v>113</v>
      </c>
      <c r="G1168" s="406">
        <v>2011</v>
      </c>
      <c r="H1168" s="406">
        <v>2011</v>
      </c>
      <c r="I1168" s="424">
        <f>VLOOKUP(H1168,[1]Inflation!$G$16:$H$26,2,FALSE)</f>
        <v>1.0292667257822254</v>
      </c>
      <c r="J1168" s="16">
        <f t="shared" si="111"/>
        <v>23.198528369426768</v>
      </c>
      <c r="K1168" s="413"/>
      <c r="L1168" s="457"/>
      <c r="M1168" s="414"/>
      <c r="N1168" s="16">
        <f t="shared" si="109"/>
        <v>0</v>
      </c>
      <c r="O1168" s="414"/>
      <c r="P1168" s="414"/>
      <c r="Q1168" s="16">
        <f t="shared" si="110"/>
        <v>0</v>
      </c>
      <c r="R1168" s="12" t="s">
        <v>941</v>
      </c>
      <c r="S1168" s="14" t="s">
        <v>946</v>
      </c>
      <c r="T1168" s="14" t="s">
        <v>947</v>
      </c>
      <c r="U1168" s="416" t="s">
        <v>2238</v>
      </c>
      <c r="V1168" s="14" t="s">
        <v>2766</v>
      </c>
      <c r="W1168" s="38" t="s">
        <v>949</v>
      </c>
      <c r="X1168" s="14" t="s">
        <v>2236</v>
      </c>
    </row>
    <row r="1169" spans="1:24" x14ac:dyDescent="0.2">
      <c r="A1169" s="14" t="s">
        <v>2015</v>
      </c>
      <c r="B1169" s="14" t="s">
        <v>2229</v>
      </c>
      <c r="C1169" s="14" t="s">
        <v>2240</v>
      </c>
      <c r="D1169" s="412">
        <v>35.200000000000003</v>
      </c>
      <c r="E1169" s="412">
        <f>(D1169*1.666666666666)/3</f>
        <v>19.555555555547734</v>
      </c>
      <c r="F1169" s="412" t="s">
        <v>113</v>
      </c>
      <c r="G1169" s="406">
        <v>2011</v>
      </c>
      <c r="H1169" s="406">
        <v>2011</v>
      </c>
      <c r="I1169" s="424">
        <f>VLOOKUP(H1169,[1]Inflation!$G$16:$H$26,2,FALSE)</f>
        <v>1.0292667257822254</v>
      </c>
      <c r="J1169" s="16">
        <f t="shared" si="111"/>
        <v>20.127882637511025</v>
      </c>
      <c r="K1169" s="413"/>
      <c r="L1169" s="457"/>
      <c r="M1169" s="414"/>
      <c r="N1169" s="16">
        <f t="shared" si="109"/>
        <v>0</v>
      </c>
      <c r="O1169" s="414"/>
      <c r="P1169" s="414"/>
      <c r="Q1169" s="16">
        <f t="shared" si="110"/>
        <v>0</v>
      </c>
      <c r="R1169" s="12" t="s">
        <v>941</v>
      </c>
      <c r="S1169" s="14" t="s">
        <v>946</v>
      </c>
      <c r="T1169" s="14" t="s">
        <v>947</v>
      </c>
      <c r="U1169" s="416" t="s">
        <v>2238</v>
      </c>
      <c r="V1169" s="14" t="s">
        <v>2766</v>
      </c>
      <c r="W1169" s="38" t="s">
        <v>949</v>
      </c>
      <c r="X1169" s="14" t="s">
        <v>2236</v>
      </c>
    </row>
    <row r="1170" spans="1:24" x14ac:dyDescent="0.2">
      <c r="A1170" s="14" t="s">
        <v>2015</v>
      </c>
      <c r="B1170" s="14" t="s">
        <v>2229</v>
      </c>
      <c r="C1170" s="14" t="s">
        <v>2241</v>
      </c>
      <c r="D1170" s="412">
        <v>6.77</v>
      </c>
      <c r="E1170" s="412">
        <f>D1170*5</f>
        <v>33.849999999999994</v>
      </c>
      <c r="F1170" s="412" t="s">
        <v>113</v>
      </c>
      <c r="G1170" s="406">
        <v>2010</v>
      </c>
      <c r="H1170" s="406">
        <v>2010</v>
      </c>
      <c r="I1170" s="424">
        <f>VLOOKUP(H1170,[1]Inflation!$G$16:$H$26,2,FALSE)</f>
        <v>1.0461491063094051</v>
      </c>
      <c r="J1170" s="16">
        <f t="shared" si="111"/>
        <v>35.412147248573355</v>
      </c>
      <c r="K1170" s="413"/>
      <c r="L1170" s="457"/>
      <c r="M1170" s="414"/>
      <c r="N1170" s="16">
        <f t="shared" si="109"/>
        <v>0</v>
      </c>
      <c r="O1170" s="414"/>
      <c r="P1170" s="414"/>
      <c r="Q1170" s="16">
        <f t="shared" si="110"/>
        <v>0</v>
      </c>
      <c r="R1170" s="12" t="s">
        <v>148</v>
      </c>
      <c r="S1170" s="14" t="s">
        <v>44</v>
      </c>
      <c r="T1170" s="14" t="s">
        <v>123</v>
      </c>
      <c r="U1170" s="416" t="s">
        <v>2242</v>
      </c>
      <c r="V1170" s="14" t="s">
        <v>3251</v>
      </c>
      <c r="W1170" s="38" t="s">
        <v>125</v>
      </c>
      <c r="X1170" s="14"/>
    </row>
    <row r="1171" spans="1:24" x14ac:dyDescent="0.2">
      <c r="A1171" s="14" t="s">
        <v>2015</v>
      </c>
      <c r="B1171" s="14" t="s">
        <v>2229</v>
      </c>
      <c r="C1171" s="14" t="s">
        <v>2243</v>
      </c>
      <c r="D1171" s="412">
        <v>50.77</v>
      </c>
      <c r="E1171" s="412">
        <f t="shared" ref="E1171:E1192" si="115">(D1171*1.666666666)/3</f>
        <v>28.205555544273334</v>
      </c>
      <c r="F1171" s="412" t="s">
        <v>113</v>
      </c>
      <c r="G1171" s="406">
        <v>2011</v>
      </c>
      <c r="H1171" s="406">
        <v>2011</v>
      </c>
      <c r="I1171" s="424">
        <f>VLOOKUP(H1171,[1]Inflation!$G$16:$H$26,2,FALSE)</f>
        <v>1.0292667257822254</v>
      </c>
      <c r="J1171" s="16">
        <f t="shared" si="111"/>
        <v>29.031039803922912</v>
      </c>
      <c r="K1171" s="413"/>
      <c r="L1171" s="457"/>
      <c r="M1171" s="414"/>
      <c r="N1171" s="16">
        <f t="shared" si="109"/>
        <v>0</v>
      </c>
      <c r="O1171" s="414"/>
      <c r="P1171" s="414"/>
      <c r="Q1171" s="16">
        <f t="shared" si="110"/>
        <v>0</v>
      </c>
      <c r="R1171" s="12" t="s">
        <v>941</v>
      </c>
      <c r="S1171" s="14" t="s">
        <v>946</v>
      </c>
      <c r="T1171" s="14" t="s">
        <v>947</v>
      </c>
      <c r="U1171" s="416" t="s">
        <v>2238</v>
      </c>
      <c r="V1171" s="14" t="s">
        <v>2766</v>
      </c>
      <c r="W1171" s="38" t="s">
        <v>949</v>
      </c>
      <c r="X1171" s="14" t="s">
        <v>2236</v>
      </c>
    </row>
    <row r="1172" spans="1:24" x14ac:dyDescent="0.2">
      <c r="A1172" s="14" t="s">
        <v>2015</v>
      </c>
      <c r="B1172" s="14" t="s">
        <v>2229</v>
      </c>
      <c r="C1172" s="14" t="s">
        <v>2244</v>
      </c>
      <c r="D1172" s="412">
        <v>31.73</v>
      </c>
      <c r="E1172" s="412">
        <f t="shared" si="115"/>
        <v>17.627777770726667</v>
      </c>
      <c r="F1172" s="412" t="s">
        <v>113</v>
      </c>
      <c r="G1172" s="406">
        <v>2011</v>
      </c>
      <c r="H1172" s="406">
        <v>2011</v>
      </c>
      <c r="I1172" s="424">
        <f>VLOOKUP(H1172,[1]Inflation!$G$16:$H$26,2,FALSE)</f>
        <v>1.0292667257822254</v>
      </c>
      <c r="J1172" s="16">
        <f t="shared" si="111"/>
        <v>18.143685108892534</v>
      </c>
      <c r="K1172" s="413"/>
      <c r="L1172" s="457">
        <v>24</v>
      </c>
      <c r="M1172" s="414">
        <f t="shared" ref="M1172:M1182" si="116">(L1172*1.666666666)/3</f>
        <v>13.333333328</v>
      </c>
      <c r="N1172" s="16">
        <f t="shared" si="109"/>
        <v>13.723556338273584</v>
      </c>
      <c r="O1172" s="414">
        <v>55</v>
      </c>
      <c r="P1172" s="414">
        <f t="shared" ref="P1172:P1178" si="117">(O1172*1.6666666)/3</f>
        <v>30.555554333333333</v>
      </c>
      <c r="Q1172" s="16">
        <f t="shared" si="110"/>
        <v>31.449815363130892</v>
      </c>
      <c r="R1172" s="12" t="s">
        <v>941</v>
      </c>
      <c r="S1172" s="14" t="s">
        <v>202</v>
      </c>
      <c r="T1172" s="14" t="s">
        <v>203</v>
      </c>
      <c r="U1172" s="416" t="s">
        <v>32</v>
      </c>
      <c r="V1172" s="14" t="s">
        <v>3252</v>
      </c>
      <c r="W1172" s="38" t="s">
        <v>204</v>
      </c>
      <c r="X1172" s="14" t="s">
        <v>2236</v>
      </c>
    </row>
    <row r="1173" spans="1:24" x14ac:dyDescent="0.2">
      <c r="A1173" s="14" t="s">
        <v>2015</v>
      </c>
      <c r="B1173" s="14" t="s">
        <v>2229</v>
      </c>
      <c r="C1173" s="14" t="s">
        <v>2245</v>
      </c>
      <c r="D1173" s="412">
        <v>30.29</v>
      </c>
      <c r="E1173" s="412">
        <f t="shared" si="115"/>
        <v>16.827777771046666</v>
      </c>
      <c r="F1173" s="412" t="s">
        <v>113</v>
      </c>
      <c r="G1173" s="406">
        <v>2011</v>
      </c>
      <c r="H1173" s="406">
        <v>2011</v>
      </c>
      <c r="I1173" s="424">
        <f>VLOOKUP(H1173,[1]Inflation!$G$16:$H$26,2,FALSE)</f>
        <v>1.0292667257822254</v>
      </c>
      <c r="J1173" s="16">
        <f t="shared" si="111"/>
        <v>17.320271728596119</v>
      </c>
      <c r="K1173" s="413"/>
      <c r="L1173" s="457">
        <v>4.0999999999999996</v>
      </c>
      <c r="M1173" s="414">
        <f t="shared" si="116"/>
        <v>2.2777777768666665</v>
      </c>
      <c r="N1173" s="16">
        <f t="shared" si="109"/>
        <v>2.3444408744550702</v>
      </c>
      <c r="O1173" s="414">
        <v>150</v>
      </c>
      <c r="P1173" s="414">
        <f t="shared" si="117"/>
        <v>83.333330000000004</v>
      </c>
      <c r="Q1173" s="16">
        <f t="shared" si="110"/>
        <v>85.7722237176297</v>
      </c>
      <c r="R1173" s="12" t="s">
        <v>941</v>
      </c>
      <c r="S1173" s="14" t="s">
        <v>202</v>
      </c>
      <c r="T1173" s="14" t="s">
        <v>203</v>
      </c>
      <c r="U1173" s="416" t="s">
        <v>32</v>
      </c>
      <c r="V1173" s="14" t="s">
        <v>3253</v>
      </c>
      <c r="W1173" s="38" t="s">
        <v>204</v>
      </c>
      <c r="X1173" s="14" t="s">
        <v>2236</v>
      </c>
    </row>
    <row r="1174" spans="1:24" x14ac:dyDescent="0.2">
      <c r="A1174" s="14" t="s">
        <v>2015</v>
      </c>
      <c r="B1174" s="14" t="s">
        <v>2229</v>
      </c>
      <c r="C1174" s="14" t="s">
        <v>2246</v>
      </c>
      <c r="D1174" s="412">
        <v>45.78</v>
      </c>
      <c r="E1174" s="412">
        <f t="shared" si="115"/>
        <v>25.433333323159999</v>
      </c>
      <c r="F1174" s="412" t="s">
        <v>113</v>
      </c>
      <c r="G1174" s="406">
        <v>2011</v>
      </c>
      <c r="H1174" s="406">
        <v>2011</v>
      </c>
      <c r="I1174" s="424">
        <f>VLOOKUP(H1174,[1]Inflation!$G$16:$H$26,2,FALSE)</f>
        <v>1.0292667257822254</v>
      </c>
      <c r="J1174" s="16">
        <f t="shared" si="111"/>
        <v>26.177683715256858</v>
      </c>
      <c r="K1174" s="413"/>
      <c r="L1174" s="457">
        <v>29</v>
      </c>
      <c r="M1174" s="414">
        <f t="shared" si="116"/>
        <v>16.111111104666666</v>
      </c>
      <c r="N1174" s="16">
        <f t="shared" si="109"/>
        <v>16.582630575413912</v>
      </c>
      <c r="O1174" s="414">
        <v>143.75</v>
      </c>
      <c r="P1174" s="414">
        <f t="shared" si="117"/>
        <v>79.861107916666668</v>
      </c>
      <c r="Q1174" s="16">
        <f t="shared" si="110"/>
        <v>82.198381062728458</v>
      </c>
      <c r="R1174" s="12" t="s">
        <v>941</v>
      </c>
      <c r="S1174" s="14" t="s">
        <v>202</v>
      </c>
      <c r="T1174" s="14" t="s">
        <v>203</v>
      </c>
      <c r="U1174" s="416" t="s">
        <v>32</v>
      </c>
      <c r="V1174" s="14" t="s">
        <v>3254</v>
      </c>
      <c r="W1174" s="38" t="s">
        <v>204</v>
      </c>
      <c r="X1174" s="14" t="s">
        <v>2236</v>
      </c>
    </row>
    <row r="1175" spans="1:24" x14ac:dyDescent="0.2">
      <c r="A1175" s="14" t="s">
        <v>2015</v>
      </c>
      <c r="B1175" s="14" t="s">
        <v>2229</v>
      </c>
      <c r="C1175" s="14" t="s">
        <v>2247</v>
      </c>
      <c r="D1175" s="412">
        <v>62.89</v>
      </c>
      <c r="E1175" s="412">
        <f t="shared" si="115"/>
        <v>34.938888874913339</v>
      </c>
      <c r="F1175" s="412" t="s">
        <v>113</v>
      </c>
      <c r="G1175" s="406">
        <v>2011</v>
      </c>
      <c r="H1175" s="406">
        <v>2011</v>
      </c>
      <c r="I1175" s="424">
        <f>VLOOKUP(H1175,[1]Inflation!$G$16:$H$26,2,FALSE)</f>
        <v>1.0292667257822254</v>
      </c>
      <c r="J1175" s="16">
        <f t="shared" si="111"/>
        <v>35.961435754751072</v>
      </c>
      <c r="K1175" s="413"/>
      <c r="L1175" s="457">
        <v>60</v>
      </c>
      <c r="M1175" s="414">
        <f t="shared" si="116"/>
        <v>33.333333320000001</v>
      </c>
      <c r="N1175" s="16">
        <f t="shared" si="109"/>
        <v>34.308890845683962</v>
      </c>
      <c r="O1175" s="414">
        <v>120</v>
      </c>
      <c r="P1175" s="414">
        <f t="shared" si="117"/>
        <v>66.666664000000011</v>
      </c>
      <c r="Q1175" s="16">
        <f t="shared" si="110"/>
        <v>68.617778974103771</v>
      </c>
      <c r="R1175" s="12" t="s">
        <v>941</v>
      </c>
      <c r="S1175" s="14" t="s">
        <v>202</v>
      </c>
      <c r="T1175" s="14" t="s">
        <v>203</v>
      </c>
      <c r="U1175" s="416" t="s">
        <v>32</v>
      </c>
      <c r="V1175" s="14" t="s">
        <v>3255</v>
      </c>
      <c r="W1175" s="38" t="s">
        <v>204</v>
      </c>
      <c r="X1175" s="14" t="s">
        <v>2236</v>
      </c>
    </row>
    <row r="1176" spans="1:24" x14ac:dyDescent="0.2">
      <c r="A1176" s="14" t="s">
        <v>2015</v>
      </c>
      <c r="B1176" s="14" t="s">
        <v>2229</v>
      </c>
      <c r="C1176" s="14" t="s">
        <v>2248</v>
      </c>
      <c r="D1176" s="412">
        <v>54.25</v>
      </c>
      <c r="E1176" s="412">
        <f t="shared" si="115"/>
        <v>30.138888876833335</v>
      </c>
      <c r="F1176" s="412" t="s">
        <v>113</v>
      </c>
      <c r="G1176" s="406">
        <v>2011</v>
      </c>
      <c r="H1176" s="406">
        <v>2011</v>
      </c>
      <c r="I1176" s="424">
        <f>VLOOKUP(H1176,[1]Inflation!$G$16:$H$26,2,FALSE)</f>
        <v>1.0292667257822254</v>
      </c>
      <c r="J1176" s="16">
        <f t="shared" si="111"/>
        <v>31.020955472972581</v>
      </c>
      <c r="K1176" s="413"/>
      <c r="L1176" s="457">
        <v>41.37</v>
      </c>
      <c r="M1176" s="414">
        <f t="shared" si="116"/>
        <v>22.983333324140002</v>
      </c>
      <c r="N1176" s="16">
        <f t="shared" si="109"/>
        <v>23.65598023809909</v>
      </c>
      <c r="O1176" s="414">
        <v>70.2</v>
      </c>
      <c r="P1176" s="414">
        <f t="shared" si="117"/>
        <v>38.999998440000006</v>
      </c>
      <c r="Q1176" s="16">
        <f t="shared" si="110"/>
        <v>40.141400699850706</v>
      </c>
      <c r="R1176" s="12" t="s">
        <v>941</v>
      </c>
      <c r="S1176" s="14" t="s">
        <v>202</v>
      </c>
      <c r="T1176" s="14" t="s">
        <v>203</v>
      </c>
      <c r="U1176" s="416" t="s">
        <v>32</v>
      </c>
      <c r="V1176" s="14" t="s">
        <v>3256</v>
      </c>
      <c r="W1176" s="38" t="s">
        <v>204</v>
      </c>
      <c r="X1176" s="14" t="s">
        <v>2236</v>
      </c>
    </row>
    <row r="1177" spans="1:24" x14ac:dyDescent="0.2">
      <c r="A1177" s="14" t="s">
        <v>2015</v>
      </c>
      <c r="B1177" s="14" t="s">
        <v>2229</v>
      </c>
      <c r="C1177" s="14" t="s">
        <v>2249</v>
      </c>
      <c r="D1177" s="412">
        <v>125</v>
      </c>
      <c r="E1177" s="412">
        <f t="shared" si="115"/>
        <v>69.44444441666667</v>
      </c>
      <c r="F1177" s="412" t="s">
        <v>113</v>
      </c>
      <c r="G1177" s="406">
        <v>2011</v>
      </c>
      <c r="H1177" s="406">
        <v>2011</v>
      </c>
      <c r="I1177" s="424">
        <f>VLOOKUP(H1177,[1]Inflation!$G$16:$H$26,2,FALSE)</f>
        <v>1.0292667257822254</v>
      </c>
      <c r="J1177" s="16">
        <f t="shared" si="111"/>
        <v>71.476855928508243</v>
      </c>
      <c r="K1177" s="413"/>
      <c r="L1177" s="457">
        <v>125</v>
      </c>
      <c r="M1177" s="414">
        <f t="shared" si="116"/>
        <v>69.44444441666667</v>
      </c>
      <c r="N1177" s="16">
        <f t="shared" si="109"/>
        <v>71.476855928508243</v>
      </c>
      <c r="O1177" s="414">
        <v>125</v>
      </c>
      <c r="P1177" s="414">
        <f t="shared" si="117"/>
        <v>69.444441666666663</v>
      </c>
      <c r="Q1177" s="16">
        <f t="shared" si="110"/>
        <v>71.476853098024748</v>
      </c>
      <c r="R1177" s="12" t="s">
        <v>941</v>
      </c>
      <c r="S1177" s="14" t="s">
        <v>202</v>
      </c>
      <c r="T1177" s="14" t="s">
        <v>203</v>
      </c>
      <c r="U1177" s="416" t="s">
        <v>32</v>
      </c>
      <c r="V1177" s="14" t="s">
        <v>3257</v>
      </c>
      <c r="W1177" s="38" t="s">
        <v>204</v>
      </c>
      <c r="X1177" s="14" t="s">
        <v>2236</v>
      </c>
    </row>
    <row r="1178" spans="1:24" x14ac:dyDescent="0.2">
      <c r="A1178" s="14" t="s">
        <v>2015</v>
      </c>
      <c r="B1178" s="14" t="s">
        <v>2229</v>
      </c>
      <c r="C1178" s="14" t="s">
        <v>2250</v>
      </c>
      <c r="D1178" s="412">
        <v>40</v>
      </c>
      <c r="E1178" s="412">
        <f t="shared" si="115"/>
        <v>22.222222213333335</v>
      </c>
      <c r="F1178" s="412" t="s">
        <v>113</v>
      </c>
      <c r="G1178" s="406">
        <v>2011</v>
      </c>
      <c r="H1178" s="406">
        <v>2011</v>
      </c>
      <c r="I1178" s="424">
        <f>VLOOKUP(H1178,[1]Inflation!$G$16:$H$26,2,FALSE)</f>
        <v>1.0292667257822254</v>
      </c>
      <c r="J1178" s="16">
        <f t="shared" si="111"/>
        <v>22.872593897122641</v>
      </c>
      <c r="K1178" s="413"/>
      <c r="L1178" s="457">
        <v>40</v>
      </c>
      <c r="M1178" s="414">
        <f t="shared" si="116"/>
        <v>22.222222213333335</v>
      </c>
      <c r="N1178" s="16">
        <f t="shared" ref="N1178:N1209" si="118">M1178*I1178</f>
        <v>22.872593897122641</v>
      </c>
      <c r="O1178" s="414">
        <v>40</v>
      </c>
      <c r="P1178" s="414">
        <f t="shared" si="117"/>
        <v>22.222221333333334</v>
      </c>
      <c r="Q1178" s="16">
        <f t="shared" ref="Q1178:Q1209" si="119">P1178*I1178</f>
        <v>22.87259299136792</v>
      </c>
      <c r="R1178" s="12" t="s">
        <v>941</v>
      </c>
      <c r="S1178" s="14" t="s">
        <v>202</v>
      </c>
      <c r="T1178" s="14" t="s">
        <v>203</v>
      </c>
      <c r="U1178" s="416" t="s">
        <v>32</v>
      </c>
      <c r="V1178" s="14" t="s">
        <v>3258</v>
      </c>
      <c r="W1178" s="38" t="s">
        <v>204</v>
      </c>
      <c r="X1178" s="14" t="s">
        <v>2236</v>
      </c>
    </row>
    <row r="1179" spans="1:24" x14ac:dyDescent="0.2">
      <c r="A1179" s="14" t="s">
        <v>2015</v>
      </c>
      <c r="B1179" s="14" t="s">
        <v>2229</v>
      </c>
      <c r="C1179" s="14" t="s">
        <v>2251</v>
      </c>
      <c r="D1179" s="412">
        <v>40</v>
      </c>
      <c r="E1179" s="412">
        <f t="shared" si="115"/>
        <v>22.222222213333335</v>
      </c>
      <c r="F1179" s="412" t="s">
        <v>113</v>
      </c>
      <c r="G1179" s="406">
        <v>2012</v>
      </c>
      <c r="H1179" s="406">
        <v>2012</v>
      </c>
      <c r="I1179" s="424">
        <f>VLOOKUP(H1179,[1]Inflation!$G$16:$H$26,2,FALSE)</f>
        <v>1</v>
      </c>
      <c r="J1179" s="16">
        <f t="shared" ref="J1179:J1210" si="120">I1179*E1179</f>
        <v>22.222222213333335</v>
      </c>
      <c r="K1179" s="413"/>
      <c r="L1179" s="457"/>
      <c r="M1179" s="414">
        <f t="shared" si="116"/>
        <v>0</v>
      </c>
      <c r="N1179" s="16">
        <f t="shared" si="118"/>
        <v>0</v>
      </c>
      <c r="O1179" s="414"/>
      <c r="P1179" s="414"/>
      <c r="Q1179" s="16">
        <f t="shared" si="119"/>
        <v>0</v>
      </c>
      <c r="R1179" s="12" t="s">
        <v>941</v>
      </c>
      <c r="S1179" s="14" t="s">
        <v>254</v>
      </c>
      <c r="T1179" s="14" t="s">
        <v>979</v>
      </c>
      <c r="U1179" s="416">
        <v>17</v>
      </c>
      <c r="V1179" s="14" t="s">
        <v>2953</v>
      </c>
      <c r="W1179" s="38" t="s">
        <v>980</v>
      </c>
      <c r="X1179" s="14" t="s">
        <v>2236</v>
      </c>
    </row>
    <row r="1180" spans="1:24" x14ac:dyDescent="0.2">
      <c r="A1180" s="14" t="s">
        <v>2015</v>
      </c>
      <c r="B1180" s="14" t="s">
        <v>2229</v>
      </c>
      <c r="C1180" s="14" t="s">
        <v>2251</v>
      </c>
      <c r="D1180" s="412">
        <v>34.17</v>
      </c>
      <c r="E1180" s="412">
        <f t="shared" si="115"/>
        <v>18.983333325740002</v>
      </c>
      <c r="F1180" s="412" t="s">
        <v>113</v>
      </c>
      <c r="G1180" s="406">
        <v>2012</v>
      </c>
      <c r="H1180" s="406">
        <v>2012</v>
      </c>
      <c r="I1180" s="424">
        <f>VLOOKUP(H1180,[1]Inflation!$G$16:$H$26,2,FALSE)</f>
        <v>1</v>
      </c>
      <c r="J1180" s="16">
        <f t="shared" si="120"/>
        <v>18.983333325740002</v>
      </c>
      <c r="K1180" s="413"/>
      <c r="L1180" s="457">
        <v>31.5</v>
      </c>
      <c r="M1180" s="414">
        <f t="shared" si="116"/>
        <v>17.499999992999999</v>
      </c>
      <c r="N1180" s="16">
        <f t="shared" si="118"/>
        <v>17.499999992999999</v>
      </c>
      <c r="O1180" s="414">
        <v>38</v>
      </c>
      <c r="P1180" s="414">
        <f>(O1180*1.6666666)/3</f>
        <v>21.111110266666667</v>
      </c>
      <c r="Q1180" s="16">
        <f t="shared" si="119"/>
        <v>21.111110266666667</v>
      </c>
      <c r="R1180" s="12" t="s">
        <v>941</v>
      </c>
      <c r="S1180" s="14" t="s">
        <v>254</v>
      </c>
      <c r="T1180" s="14" t="s">
        <v>979</v>
      </c>
      <c r="U1180" s="416">
        <v>7</v>
      </c>
      <c r="V1180" s="14" t="s">
        <v>3259</v>
      </c>
      <c r="W1180" s="38" t="s">
        <v>980</v>
      </c>
      <c r="X1180" s="14" t="s">
        <v>2236</v>
      </c>
    </row>
    <row r="1181" spans="1:24" x14ac:dyDescent="0.2">
      <c r="A1181" s="14" t="s">
        <v>2015</v>
      </c>
      <c r="B1181" s="14" t="s">
        <v>2229</v>
      </c>
      <c r="C1181" s="14" t="s">
        <v>2252</v>
      </c>
      <c r="D1181" s="412">
        <v>56.9</v>
      </c>
      <c r="E1181" s="412">
        <f t="shared" si="115"/>
        <v>31.611111098466665</v>
      </c>
      <c r="F1181" s="412" t="s">
        <v>113</v>
      </c>
      <c r="G1181" s="406">
        <v>2012</v>
      </c>
      <c r="H1181" s="406">
        <v>2012</v>
      </c>
      <c r="I1181" s="424">
        <f>VLOOKUP(H1181,[1]Inflation!$G$16:$H$26,2,FALSE)</f>
        <v>1</v>
      </c>
      <c r="J1181" s="16">
        <f t="shared" si="120"/>
        <v>31.611111098466665</v>
      </c>
      <c r="K1181" s="413"/>
      <c r="L1181" s="457"/>
      <c r="M1181" s="414">
        <f t="shared" si="116"/>
        <v>0</v>
      </c>
      <c r="N1181" s="16">
        <f t="shared" si="118"/>
        <v>0</v>
      </c>
      <c r="O1181" s="414"/>
      <c r="P1181" s="414">
        <f>(O1181*1.6666666)/3</f>
        <v>0</v>
      </c>
      <c r="Q1181" s="16">
        <f t="shared" si="119"/>
        <v>0</v>
      </c>
      <c r="R1181" s="12" t="s">
        <v>941</v>
      </c>
      <c r="S1181" s="14" t="s">
        <v>254</v>
      </c>
      <c r="T1181" s="14" t="s">
        <v>979</v>
      </c>
      <c r="U1181" s="416">
        <v>28</v>
      </c>
      <c r="V1181" s="14" t="s">
        <v>3259</v>
      </c>
      <c r="W1181" s="38" t="s">
        <v>980</v>
      </c>
      <c r="X1181" s="14" t="s">
        <v>2236</v>
      </c>
    </row>
    <row r="1182" spans="1:24" x14ac:dyDescent="0.2">
      <c r="A1182" s="14" t="s">
        <v>2015</v>
      </c>
      <c r="B1182" s="14" t="s">
        <v>2229</v>
      </c>
      <c r="C1182" s="14" t="s">
        <v>2252</v>
      </c>
      <c r="D1182" s="412">
        <v>34.94</v>
      </c>
      <c r="E1182" s="412">
        <f t="shared" si="115"/>
        <v>19.411111103346666</v>
      </c>
      <c r="F1182" s="412" t="s">
        <v>113</v>
      </c>
      <c r="G1182" s="406">
        <v>2012</v>
      </c>
      <c r="H1182" s="406">
        <v>2012</v>
      </c>
      <c r="I1182" s="424">
        <f>VLOOKUP(H1182,[1]Inflation!$G$16:$H$26,2,FALSE)</f>
        <v>1</v>
      </c>
      <c r="J1182" s="16">
        <f t="shared" si="120"/>
        <v>19.411111103346666</v>
      </c>
      <c r="K1182" s="413"/>
      <c r="L1182" s="457">
        <v>32.409999999999997</v>
      </c>
      <c r="M1182" s="414">
        <f t="shared" si="116"/>
        <v>18.005555548353332</v>
      </c>
      <c r="N1182" s="16">
        <f t="shared" si="118"/>
        <v>18.005555548353332</v>
      </c>
      <c r="O1182" s="414">
        <v>40</v>
      </c>
      <c r="P1182" s="414">
        <f>(O1182*1.6666666)/3</f>
        <v>22.222221333333334</v>
      </c>
      <c r="Q1182" s="16">
        <f t="shared" si="119"/>
        <v>22.222221333333334</v>
      </c>
      <c r="R1182" s="12" t="s">
        <v>941</v>
      </c>
      <c r="S1182" s="14" t="s">
        <v>254</v>
      </c>
      <c r="T1182" s="14" t="s">
        <v>979</v>
      </c>
      <c r="U1182" s="416">
        <v>4</v>
      </c>
      <c r="V1182" s="14" t="s">
        <v>3260</v>
      </c>
      <c r="W1182" s="38" t="s">
        <v>980</v>
      </c>
      <c r="X1182" s="14" t="s">
        <v>2236</v>
      </c>
    </row>
    <row r="1183" spans="1:24" x14ac:dyDescent="0.2">
      <c r="A1183" s="14" t="s">
        <v>2015</v>
      </c>
      <c r="B1183" s="14" t="s">
        <v>2229</v>
      </c>
      <c r="C1183" s="14" t="s">
        <v>2253</v>
      </c>
      <c r="D1183" s="412">
        <v>23.66</v>
      </c>
      <c r="E1183" s="412">
        <f t="shared" si="115"/>
        <v>13.144444439186666</v>
      </c>
      <c r="F1183" s="412" t="s">
        <v>113</v>
      </c>
      <c r="G1183" s="406">
        <v>2011</v>
      </c>
      <c r="H1183" s="406">
        <v>2011</v>
      </c>
      <c r="I1183" s="424">
        <f>VLOOKUP(H1183,[1]Inflation!$G$16:$H$26,2,FALSE)</f>
        <v>1.0292667257822254</v>
      </c>
      <c r="J1183" s="16">
        <f t="shared" si="120"/>
        <v>13.52913929014804</v>
      </c>
      <c r="K1183" s="413"/>
      <c r="L1183" s="457"/>
      <c r="M1183" s="414"/>
      <c r="N1183" s="16">
        <f t="shared" si="118"/>
        <v>0</v>
      </c>
      <c r="O1183" s="414"/>
      <c r="P1183" s="414"/>
      <c r="Q1183" s="16">
        <f t="shared" si="119"/>
        <v>0</v>
      </c>
      <c r="R1183" s="12" t="s">
        <v>941</v>
      </c>
      <c r="S1183" s="14" t="s">
        <v>77</v>
      </c>
      <c r="T1183" s="14" t="s">
        <v>218</v>
      </c>
      <c r="U1183" s="416">
        <v>3</v>
      </c>
      <c r="V1183" s="14" t="s">
        <v>3261</v>
      </c>
      <c r="W1183" s="38" t="s">
        <v>219</v>
      </c>
      <c r="X1183" s="14" t="s">
        <v>2236</v>
      </c>
    </row>
    <row r="1184" spans="1:24" x14ac:dyDescent="0.2">
      <c r="A1184" s="14" t="s">
        <v>2015</v>
      </c>
      <c r="B1184" s="14" t="s">
        <v>2229</v>
      </c>
      <c r="C1184" s="14" t="s">
        <v>2254</v>
      </c>
      <c r="D1184" s="412">
        <v>33.33</v>
      </c>
      <c r="E1184" s="412">
        <f t="shared" si="115"/>
        <v>18.51666665926</v>
      </c>
      <c r="F1184" s="412" t="s">
        <v>113</v>
      </c>
      <c r="G1184" s="406">
        <v>2011</v>
      </c>
      <c r="H1184" s="406">
        <v>2011</v>
      </c>
      <c r="I1184" s="424">
        <f>VLOOKUP(H1184,[1]Inflation!$G$16:$H$26,2,FALSE)</f>
        <v>1.0292667257822254</v>
      </c>
      <c r="J1184" s="16">
        <f t="shared" si="120"/>
        <v>19.058588864777438</v>
      </c>
      <c r="K1184" s="413"/>
      <c r="L1184" s="457"/>
      <c r="M1184" s="414"/>
      <c r="N1184" s="16">
        <f t="shared" si="118"/>
        <v>0</v>
      </c>
      <c r="O1184" s="414"/>
      <c r="P1184" s="414"/>
      <c r="Q1184" s="16">
        <f t="shared" si="119"/>
        <v>0</v>
      </c>
      <c r="R1184" s="12" t="s">
        <v>941</v>
      </c>
      <c r="S1184" s="14" t="s">
        <v>77</v>
      </c>
      <c r="T1184" s="14" t="s">
        <v>218</v>
      </c>
      <c r="U1184" s="416">
        <v>3</v>
      </c>
      <c r="V1184" s="14" t="s">
        <v>3262</v>
      </c>
      <c r="W1184" s="38" t="s">
        <v>219</v>
      </c>
      <c r="X1184" s="14" t="s">
        <v>2236</v>
      </c>
    </row>
    <row r="1185" spans="1:24" x14ac:dyDescent="0.2">
      <c r="A1185" s="14" t="s">
        <v>2015</v>
      </c>
      <c r="B1185" s="14" t="s">
        <v>2229</v>
      </c>
      <c r="C1185" s="14" t="s">
        <v>2255</v>
      </c>
      <c r="D1185" s="412">
        <v>42.62</v>
      </c>
      <c r="E1185" s="412">
        <f t="shared" si="115"/>
        <v>23.677777768306665</v>
      </c>
      <c r="F1185" s="412" t="s">
        <v>113</v>
      </c>
      <c r="G1185" s="406">
        <v>2011</v>
      </c>
      <c r="H1185" s="406">
        <v>2011</v>
      </c>
      <c r="I1185" s="424">
        <f>VLOOKUP(H1185,[1]Inflation!$G$16:$H$26,2,FALSE)</f>
        <v>1.0292667257822254</v>
      </c>
      <c r="J1185" s="16">
        <f t="shared" si="120"/>
        <v>24.37074879738417</v>
      </c>
      <c r="K1185" s="413"/>
      <c r="L1185" s="457"/>
      <c r="M1185" s="414"/>
      <c r="N1185" s="16">
        <f t="shared" si="118"/>
        <v>0</v>
      </c>
      <c r="O1185" s="414"/>
      <c r="P1185" s="414"/>
      <c r="Q1185" s="16">
        <f t="shared" si="119"/>
        <v>0</v>
      </c>
      <c r="R1185" s="12" t="s">
        <v>941</v>
      </c>
      <c r="S1185" s="14" t="s">
        <v>77</v>
      </c>
      <c r="T1185" s="14" t="s">
        <v>218</v>
      </c>
      <c r="U1185" s="416">
        <v>3</v>
      </c>
      <c r="V1185" s="14" t="s">
        <v>3263</v>
      </c>
      <c r="W1185" s="38" t="s">
        <v>219</v>
      </c>
      <c r="X1185" s="14" t="s">
        <v>2236</v>
      </c>
    </row>
    <row r="1186" spans="1:24" x14ac:dyDescent="0.2">
      <c r="A1186" s="14" t="s">
        <v>2015</v>
      </c>
      <c r="B1186" s="14" t="s">
        <v>2229</v>
      </c>
      <c r="C1186" s="14" t="s">
        <v>2256</v>
      </c>
      <c r="D1186" s="412">
        <v>46.75</v>
      </c>
      <c r="E1186" s="412">
        <f t="shared" si="115"/>
        <v>25.972222211833337</v>
      </c>
      <c r="F1186" s="412" t="s">
        <v>113</v>
      </c>
      <c r="G1186" s="406">
        <v>2011</v>
      </c>
      <c r="H1186" s="406">
        <v>2011</v>
      </c>
      <c r="I1186" s="424">
        <f>VLOOKUP(H1186,[1]Inflation!$G$16:$H$26,2,FALSE)</f>
        <v>1.0292667257822254</v>
      </c>
      <c r="J1186" s="16">
        <f t="shared" si="120"/>
        <v>26.732344117262087</v>
      </c>
      <c r="K1186" s="413"/>
      <c r="L1186" s="457"/>
      <c r="M1186" s="414"/>
      <c r="N1186" s="16">
        <f t="shared" si="118"/>
        <v>0</v>
      </c>
      <c r="O1186" s="414"/>
      <c r="P1186" s="414"/>
      <c r="Q1186" s="16">
        <f t="shared" si="119"/>
        <v>0</v>
      </c>
      <c r="R1186" s="12" t="s">
        <v>941</v>
      </c>
      <c r="S1186" s="14" t="s">
        <v>205</v>
      </c>
      <c r="T1186" s="407" t="s">
        <v>1888</v>
      </c>
      <c r="U1186" s="416" t="s">
        <v>32</v>
      </c>
      <c r="V1186" s="14" t="s">
        <v>3264</v>
      </c>
      <c r="W1186" s="38" t="s">
        <v>207</v>
      </c>
      <c r="X1186" s="14" t="s">
        <v>2236</v>
      </c>
    </row>
    <row r="1187" spans="1:24" x14ac:dyDescent="0.2">
      <c r="A1187" s="14" t="s">
        <v>2015</v>
      </c>
      <c r="B1187" s="14" t="s">
        <v>2229</v>
      </c>
      <c r="C1187" s="14" t="s">
        <v>2257</v>
      </c>
      <c r="D1187" s="412">
        <v>39.130000000000003</v>
      </c>
      <c r="E1187" s="412">
        <f t="shared" si="115"/>
        <v>21.738888880193333</v>
      </c>
      <c r="F1187" s="412" t="s">
        <v>113</v>
      </c>
      <c r="G1187" s="406">
        <v>2011</v>
      </c>
      <c r="H1187" s="406">
        <v>2011</v>
      </c>
      <c r="I1187" s="424">
        <f>VLOOKUP(H1187,[1]Inflation!$G$16:$H$26,2,FALSE)</f>
        <v>1.0292667257822254</v>
      </c>
      <c r="J1187" s="16">
        <f t="shared" si="120"/>
        <v>22.375114979860221</v>
      </c>
      <c r="K1187" s="413"/>
      <c r="L1187" s="457"/>
      <c r="M1187" s="414"/>
      <c r="N1187" s="16">
        <f t="shared" si="118"/>
        <v>0</v>
      </c>
      <c r="O1187" s="414"/>
      <c r="P1187" s="414"/>
      <c r="Q1187" s="16">
        <f t="shared" si="119"/>
        <v>0</v>
      </c>
      <c r="R1187" s="12" t="s">
        <v>941</v>
      </c>
      <c r="S1187" s="14" t="s">
        <v>205</v>
      </c>
      <c r="T1187" s="407" t="s">
        <v>1888</v>
      </c>
      <c r="U1187" s="416" t="s">
        <v>32</v>
      </c>
      <c r="V1187" s="14" t="s">
        <v>3265</v>
      </c>
      <c r="W1187" s="38" t="s">
        <v>207</v>
      </c>
      <c r="X1187" s="14" t="s">
        <v>2236</v>
      </c>
    </row>
    <row r="1188" spans="1:24" x14ac:dyDescent="0.2">
      <c r="A1188" s="14" t="s">
        <v>2015</v>
      </c>
      <c r="B1188" s="14" t="s">
        <v>2229</v>
      </c>
      <c r="C1188" s="14" t="s">
        <v>2257</v>
      </c>
      <c r="D1188" s="412">
        <v>28.8</v>
      </c>
      <c r="E1188" s="412">
        <f t="shared" si="115"/>
        <v>15.999999993599999</v>
      </c>
      <c r="F1188" s="412" t="s">
        <v>113</v>
      </c>
      <c r="G1188" s="406">
        <v>2011</v>
      </c>
      <c r="H1188" s="406">
        <v>2011</v>
      </c>
      <c r="I1188" s="424">
        <f>VLOOKUP(H1188,[1]Inflation!$G$16:$H$26,2,FALSE)</f>
        <v>1.0292667257822254</v>
      </c>
      <c r="J1188" s="16">
        <f t="shared" si="120"/>
        <v>16.4682676059283</v>
      </c>
      <c r="K1188" s="413"/>
      <c r="L1188" s="457"/>
      <c r="M1188" s="414"/>
      <c r="N1188" s="16">
        <f t="shared" si="118"/>
        <v>0</v>
      </c>
      <c r="O1188" s="414"/>
      <c r="P1188" s="414"/>
      <c r="Q1188" s="16">
        <f t="shared" si="119"/>
        <v>0</v>
      </c>
      <c r="R1188" s="12" t="s">
        <v>941</v>
      </c>
      <c r="S1188" s="14" t="s">
        <v>205</v>
      </c>
      <c r="T1188" s="407" t="s">
        <v>1888</v>
      </c>
      <c r="U1188" s="416" t="s">
        <v>32</v>
      </c>
      <c r="V1188" s="14" t="s">
        <v>3266</v>
      </c>
      <c r="W1188" s="38" t="s">
        <v>207</v>
      </c>
      <c r="X1188" s="14" t="s">
        <v>2236</v>
      </c>
    </row>
    <row r="1189" spans="1:24" x14ac:dyDescent="0.2">
      <c r="A1189" s="14" t="s">
        <v>2015</v>
      </c>
      <c r="B1189" s="14" t="s">
        <v>2229</v>
      </c>
      <c r="C1189" s="14" t="s">
        <v>2258</v>
      </c>
      <c r="D1189" s="412">
        <v>30.61</v>
      </c>
      <c r="E1189" s="412">
        <f t="shared" si="115"/>
        <v>17.005555548753332</v>
      </c>
      <c r="F1189" s="412" t="s">
        <v>113</v>
      </c>
      <c r="G1189" s="406">
        <v>2011</v>
      </c>
      <c r="H1189" s="406">
        <v>2011</v>
      </c>
      <c r="I1189" s="424">
        <f>VLOOKUP(H1189,[1]Inflation!$G$16:$H$26,2,FALSE)</f>
        <v>1.0292667257822254</v>
      </c>
      <c r="J1189" s="16">
        <f t="shared" si="120"/>
        <v>17.503252479773099</v>
      </c>
      <c r="K1189" s="413"/>
      <c r="L1189" s="457">
        <v>20</v>
      </c>
      <c r="M1189" s="414">
        <f>(L1189*1.666666666)/3</f>
        <v>11.111111106666668</v>
      </c>
      <c r="N1189" s="16">
        <f t="shared" si="118"/>
        <v>11.436296948561321</v>
      </c>
      <c r="O1189" s="414">
        <v>195</v>
      </c>
      <c r="P1189" s="414">
        <f>(O1189*1.666666666)/3</f>
        <v>108.33333329</v>
      </c>
      <c r="Q1189" s="16">
        <f t="shared" si="119"/>
        <v>111.50389524847286</v>
      </c>
      <c r="R1189" s="12" t="s">
        <v>941</v>
      </c>
      <c r="S1189" s="14" t="s">
        <v>208</v>
      </c>
      <c r="T1189" s="407" t="s">
        <v>209</v>
      </c>
      <c r="U1189" s="416" t="s">
        <v>32</v>
      </c>
      <c r="V1189" s="442" t="s">
        <v>3267</v>
      </c>
      <c r="W1189" s="38" t="s">
        <v>211</v>
      </c>
      <c r="X1189" s="14" t="s">
        <v>2236</v>
      </c>
    </row>
    <row r="1190" spans="1:24" x14ac:dyDescent="0.2">
      <c r="A1190" s="14" t="s">
        <v>2015</v>
      </c>
      <c r="B1190" s="14" t="s">
        <v>2229</v>
      </c>
      <c r="C1190" s="14" t="s">
        <v>2260</v>
      </c>
      <c r="D1190" s="412">
        <v>33.659999999999997</v>
      </c>
      <c r="E1190" s="412">
        <f t="shared" si="115"/>
        <v>18.699999992519999</v>
      </c>
      <c r="F1190" s="412" t="s">
        <v>113</v>
      </c>
      <c r="G1190" s="406">
        <v>2011</v>
      </c>
      <c r="H1190" s="406">
        <v>2011</v>
      </c>
      <c r="I1190" s="424">
        <f>VLOOKUP(H1190,[1]Inflation!$G$16:$H$26,2,FALSE)</f>
        <v>1.0292667257822254</v>
      </c>
      <c r="J1190" s="16">
        <f t="shared" si="120"/>
        <v>19.247287764428698</v>
      </c>
      <c r="K1190" s="413"/>
      <c r="L1190" s="457">
        <v>5</v>
      </c>
      <c r="M1190" s="414">
        <f>(L1190*1.666666666)/3</f>
        <v>2.7777777766666669</v>
      </c>
      <c r="N1190" s="16">
        <f t="shared" si="118"/>
        <v>2.8590742371403302</v>
      </c>
      <c r="O1190" s="414">
        <v>34.5</v>
      </c>
      <c r="P1190" s="414">
        <f>(O1190*1.666666666)/3</f>
        <v>19.166666659000001</v>
      </c>
      <c r="Q1190" s="16">
        <f t="shared" si="119"/>
        <v>19.727612236268278</v>
      </c>
      <c r="R1190" s="12" t="s">
        <v>941</v>
      </c>
      <c r="S1190" s="14" t="s">
        <v>208</v>
      </c>
      <c r="T1190" s="407" t="s">
        <v>209</v>
      </c>
      <c r="U1190" s="416" t="s">
        <v>210</v>
      </c>
      <c r="V1190" s="442" t="s">
        <v>3268</v>
      </c>
      <c r="W1190" s="38" t="s">
        <v>211</v>
      </c>
      <c r="X1190" s="14" t="s">
        <v>2236</v>
      </c>
    </row>
    <row r="1191" spans="1:24" x14ac:dyDescent="0.2">
      <c r="A1191" s="14" t="s">
        <v>2015</v>
      </c>
      <c r="B1191" s="14" t="s">
        <v>2229</v>
      </c>
      <c r="C1191" s="14" t="s">
        <v>2261</v>
      </c>
      <c r="D1191" s="412">
        <v>40.32</v>
      </c>
      <c r="E1191" s="412">
        <f t="shared" si="115"/>
        <v>22.399999991040001</v>
      </c>
      <c r="F1191" s="412" t="s">
        <v>113</v>
      </c>
      <c r="G1191" s="406">
        <v>2011</v>
      </c>
      <c r="H1191" s="406">
        <v>2011</v>
      </c>
      <c r="I1191" s="424">
        <f>VLOOKUP(H1191,[1]Inflation!$G$16:$H$26,2,FALSE)</f>
        <v>1.0292667257822254</v>
      </c>
      <c r="J1191" s="16">
        <f t="shared" si="120"/>
        <v>23.055574648299622</v>
      </c>
      <c r="K1191" s="413"/>
      <c r="L1191" s="457">
        <v>35</v>
      </c>
      <c r="M1191" s="414">
        <f>(L1191*1.666666666)/3</f>
        <v>19.444444436666668</v>
      </c>
      <c r="N1191" s="16">
        <f t="shared" si="118"/>
        <v>20.013519659982311</v>
      </c>
      <c r="O1191" s="414">
        <v>105</v>
      </c>
      <c r="P1191" s="414">
        <f>(O1191*1.666666666)/3</f>
        <v>58.33333331</v>
      </c>
      <c r="Q1191" s="16">
        <f t="shared" si="119"/>
        <v>60.04055897994693</v>
      </c>
      <c r="R1191" s="12" t="s">
        <v>941</v>
      </c>
      <c r="S1191" s="14" t="s">
        <v>208</v>
      </c>
      <c r="T1191" s="407" t="s">
        <v>209</v>
      </c>
      <c r="U1191" s="416" t="s">
        <v>210</v>
      </c>
      <c r="V1191" s="442" t="s">
        <v>3269</v>
      </c>
      <c r="W1191" s="38" t="s">
        <v>211</v>
      </c>
      <c r="X1191" s="14" t="s">
        <v>2236</v>
      </c>
    </row>
    <row r="1192" spans="1:24" x14ac:dyDescent="0.2">
      <c r="A1192" s="14" t="s">
        <v>2015</v>
      </c>
      <c r="B1192" s="14" t="s">
        <v>2229</v>
      </c>
      <c r="C1192" s="14" t="s">
        <v>2262</v>
      </c>
      <c r="D1192" s="412">
        <v>32.450000000000003</v>
      </c>
      <c r="E1192" s="412">
        <f t="shared" si="115"/>
        <v>18.027777770566669</v>
      </c>
      <c r="F1192" s="412" t="s">
        <v>113</v>
      </c>
      <c r="G1192" s="406">
        <v>2011</v>
      </c>
      <c r="H1192" s="406">
        <v>2011</v>
      </c>
      <c r="I1192" s="424">
        <f>VLOOKUP(H1192,[1]Inflation!$G$16:$H$26,2,FALSE)</f>
        <v>1.0292667257822254</v>
      </c>
      <c r="J1192" s="16">
        <f t="shared" si="120"/>
        <v>18.555391799040741</v>
      </c>
      <c r="K1192" s="413"/>
      <c r="L1192" s="457">
        <v>21</v>
      </c>
      <c r="M1192" s="414">
        <f>(L1192*1.666666666)/3</f>
        <v>11.666666661999999</v>
      </c>
      <c r="N1192" s="16">
        <f t="shared" si="118"/>
        <v>12.008111795989384</v>
      </c>
      <c r="O1192" s="414">
        <v>245</v>
      </c>
      <c r="P1192" s="414">
        <f>(O1192*1.666666666)/3</f>
        <v>136.11111105666666</v>
      </c>
      <c r="Q1192" s="16">
        <f t="shared" si="119"/>
        <v>140.09463761987615</v>
      </c>
      <c r="R1192" s="12" t="s">
        <v>941</v>
      </c>
      <c r="S1192" s="14" t="s">
        <v>208</v>
      </c>
      <c r="T1192" s="407" t="s">
        <v>209</v>
      </c>
      <c r="U1192" s="416" t="s">
        <v>210</v>
      </c>
      <c r="V1192" s="410" t="s">
        <v>3270</v>
      </c>
      <c r="W1192" s="38" t="s">
        <v>211</v>
      </c>
      <c r="X1192" s="14" t="s">
        <v>2236</v>
      </c>
    </row>
    <row r="1193" spans="1:24" x14ac:dyDescent="0.2">
      <c r="A1193" s="373" t="s">
        <v>2015</v>
      </c>
      <c r="B1193" s="14" t="s">
        <v>2229</v>
      </c>
      <c r="C1193" s="14" t="s">
        <v>2263</v>
      </c>
      <c r="D1193" s="412">
        <v>2.5099999999999998</v>
      </c>
      <c r="E1193" s="412">
        <f>D1193*5</f>
        <v>12.549999999999999</v>
      </c>
      <c r="F1193" s="412" t="s">
        <v>113</v>
      </c>
      <c r="G1193" s="406" t="s">
        <v>405</v>
      </c>
      <c r="H1193" s="406">
        <v>2006</v>
      </c>
      <c r="I1193" s="424">
        <f>VLOOKUP(H1193,[1]Inflation!$G$16:$H$26,2,FALSE)</f>
        <v>1.1415203211239338</v>
      </c>
      <c r="J1193" s="16">
        <f t="shared" si="120"/>
        <v>14.326080030105368</v>
      </c>
      <c r="K1193" s="413"/>
      <c r="L1193" s="457"/>
      <c r="M1193" s="414"/>
      <c r="N1193" s="16">
        <f t="shared" si="118"/>
        <v>0</v>
      </c>
      <c r="O1193" s="414"/>
      <c r="P1193" s="414"/>
      <c r="Q1193" s="16">
        <f t="shared" si="119"/>
        <v>0</v>
      </c>
      <c r="R1193" s="474" t="s">
        <v>148</v>
      </c>
      <c r="S1193" s="14" t="s">
        <v>403</v>
      </c>
      <c r="T1193" s="407" t="s">
        <v>404</v>
      </c>
      <c r="U1193" s="416">
        <v>830</v>
      </c>
      <c r="V1193" s="442" t="s">
        <v>3271</v>
      </c>
      <c r="W1193" s="38" t="s">
        <v>406</v>
      </c>
      <c r="X1193" s="14" t="s">
        <v>2236</v>
      </c>
    </row>
    <row r="1194" spans="1:24" x14ac:dyDescent="0.2">
      <c r="A1194" s="14" t="s">
        <v>2015</v>
      </c>
      <c r="B1194" s="14" t="s">
        <v>2229</v>
      </c>
      <c r="C1194" s="14" t="s">
        <v>2262</v>
      </c>
      <c r="D1194" s="412">
        <v>3.23</v>
      </c>
      <c r="E1194" s="412">
        <f>D1194*5</f>
        <v>16.149999999999999</v>
      </c>
      <c r="F1194" s="412" t="s">
        <v>113</v>
      </c>
      <c r="G1194" s="406" t="s">
        <v>405</v>
      </c>
      <c r="H1194" s="406">
        <v>2006</v>
      </c>
      <c r="I1194" s="424">
        <f>VLOOKUP(H1194,[1]Inflation!$G$16:$H$26,2,FALSE)</f>
        <v>1.1415203211239338</v>
      </c>
      <c r="J1194" s="16">
        <f t="shared" si="120"/>
        <v>18.43555318615153</v>
      </c>
      <c r="K1194" s="413"/>
      <c r="L1194" s="457"/>
      <c r="M1194" s="414"/>
      <c r="N1194" s="16">
        <f t="shared" si="118"/>
        <v>0</v>
      </c>
      <c r="O1194" s="414"/>
      <c r="P1194" s="414"/>
      <c r="Q1194" s="16">
        <f t="shared" si="119"/>
        <v>0</v>
      </c>
      <c r="R1194" s="474" t="s">
        <v>148</v>
      </c>
      <c r="S1194" s="14" t="s">
        <v>403</v>
      </c>
      <c r="T1194" s="407" t="s">
        <v>404</v>
      </c>
      <c r="U1194" s="416">
        <v>833</v>
      </c>
      <c r="V1194" s="442" t="s">
        <v>3272</v>
      </c>
      <c r="W1194" s="38" t="s">
        <v>406</v>
      </c>
      <c r="X1194" s="14" t="s">
        <v>2236</v>
      </c>
    </row>
    <row r="1195" spans="1:24" x14ac:dyDescent="0.2">
      <c r="A1195" s="14" t="s">
        <v>2015</v>
      </c>
      <c r="B1195" s="14" t="s">
        <v>2229</v>
      </c>
      <c r="C1195" s="14" t="s">
        <v>2260</v>
      </c>
      <c r="D1195" s="412">
        <v>3.2</v>
      </c>
      <c r="E1195" s="412">
        <f>D1195*5</f>
        <v>16</v>
      </c>
      <c r="F1195" s="412" t="s">
        <v>113</v>
      </c>
      <c r="G1195" s="406" t="s">
        <v>405</v>
      </c>
      <c r="H1195" s="406">
        <v>2006</v>
      </c>
      <c r="I1195" s="424">
        <f>VLOOKUP(H1195,[1]Inflation!$G$16:$H$26,2,FALSE)</f>
        <v>1.1415203211239338</v>
      </c>
      <c r="J1195" s="16">
        <f t="shared" si="120"/>
        <v>18.26432513798294</v>
      </c>
      <c r="K1195" s="413"/>
      <c r="L1195" s="457"/>
      <c r="M1195" s="414"/>
      <c r="N1195" s="16">
        <f t="shared" si="118"/>
        <v>0</v>
      </c>
      <c r="O1195" s="414"/>
      <c r="P1195" s="414"/>
      <c r="Q1195" s="16">
        <f t="shared" si="119"/>
        <v>0</v>
      </c>
      <c r="R1195" s="474" t="s">
        <v>148</v>
      </c>
      <c r="S1195" s="14" t="s">
        <v>403</v>
      </c>
      <c r="T1195" s="407" t="s">
        <v>404</v>
      </c>
      <c r="U1195" s="416">
        <v>836</v>
      </c>
      <c r="V1195" s="442" t="s">
        <v>3273</v>
      </c>
      <c r="W1195" s="38" t="s">
        <v>406</v>
      </c>
      <c r="X1195" s="14" t="s">
        <v>2236</v>
      </c>
    </row>
    <row r="1196" spans="1:24" x14ac:dyDescent="0.2">
      <c r="A1196" s="14" t="s">
        <v>2015</v>
      </c>
      <c r="B1196" s="14" t="s">
        <v>2229</v>
      </c>
      <c r="C1196" s="14" t="s">
        <v>2264</v>
      </c>
      <c r="D1196" s="412">
        <v>4.2699999999999996</v>
      </c>
      <c r="E1196" s="412">
        <f>D1196*5</f>
        <v>21.349999999999998</v>
      </c>
      <c r="F1196" s="412" t="s">
        <v>113</v>
      </c>
      <c r="G1196" s="406" t="s">
        <v>405</v>
      </c>
      <c r="H1196" s="406">
        <v>2006</v>
      </c>
      <c r="I1196" s="424">
        <f>VLOOKUP(H1196,[1]Inflation!$G$16:$H$26,2,FALSE)</f>
        <v>1.1415203211239338</v>
      </c>
      <c r="J1196" s="16">
        <f t="shared" si="120"/>
        <v>24.371458855995982</v>
      </c>
      <c r="K1196" s="413"/>
      <c r="L1196" s="457"/>
      <c r="M1196" s="414"/>
      <c r="N1196" s="16">
        <f t="shared" si="118"/>
        <v>0</v>
      </c>
      <c r="O1196" s="414"/>
      <c r="P1196" s="414"/>
      <c r="Q1196" s="16">
        <f t="shared" si="119"/>
        <v>0</v>
      </c>
      <c r="R1196" s="474" t="s">
        <v>148</v>
      </c>
      <c r="S1196" s="14" t="s">
        <v>403</v>
      </c>
      <c r="T1196" s="407" t="s">
        <v>404</v>
      </c>
      <c r="U1196" s="416">
        <v>837</v>
      </c>
      <c r="V1196" s="442" t="s">
        <v>3274</v>
      </c>
      <c r="W1196" s="38" t="s">
        <v>406</v>
      </c>
      <c r="X1196" s="14"/>
    </row>
    <row r="1197" spans="1:24" x14ac:dyDescent="0.2">
      <c r="A1197" s="14" t="s">
        <v>2015</v>
      </c>
      <c r="B1197" s="14" t="s">
        <v>2229</v>
      </c>
      <c r="C1197" s="433" t="s">
        <v>2265</v>
      </c>
      <c r="D1197" s="412">
        <v>35.9</v>
      </c>
      <c r="E1197" s="412">
        <f>(D1197*1.6666666666)/3</f>
        <v>19.944444443646667</v>
      </c>
      <c r="F1197" s="412" t="s">
        <v>113</v>
      </c>
      <c r="G1197" s="406">
        <v>2010</v>
      </c>
      <c r="H1197" s="406">
        <v>2010</v>
      </c>
      <c r="I1197" s="424">
        <f>VLOOKUP(H1197,[1]Inflation!$G$16:$H$26,2,FALSE)</f>
        <v>1.0461491063094051</v>
      </c>
      <c r="J1197" s="16">
        <f t="shared" si="120"/>
        <v>20.864862730558539</v>
      </c>
      <c r="K1197" s="413"/>
      <c r="L1197" s="457"/>
      <c r="M1197" s="414"/>
      <c r="N1197" s="16">
        <f t="shared" si="118"/>
        <v>0</v>
      </c>
      <c r="O1197" s="414"/>
      <c r="P1197" s="414"/>
      <c r="Q1197" s="16">
        <f t="shared" si="119"/>
        <v>0</v>
      </c>
      <c r="R1197" s="474" t="s">
        <v>941</v>
      </c>
      <c r="S1197" s="14" t="s">
        <v>942</v>
      </c>
      <c r="T1197" s="14" t="s">
        <v>943</v>
      </c>
      <c r="U1197" s="416" t="s">
        <v>32</v>
      </c>
      <c r="V1197" s="14" t="s">
        <v>2766</v>
      </c>
      <c r="W1197" s="38" t="s">
        <v>944</v>
      </c>
      <c r="X1197" s="14"/>
    </row>
    <row r="1198" spans="1:24" x14ac:dyDescent="0.2">
      <c r="A1198" s="14" t="s">
        <v>2015</v>
      </c>
      <c r="B1198" s="14" t="s">
        <v>2229</v>
      </c>
      <c r="C1198" s="433" t="s">
        <v>2266</v>
      </c>
      <c r="D1198" s="412">
        <v>42.96</v>
      </c>
      <c r="E1198" s="412">
        <v>42.96</v>
      </c>
      <c r="F1198" s="412"/>
      <c r="G1198" s="406">
        <v>2010</v>
      </c>
      <c r="H1198" s="406">
        <v>2010</v>
      </c>
      <c r="I1198" s="424">
        <f>VLOOKUP(H1198,[1]Inflation!$G$16:$H$26,2,FALSE)</f>
        <v>1.0461491063094051</v>
      </c>
      <c r="J1198" s="16">
        <f t="shared" si="120"/>
        <v>44.942565607052039</v>
      </c>
      <c r="K1198" s="413"/>
      <c r="L1198" s="457"/>
      <c r="M1198" s="414"/>
      <c r="N1198" s="16">
        <f t="shared" si="118"/>
        <v>0</v>
      </c>
      <c r="O1198" s="414"/>
      <c r="P1198" s="414"/>
      <c r="Q1198" s="16">
        <f t="shared" si="119"/>
        <v>0</v>
      </c>
      <c r="R1198" s="474" t="s">
        <v>113</v>
      </c>
      <c r="S1198" s="14" t="s">
        <v>942</v>
      </c>
      <c r="T1198" s="14" t="s">
        <v>943</v>
      </c>
      <c r="U1198" s="416" t="s">
        <v>32</v>
      </c>
      <c r="V1198" s="14" t="s">
        <v>2766</v>
      </c>
      <c r="W1198" s="38" t="s">
        <v>944</v>
      </c>
      <c r="X1198" s="14"/>
    </row>
    <row r="1199" spans="1:24" x14ac:dyDescent="0.2">
      <c r="A1199" s="14" t="s">
        <v>2015</v>
      </c>
      <c r="B1199" s="14" t="s">
        <v>2229</v>
      </c>
      <c r="C1199" s="433" t="s">
        <v>2229</v>
      </c>
      <c r="D1199" s="412">
        <v>21.58</v>
      </c>
      <c r="E1199" s="412">
        <f>(D1199*1.6666666666)/3</f>
        <v>11.988888888409333</v>
      </c>
      <c r="F1199" s="412" t="s">
        <v>113</v>
      </c>
      <c r="G1199" s="406">
        <v>2011</v>
      </c>
      <c r="H1199" s="406">
        <v>2011</v>
      </c>
      <c r="I1199" s="424">
        <f>VLOOKUP(H1199,[1]Inflation!$G$16:$H$26,2,FALSE)</f>
        <v>1.0292667257822254</v>
      </c>
      <c r="J1199" s="16">
        <f t="shared" si="120"/>
        <v>12.339764411939978</v>
      </c>
      <c r="K1199" s="413"/>
      <c r="L1199" s="457"/>
      <c r="M1199" s="414"/>
      <c r="N1199" s="16">
        <f t="shared" si="118"/>
        <v>0</v>
      </c>
      <c r="O1199" s="414"/>
      <c r="P1199" s="414"/>
      <c r="Q1199" s="16">
        <f t="shared" si="119"/>
        <v>0</v>
      </c>
      <c r="R1199" s="474" t="s">
        <v>941</v>
      </c>
      <c r="S1199" s="14" t="s">
        <v>71</v>
      </c>
      <c r="T1199" s="14" t="s">
        <v>216</v>
      </c>
      <c r="U1199" s="416">
        <v>21</v>
      </c>
      <c r="V1199" s="14" t="s">
        <v>3275</v>
      </c>
      <c r="W1199" s="38" t="s">
        <v>217</v>
      </c>
      <c r="X1199" s="14"/>
    </row>
    <row r="1200" spans="1:24" x14ac:dyDescent="0.2">
      <c r="A1200" s="373" t="s">
        <v>2015</v>
      </c>
      <c r="B1200" s="14" t="s">
        <v>2229</v>
      </c>
      <c r="C1200" s="433" t="s">
        <v>2253</v>
      </c>
      <c r="D1200" s="412" t="s">
        <v>963</v>
      </c>
      <c r="E1200" s="412"/>
      <c r="F1200" s="412" t="s">
        <v>113</v>
      </c>
      <c r="G1200" s="406">
        <v>2011</v>
      </c>
      <c r="H1200" s="406">
        <v>2011</v>
      </c>
      <c r="I1200" s="424">
        <f>VLOOKUP(H1200,[1]Inflation!$G$16:$H$26,2,FALSE)</f>
        <v>1.0292667257822254</v>
      </c>
      <c r="J1200" s="16">
        <f t="shared" si="120"/>
        <v>0</v>
      </c>
      <c r="K1200" s="413"/>
      <c r="L1200" s="457">
        <v>31.7</v>
      </c>
      <c r="M1200" s="414">
        <f>(L1200*1.6666666666)/3</f>
        <v>17.611111110406668</v>
      </c>
      <c r="N1200" s="16">
        <f t="shared" si="118"/>
        <v>18.126530669995244</v>
      </c>
      <c r="O1200" s="414">
        <v>81.41</v>
      </c>
      <c r="P1200" s="414">
        <f>(O1200*1.6666666666666)/3</f>
        <v>45.227777777775962</v>
      </c>
      <c r="Q1200" s="16">
        <f t="shared" si="119"/>
        <v>46.551446747737565</v>
      </c>
      <c r="R1200" s="474" t="s">
        <v>941</v>
      </c>
      <c r="S1200" s="14" t="s">
        <v>964</v>
      </c>
      <c r="T1200" s="14" t="s">
        <v>965</v>
      </c>
      <c r="U1200" s="416" t="s">
        <v>32</v>
      </c>
      <c r="V1200" s="14" t="s">
        <v>3276</v>
      </c>
      <c r="W1200" s="38" t="s">
        <v>966</v>
      </c>
      <c r="X1200" s="14"/>
    </row>
    <row r="1201" spans="1:24" x14ac:dyDescent="0.2">
      <c r="A1201" s="14" t="s">
        <v>2015</v>
      </c>
      <c r="B1201" s="14" t="s">
        <v>2229</v>
      </c>
      <c r="C1201" s="433" t="s">
        <v>2255</v>
      </c>
      <c r="D1201" s="412" t="s">
        <v>963</v>
      </c>
      <c r="E1201" s="412"/>
      <c r="F1201" s="412" t="s">
        <v>113</v>
      </c>
      <c r="G1201" s="406">
        <v>2011</v>
      </c>
      <c r="H1201" s="406">
        <v>2011</v>
      </c>
      <c r="I1201" s="424">
        <f>VLOOKUP(H1201,[1]Inflation!$G$16:$H$26,2,FALSE)</f>
        <v>1.0292667257822254</v>
      </c>
      <c r="J1201" s="16">
        <f t="shared" si="120"/>
        <v>0</v>
      </c>
      <c r="K1201" s="413"/>
      <c r="L1201" s="457">
        <v>44.4</v>
      </c>
      <c r="M1201" s="414">
        <f>(L1201*1.6666666666)/3</f>
        <v>24.666666665680001</v>
      </c>
      <c r="N1201" s="16">
        <f t="shared" si="118"/>
        <v>25.388579234946018</v>
      </c>
      <c r="O1201" s="414">
        <v>56.26</v>
      </c>
      <c r="P1201" s="414">
        <f>(O1201*1.6666666666666)/3</f>
        <v>31.255555555554306</v>
      </c>
      <c r="Q1201" s="16">
        <f t="shared" si="119"/>
        <v>32.170303329169826</v>
      </c>
      <c r="R1201" s="474" t="s">
        <v>941</v>
      </c>
      <c r="S1201" s="14" t="s">
        <v>964</v>
      </c>
      <c r="T1201" s="14" t="s">
        <v>965</v>
      </c>
      <c r="U1201" s="416" t="s">
        <v>32</v>
      </c>
      <c r="V1201" s="14" t="s">
        <v>3277</v>
      </c>
      <c r="W1201" s="38" t="s">
        <v>966</v>
      </c>
      <c r="X1201" s="14"/>
    </row>
    <row r="1202" spans="1:24" x14ac:dyDescent="0.2">
      <c r="A1202" s="14" t="s">
        <v>2015</v>
      </c>
      <c r="B1202" s="14" t="s">
        <v>2229</v>
      </c>
      <c r="C1202" s="433" t="s">
        <v>2267</v>
      </c>
      <c r="D1202" s="412">
        <v>31.2</v>
      </c>
      <c r="E1202" s="412">
        <f t="shared" ref="E1202:E1210" si="121">(D1202*1.66666666)/3</f>
        <v>17.333333264</v>
      </c>
      <c r="F1202" s="412" t="s">
        <v>113</v>
      </c>
      <c r="G1202" s="406">
        <v>2011</v>
      </c>
      <c r="H1202" s="406">
        <v>2011</v>
      </c>
      <c r="I1202" s="424">
        <f>VLOOKUP(H1202,[1]Inflation!$G$16:$H$26,2,FALSE)</f>
        <v>1.0292667257822254</v>
      </c>
      <c r="J1202" s="16">
        <f t="shared" si="120"/>
        <v>17.840623175529416</v>
      </c>
      <c r="K1202" s="413"/>
      <c r="L1202" s="457"/>
      <c r="M1202" s="414"/>
      <c r="N1202" s="16">
        <f t="shared" si="118"/>
        <v>0</v>
      </c>
      <c r="O1202" s="414"/>
      <c r="P1202" s="414"/>
      <c r="Q1202" s="16">
        <f t="shared" si="119"/>
        <v>0</v>
      </c>
      <c r="R1202" s="474" t="s">
        <v>941</v>
      </c>
      <c r="S1202" s="14" t="s">
        <v>71</v>
      </c>
      <c r="T1202" s="14" t="s">
        <v>216</v>
      </c>
      <c r="U1202" s="416">
        <v>21</v>
      </c>
      <c r="V1202" s="14" t="s">
        <v>3278</v>
      </c>
      <c r="W1202" s="38" t="s">
        <v>217</v>
      </c>
      <c r="X1202" s="14"/>
    </row>
    <row r="1203" spans="1:24" s="401" customFormat="1" x14ac:dyDescent="0.2">
      <c r="A1203" s="14" t="s">
        <v>2015</v>
      </c>
      <c r="B1203" s="14" t="s">
        <v>2229</v>
      </c>
      <c r="C1203" s="14" t="s">
        <v>2268</v>
      </c>
      <c r="D1203" s="412">
        <v>45.9</v>
      </c>
      <c r="E1203" s="412">
        <f t="shared" si="121"/>
        <v>25.499999897999999</v>
      </c>
      <c r="F1203" s="412" t="s">
        <v>113</v>
      </c>
      <c r="G1203" s="406" t="s">
        <v>214</v>
      </c>
      <c r="H1203" s="406">
        <v>2011</v>
      </c>
      <c r="I1203" s="424">
        <f>VLOOKUP(H1203,[1]Inflation!$G$16:$H$26,2,FALSE)</f>
        <v>1.0292667257822254</v>
      </c>
      <c r="J1203" s="16">
        <f t="shared" si="120"/>
        <v>26.24630140246154</v>
      </c>
      <c r="K1203" s="413"/>
      <c r="L1203" s="457"/>
      <c r="M1203" s="414"/>
      <c r="N1203" s="16">
        <f t="shared" si="118"/>
        <v>0</v>
      </c>
      <c r="O1203" s="414"/>
      <c r="P1203" s="414"/>
      <c r="Q1203" s="16">
        <f t="shared" si="119"/>
        <v>0</v>
      </c>
      <c r="R1203" s="474" t="s">
        <v>941</v>
      </c>
      <c r="S1203" s="14" t="s">
        <v>36</v>
      </c>
      <c r="T1203" s="14" t="s">
        <v>213</v>
      </c>
      <c r="U1203" s="416" t="s">
        <v>32</v>
      </c>
      <c r="V1203" s="14" t="s">
        <v>3279</v>
      </c>
      <c r="W1203" s="38" t="s">
        <v>215</v>
      </c>
      <c r="X1203" s="14"/>
    </row>
    <row r="1204" spans="1:24" s="401" customFormat="1" x14ac:dyDescent="0.2">
      <c r="A1204" s="14" t="s">
        <v>2015</v>
      </c>
      <c r="B1204" s="14" t="s">
        <v>2229</v>
      </c>
      <c r="C1204" s="14" t="s">
        <v>2269</v>
      </c>
      <c r="D1204" s="412">
        <v>53.13</v>
      </c>
      <c r="E1204" s="412">
        <f t="shared" si="121"/>
        <v>29.5166665486</v>
      </c>
      <c r="F1204" s="412" t="s">
        <v>113</v>
      </c>
      <c r="G1204" s="406">
        <v>2010</v>
      </c>
      <c r="H1204" s="406">
        <v>2010</v>
      </c>
      <c r="I1204" s="424">
        <f>VLOOKUP(H1204,[1]Inflation!$G$16:$H$26,2,FALSE)</f>
        <v>1.0461491063094051</v>
      </c>
      <c r="J1204" s="16">
        <f t="shared" si="120"/>
        <v>30.878834331050601</v>
      </c>
      <c r="K1204" s="413"/>
      <c r="L1204" s="457">
        <v>42.63</v>
      </c>
      <c r="M1204" s="414">
        <f>(L1204*1.6666666666)/3</f>
        <v>23.683333332386002</v>
      </c>
      <c r="N1204" s="16">
        <f t="shared" si="118"/>
        <v>24.77629800010336</v>
      </c>
      <c r="O1204" s="414">
        <v>53.15</v>
      </c>
      <c r="P1204" s="414">
        <f>(O1204*1.666666)/3</f>
        <v>29.527765966666664</v>
      </c>
      <c r="Q1204" s="16">
        <f t="shared" si="119"/>
        <v>30.890445977341596</v>
      </c>
      <c r="R1204" s="474" t="s">
        <v>941</v>
      </c>
      <c r="S1204" s="14" t="s">
        <v>153</v>
      </c>
      <c r="T1204" s="14" t="s">
        <v>224</v>
      </c>
      <c r="U1204" s="416" t="s">
        <v>32</v>
      </c>
      <c r="V1204" s="14" t="s">
        <v>3280</v>
      </c>
      <c r="W1204" s="38" t="s">
        <v>225</v>
      </c>
      <c r="X1204" s="14"/>
    </row>
    <row r="1205" spans="1:24" s="401" customFormat="1" x14ac:dyDescent="0.2">
      <c r="A1205" s="14" t="s">
        <v>2015</v>
      </c>
      <c r="B1205" s="14" t="s">
        <v>2229</v>
      </c>
      <c r="C1205" s="14" t="s">
        <v>2270</v>
      </c>
      <c r="D1205" s="412">
        <v>39.49</v>
      </c>
      <c r="E1205" s="412">
        <f t="shared" si="121"/>
        <v>21.938888801133334</v>
      </c>
      <c r="F1205" s="412" t="s">
        <v>113</v>
      </c>
      <c r="G1205" s="406">
        <v>2010</v>
      </c>
      <c r="H1205" s="406">
        <v>2010</v>
      </c>
      <c r="I1205" s="424">
        <f>VLOOKUP(H1205,[1]Inflation!$G$16:$H$26,2,FALSE)</f>
        <v>1.0461491063094051</v>
      </c>
      <c r="J1205" s="16">
        <f t="shared" si="120"/>
        <v>22.951348912727052</v>
      </c>
      <c r="K1205" s="413"/>
      <c r="L1205" s="457">
        <v>39.49</v>
      </c>
      <c r="M1205" s="414">
        <f>(L1205*1.6666666666)/3</f>
        <v>21.938888888011334</v>
      </c>
      <c r="N1205" s="16">
        <f t="shared" si="118"/>
        <v>22.951349003614393</v>
      </c>
      <c r="O1205" s="414">
        <v>40</v>
      </c>
      <c r="P1205" s="414">
        <f>(O1205*1.666666)/3</f>
        <v>22.222213333333332</v>
      </c>
      <c r="Q1205" s="16">
        <f t="shared" si="119"/>
        <v>23.247748618883612</v>
      </c>
      <c r="R1205" s="474" t="s">
        <v>941</v>
      </c>
      <c r="S1205" s="14" t="s">
        <v>153</v>
      </c>
      <c r="T1205" s="14" t="s">
        <v>224</v>
      </c>
      <c r="U1205" s="416" t="s">
        <v>32</v>
      </c>
      <c r="V1205" s="14" t="s">
        <v>3281</v>
      </c>
      <c r="W1205" s="38" t="s">
        <v>225</v>
      </c>
      <c r="X1205" s="14"/>
    </row>
    <row r="1206" spans="1:24" s="401" customFormat="1" x14ac:dyDescent="0.2">
      <c r="A1206" s="14" t="s">
        <v>2015</v>
      </c>
      <c r="B1206" s="14" t="s">
        <v>2229</v>
      </c>
      <c r="C1206" s="14" t="s">
        <v>2271</v>
      </c>
      <c r="D1206" s="412">
        <v>54.02</v>
      </c>
      <c r="E1206" s="412">
        <f t="shared" si="121"/>
        <v>30.011110991066669</v>
      </c>
      <c r="F1206" s="412" t="s">
        <v>113</v>
      </c>
      <c r="G1206" s="406">
        <v>2010</v>
      </c>
      <c r="H1206" s="406">
        <v>2010</v>
      </c>
      <c r="I1206" s="424">
        <f>VLOOKUP(H1206,[1]Inflation!$G$16:$H$26,2,FALSE)</f>
        <v>1.0461491063094051</v>
      </c>
      <c r="J1206" s="16">
        <f t="shared" si="120"/>
        <v>31.396096942656758</v>
      </c>
      <c r="K1206" s="413"/>
      <c r="L1206" s="457"/>
      <c r="M1206" s="414"/>
      <c r="N1206" s="16">
        <f t="shared" si="118"/>
        <v>0</v>
      </c>
      <c r="O1206" s="414"/>
      <c r="P1206" s="414"/>
      <c r="Q1206" s="16">
        <f t="shared" si="119"/>
        <v>0</v>
      </c>
      <c r="R1206" s="474" t="s">
        <v>941</v>
      </c>
      <c r="S1206" s="14" t="s">
        <v>153</v>
      </c>
      <c r="T1206" s="14" t="s">
        <v>224</v>
      </c>
      <c r="U1206" s="416" t="s">
        <v>32</v>
      </c>
      <c r="V1206" s="14" t="s">
        <v>3282</v>
      </c>
      <c r="W1206" s="38" t="s">
        <v>225</v>
      </c>
      <c r="X1206" s="14"/>
    </row>
    <row r="1207" spans="1:24" s="401" customFormat="1" x14ac:dyDescent="0.2">
      <c r="A1207" s="14" t="s">
        <v>2015</v>
      </c>
      <c r="B1207" s="14" t="s">
        <v>2229</v>
      </c>
      <c r="C1207" s="14" t="s">
        <v>2272</v>
      </c>
      <c r="D1207" s="412">
        <v>39.71</v>
      </c>
      <c r="E1207" s="412">
        <f t="shared" si="121"/>
        <v>22.061111022866669</v>
      </c>
      <c r="F1207" s="412" t="s">
        <v>113</v>
      </c>
      <c r="G1207" s="406">
        <v>2010</v>
      </c>
      <c r="H1207" s="406">
        <v>2010</v>
      </c>
      <c r="I1207" s="424">
        <f>VLOOKUP(H1207,[1]Inflation!$G$16:$H$26,2,FALSE)</f>
        <v>1.0461491063094051</v>
      </c>
      <c r="J1207" s="16">
        <f t="shared" si="120"/>
        <v>23.079211580764529</v>
      </c>
      <c r="K1207" s="413"/>
      <c r="L1207" s="457"/>
      <c r="M1207" s="414"/>
      <c r="N1207" s="16">
        <f t="shared" si="118"/>
        <v>0</v>
      </c>
      <c r="O1207" s="414"/>
      <c r="P1207" s="414"/>
      <c r="Q1207" s="16">
        <f t="shared" si="119"/>
        <v>0</v>
      </c>
      <c r="R1207" s="474" t="s">
        <v>941</v>
      </c>
      <c r="S1207" s="14" t="s">
        <v>196</v>
      </c>
      <c r="T1207" s="14" t="s">
        <v>197</v>
      </c>
      <c r="U1207" s="416" t="s">
        <v>1058</v>
      </c>
      <c r="V1207" s="14" t="s">
        <v>3283</v>
      </c>
      <c r="W1207" s="38" t="s">
        <v>199</v>
      </c>
      <c r="X1207" s="14"/>
    </row>
    <row r="1208" spans="1:24" s="401" customFormat="1" x14ac:dyDescent="0.2">
      <c r="A1208" s="14" t="s">
        <v>2015</v>
      </c>
      <c r="B1208" s="14" t="s">
        <v>2229</v>
      </c>
      <c r="C1208" s="14" t="s">
        <v>2273</v>
      </c>
      <c r="D1208" s="412">
        <v>47.99</v>
      </c>
      <c r="E1208" s="412">
        <f t="shared" si="121"/>
        <v>26.661111004466665</v>
      </c>
      <c r="F1208" s="412" t="s">
        <v>113</v>
      </c>
      <c r="G1208" s="406">
        <v>2010</v>
      </c>
      <c r="H1208" s="406">
        <v>2010</v>
      </c>
      <c r="I1208" s="424">
        <f>VLOOKUP(H1208,[1]Inflation!$G$16:$H$26,2,FALSE)</f>
        <v>1.0461491063094051</v>
      </c>
      <c r="J1208" s="16">
        <f t="shared" si="120"/>
        <v>27.891497450538647</v>
      </c>
      <c r="K1208" s="413"/>
      <c r="L1208" s="457"/>
      <c r="M1208" s="414"/>
      <c r="N1208" s="16">
        <f t="shared" si="118"/>
        <v>0</v>
      </c>
      <c r="O1208" s="414"/>
      <c r="P1208" s="414"/>
      <c r="Q1208" s="16">
        <f t="shared" si="119"/>
        <v>0</v>
      </c>
      <c r="R1208" s="474" t="s">
        <v>941</v>
      </c>
      <c r="S1208" s="14" t="s">
        <v>196</v>
      </c>
      <c r="T1208" s="14" t="s">
        <v>197</v>
      </c>
      <c r="U1208" s="416" t="s">
        <v>1058</v>
      </c>
      <c r="V1208" s="14" t="s">
        <v>3284</v>
      </c>
      <c r="W1208" s="38" t="s">
        <v>199</v>
      </c>
      <c r="X1208" s="14"/>
    </row>
    <row r="1209" spans="1:24" s="401" customFormat="1" x14ac:dyDescent="0.2">
      <c r="A1209" s="14" t="s">
        <v>2015</v>
      </c>
      <c r="B1209" s="14" t="s">
        <v>2229</v>
      </c>
      <c r="C1209" s="14" t="s">
        <v>2272</v>
      </c>
      <c r="D1209" s="412">
        <v>37.409999999999997</v>
      </c>
      <c r="E1209" s="412">
        <f t="shared" si="121"/>
        <v>20.783333250199998</v>
      </c>
      <c r="F1209" s="412" t="s">
        <v>113</v>
      </c>
      <c r="G1209" s="406">
        <v>2011</v>
      </c>
      <c r="H1209" s="406">
        <v>2011</v>
      </c>
      <c r="I1209" s="424">
        <f>VLOOKUP(H1209,[1]Inflation!$G$16:$H$26,2,FALSE)</f>
        <v>1.0292667257822254</v>
      </c>
      <c r="J1209" s="16">
        <f t="shared" si="120"/>
        <v>21.391593365274211</v>
      </c>
      <c r="K1209" s="413"/>
      <c r="L1209" s="457"/>
      <c r="M1209" s="414"/>
      <c r="N1209" s="16">
        <f t="shared" si="118"/>
        <v>0</v>
      </c>
      <c r="O1209" s="414"/>
      <c r="P1209" s="414"/>
      <c r="Q1209" s="16">
        <f t="shared" si="119"/>
        <v>0</v>
      </c>
      <c r="R1209" s="474" t="s">
        <v>941</v>
      </c>
      <c r="S1209" s="14" t="s">
        <v>196</v>
      </c>
      <c r="T1209" s="14" t="s">
        <v>197</v>
      </c>
      <c r="U1209" s="416" t="s">
        <v>2012</v>
      </c>
      <c r="V1209" s="14" t="s">
        <v>3285</v>
      </c>
      <c r="W1209" s="38" t="s">
        <v>201</v>
      </c>
      <c r="X1209" s="14"/>
    </row>
    <row r="1210" spans="1:24" s="401" customFormat="1" x14ac:dyDescent="0.2">
      <c r="A1210" s="14" t="s">
        <v>2015</v>
      </c>
      <c r="B1210" s="14" t="s">
        <v>2229</v>
      </c>
      <c r="C1210" s="14" t="s">
        <v>2273</v>
      </c>
      <c r="D1210" s="412">
        <v>46</v>
      </c>
      <c r="E1210" s="412">
        <f t="shared" si="121"/>
        <v>25.55555545333333</v>
      </c>
      <c r="F1210" s="412" t="s">
        <v>113</v>
      </c>
      <c r="G1210" s="406">
        <v>2011</v>
      </c>
      <c r="H1210" s="406">
        <v>2011</v>
      </c>
      <c r="I1210" s="424">
        <f>VLOOKUP(H1210,[1]Inflation!$G$16:$H$26,2,FALSE)</f>
        <v>1.0292667257822254</v>
      </c>
      <c r="J1210" s="16">
        <f t="shared" si="120"/>
        <v>26.303482886998491</v>
      </c>
      <c r="K1210" s="413"/>
      <c r="L1210" s="457"/>
      <c r="M1210" s="414"/>
      <c r="N1210" s="16">
        <f t="shared" ref="N1210:N1240" si="122">M1210*I1210</f>
        <v>0</v>
      </c>
      <c r="O1210" s="414"/>
      <c r="P1210" s="414"/>
      <c r="Q1210" s="16">
        <f t="shared" ref="Q1210:Q1240" si="123">P1210*I1210</f>
        <v>0</v>
      </c>
      <c r="R1210" s="474" t="s">
        <v>941</v>
      </c>
      <c r="S1210" s="14" t="s">
        <v>196</v>
      </c>
      <c r="T1210" s="14" t="s">
        <v>197</v>
      </c>
      <c r="U1210" s="416" t="s">
        <v>2012</v>
      </c>
      <c r="V1210" s="14" t="s">
        <v>3286</v>
      </c>
      <c r="W1210" s="38" t="s">
        <v>201</v>
      </c>
      <c r="X1210" s="14"/>
    </row>
    <row r="1211" spans="1:24" s="401" customFormat="1" x14ac:dyDescent="0.2">
      <c r="A1211" s="373" t="s">
        <v>2015</v>
      </c>
      <c r="B1211" s="14" t="s">
        <v>2229</v>
      </c>
      <c r="C1211" s="14" t="s">
        <v>2274</v>
      </c>
      <c r="D1211" s="398">
        <v>24.78</v>
      </c>
      <c r="E1211" s="398">
        <f>(D1211*1.666666666)/3</f>
        <v>13.76666666116</v>
      </c>
      <c r="F1211" s="398" t="s">
        <v>113</v>
      </c>
      <c r="G1211" s="406">
        <v>2011</v>
      </c>
      <c r="H1211" s="406">
        <v>2011</v>
      </c>
      <c r="I1211" s="424">
        <f>VLOOKUP(H1211,[1]Inflation!$G$16:$H$26,2,FALSE)</f>
        <v>1.0292667257822254</v>
      </c>
      <c r="J1211" s="16">
        <f t="shared" ref="J1211:J1241" si="124">I1211*E1211</f>
        <v>14.169571919267476</v>
      </c>
      <c r="K1211" s="14"/>
      <c r="L1211" s="16"/>
      <c r="M1211" s="398"/>
      <c r="N1211" s="16">
        <f t="shared" si="122"/>
        <v>0</v>
      </c>
      <c r="O1211" s="398"/>
      <c r="P1211" s="398"/>
      <c r="Q1211" s="16">
        <f t="shared" si="123"/>
        <v>0</v>
      </c>
      <c r="R1211" s="474" t="s">
        <v>941</v>
      </c>
      <c r="S1211" s="14" t="s">
        <v>97</v>
      </c>
      <c r="T1211" s="14" t="s">
        <v>227</v>
      </c>
      <c r="U1211" s="416" t="s">
        <v>32</v>
      </c>
      <c r="V1211" s="14" t="s">
        <v>3287</v>
      </c>
      <c r="W1211" s="38" t="s">
        <v>228</v>
      </c>
      <c r="X1211" s="14"/>
    </row>
    <row r="1212" spans="1:24" s="401" customFormat="1" x14ac:dyDescent="0.2">
      <c r="A1212" s="14" t="s">
        <v>2015</v>
      </c>
      <c r="B1212" s="14" t="s">
        <v>2229</v>
      </c>
      <c r="C1212" s="14" t="s">
        <v>2275</v>
      </c>
      <c r="D1212" s="398">
        <v>61.38</v>
      </c>
      <c r="E1212" s="398">
        <f>(D1212*1.666666666)/3</f>
        <v>34.099999986360004</v>
      </c>
      <c r="F1212" s="398" t="s">
        <v>113</v>
      </c>
      <c r="G1212" s="406" t="s">
        <v>235</v>
      </c>
      <c r="H1212" s="406">
        <v>2007</v>
      </c>
      <c r="I1212" s="424">
        <f>VLOOKUP(H1212,[1]Inflation!$G$16:$H$26,2,FALSE)</f>
        <v>1.118306895992371</v>
      </c>
      <c r="J1212" s="16">
        <f t="shared" si="124"/>
        <v>38.13426513808615</v>
      </c>
      <c r="K1212" s="14"/>
      <c r="L1212" s="18"/>
      <c r="M1212" s="14"/>
      <c r="N1212" s="16">
        <f t="shared" si="122"/>
        <v>0</v>
      </c>
      <c r="O1212" s="14"/>
      <c r="P1212" s="14"/>
      <c r="Q1212" s="16">
        <f t="shared" si="123"/>
        <v>0</v>
      </c>
      <c r="R1212" s="474" t="s">
        <v>941</v>
      </c>
      <c r="S1212" s="14" t="s">
        <v>233</v>
      </c>
      <c r="T1212" s="14" t="s">
        <v>234</v>
      </c>
      <c r="U1212" s="416" t="s">
        <v>236</v>
      </c>
      <c r="V1212" s="14" t="s">
        <v>3288</v>
      </c>
      <c r="W1212" s="38" t="s">
        <v>237</v>
      </c>
      <c r="X1212" s="14"/>
    </row>
    <row r="1213" spans="1:24" s="401" customFormat="1" x14ac:dyDescent="0.2">
      <c r="A1213" s="14" t="s">
        <v>2015</v>
      </c>
      <c r="B1213" s="14" t="s">
        <v>2229</v>
      </c>
      <c r="C1213" s="14" t="s">
        <v>2276</v>
      </c>
      <c r="D1213" s="398">
        <v>63.53</v>
      </c>
      <c r="E1213" s="398">
        <f>(D1213*1.666666666)/3</f>
        <v>35.294444430326671</v>
      </c>
      <c r="F1213" s="398" t="s">
        <v>113</v>
      </c>
      <c r="G1213" s="406" t="s">
        <v>235</v>
      </c>
      <c r="H1213" s="406">
        <v>2007</v>
      </c>
      <c r="I1213" s="424">
        <f>VLOOKUP(H1213,[1]Inflation!$G$16:$H$26,2,FALSE)</f>
        <v>1.118306895992371</v>
      </c>
      <c r="J1213" s="16">
        <f t="shared" si="124"/>
        <v>39.470020596653846</v>
      </c>
      <c r="K1213" s="14"/>
      <c r="L1213" s="18"/>
      <c r="M1213" s="14"/>
      <c r="N1213" s="16">
        <f t="shared" si="122"/>
        <v>0</v>
      </c>
      <c r="O1213" s="14"/>
      <c r="P1213" s="14"/>
      <c r="Q1213" s="16">
        <f t="shared" si="123"/>
        <v>0</v>
      </c>
      <c r="R1213" s="474" t="s">
        <v>941</v>
      </c>
      <c r="S1213" s="14" t="s">
        <v>233</v>
      </c>
      <c r="T1213" s="14" t="s">
        <v>234</v>
      </c>
      <c r="U1213" s="416" t="s">
        <v>236</v>
      </c>
      <c r="V1213" s="14" t="s">
        <v>2776</v>
      </c>
      <c r="W1213" s="38" t="s">
        <v>237</v>
      </c>
      <c r="X1213" s="14"/>
    </row>
    <row r="1214" spans="1:24" s="401" customFormat="1" x14ac:dyDescent="0.2">
      <c r="A1214" s="14" t="s">
        <v>2015</v>
      </c>
      <c r="B1214" s="14" t="s">
        <v>2229</v>
      </c>
      <c r="C1214" s="14" t="s">
        <v>2277</v>
      </c>
      <c r="D1214" s="398">
        <v>77</v>
      </c>
      <c r="E1214" s="398">
        <v>77</v>
      </c>
      <c r="F1214" s="398"/>
      <c r="G1214" s="406">
        <v>2009</v>
      </c>
      <c r="H1214" s="406">
        <v>2009</v>
      </c>
      <c r="I1214" s="424">
        <f>VLOOKUP(H1214,[1]Inflation!$G$16:$H$26,2,FALSE)</f>
        <v>1.0733291816457666</v>
      </c>
      <c r="J1214" s="16">
        <f t="shared" si="124"/>
        <v>82.646346986724026</v>
      </c>
      <c r="K1214" s="14"/>
      <c r="L1214" s="18"/>
      <c r="M1214" s="14"/>
      <c r="N1214" s="16">
        <f t="shared" si="122"/>
        <v>0</v>
      </c>
      <c r="O1214" s="14"/>
      <c r="P1214" s="14"/>
      <c r="Q1214" s="16">
        <f t="shared" si="123"/>
        <v>0</v>
      </c>
      <c r="R1214" s="474" t="s">
        <v>113</v>
      </c>
      <c r="S1214" s="14" t="s">
        <v>97</v>
      </c>
      <c r="T1214" s="14" t="s">
        <v>304</v>
      </c>
      <c r="U1214" s="416">
        <v>3</v>
      </c>
      <c r="V1214" s="14" t="s">
        <v>2739</v>
      </c>
      <c r="W1214" s="38" t="s">
        <v>305</v>
      </c>
      <c r="X1214" s="14"/>
    </row>
    <row r="1215" spans="1:24" x14ac:dyDescent="0.2">
      <c r="A1215" s="14" t="s">
        <v>2015</v>
      </c>
      <c r="B1215" s="14" t="s">
        <v>2229</v>
      </c>
      <c r="C1215" s="14" t="s">
        <v>2278</v>
      </c>
      <c r="D1215" s="398">
        <v>90</v>
      </c>
      <c r="E1215" s="398">
        <v>90</v>
      </c>
      <c r="F1215" s="398"/>
      <c r="G1215" s="14">
        <v>2012</v>
      </c>
      <c r="H1215" s="14">
        <v>2012</v>
      </c>
      <c r="I1215" s="424">
        <f>VLOOKUP(H1215,[1]Inflation!$G$16:$H$26,2,FALSE)</f>
        <v>1</v>
      </c>
      <c r="J1215" s="16">
        <f t="shared" si="124"/>
        <v>90</v>
      </c>
      <c r="K1215" s="14"/>
      <c r="L1215" s="18"/>
      <c r="M1215" s="14"/>
      <c r="N1215" s="16">
        <f t="shared" si="122"/>
        <v>0</v>
      </c>
      <c r="O1215" s="14"/>
      <c r="P1215" s="14"/>
      <c r="Q1215" s="16">
        <f t="shared" si="123"/>
        <v>0</v>
      </c>
      <c r="R1215" s="12" t="s">
        <v>113</v>
      </c>
      <c r="S1215" s="14" t="s">
        <v>28</v>
      </c>
      <c r="T1215" s="14" t="s">
        <v>354</v>
      </c>
      <c r="U1215" s="416">
        <v>3</v>
      </c>
      <c r="V1215" s="14" t="s">
        <v>2739</v>
      </c>
      <c r="W1215" s="38" t="s">
        <v>355</v>
      </c>
      <c r="X1215" s="14"/>
    </row>
    <row r="1216" spans="1:24" x14ac:dyDescent="0.2">
      <c r="A1216" s="14" t="s">
        <v>2015</v>
      </c>
      <c r="B1216" s="14" t="s">
        <v>2229</v>
      </c>
      <c r="C1216" s="14" t="s">
        <v>2280</v>
      </c>
      <c r="D1216" s="398">
        <v>74</v>
      </c>
      <c r="E1216" s="398">
        <v>74</v>
      </c>
      <c r="F1216" s="398"/>
      <c r="G1216" s="14">
        <v>2010</v>
      </c>
      <c r="H1216" s="14">
        <v>2010</v>
      </c>
      <c r="I1216" s="424">
        <f>VLOOKUP(H1216,[1]Inflation!$G$16:$H$26,2,FALSE)</f>
        <v>1.0461491063094051</v>
      </c>
      <c r="J1216" s="16">
        <f t="shared" si="124"/>
        <v>77.415033866895968</v>
      </c>
      <c r="K1216" s="398"/>
      <c r="L1216" s="16"/>
      <c r="M1216" s="398"/>
      <c r="N1216" s="16">
        <f t="shared" si="122"/>
        <v>0</v>
      </c>
      <c r="O1216" s="398"/>
      <c r="P1216" s="398"/>
      <c r="Q1216" s="16">
        <f t="shared" si="123"/>
        <v>0</v>
      </c>
      <c r="R1216" s="12" t="s">
        <v>336</v>
      </c>
      <c r="S1216" s="14" t="s">
        <v>233</v>
      </c>
      <c r="T1216" s="14" t="s">
        <v>1342</v>
      </c>
      <c r="U1216" s="416">
        <v>4</v>
      </c>
      <c r="V1216" s="14" t="s">
        <v>2739</v>
      </c>
      <c r="W1216" s="38" t="s">
        <v>1344</v>
      </c>
      <c r="X1216" s="14" t="s">
        <v>1413</v>
      </c>
    </row>
    <row r="1217" spans="1:24" s="401" customFormat="1" x14ac:dyDescent="0.2">
      <c r="A1217" s="14" t="s">
        <v>2015</v>
      </c>
      <c r="B1217" s="14" t="s">
        <v>2229</v>
      </c>
      <c r="C1217" s="14" t="s">
        <v>2281</v>
      </c>
      <c r="D1217" s="398">
        <v>40</v>
      </c>
      <c r="E1217" s="398">
        <f>(D1217*1.666666)/3</f>
        <v>22.222213333333332</v>
      </c>
      <c r="F1217" s="398" t="s">
        <v>113</v>
      </c>
      <c r="G1217" s="14">
        <v>2011</v>
      </c>
      <c r="H1217" s="14">
        <v>2011</v>
      </c>
      <c r="I1217" s="424">
        <f>VLOOKUP(H1217,[1]Inflation!$G$16:$H$26,2,FALSE)</f>
        <v>1.0292667257822254</v>
      </c>
      <c r="J1217" s="16">
        <f t="shared" si="124"/>
        <v>22.872584757234112</v>
      </c>
      <c r="K1217" s="398"/>
      <c r="L1217" s="16"/>
      <c r="M1217" s="398"/>
      <c r="N1217" s="16">
        <f t="shared" si="122"/>
        <v>0</v>
      </c>
      <c r="O1217" s="398"/>
      <c r="P1217" s="398"/>
      <c r="Q1217" s="16">
        <f t="shared" si="123"/>
        <v>0</v>
      </c>
      <c r="R1217" s="12" t="s">
        <v>941</v>
      </c>
      <c r="S1217" s="14" t="s">
        <v>71</v>
      </c>
      <c r="T1217" s="14" t="s">
        <v>93</v>
      </c>
      <c r="U1217" s="416" t="s">
        <v>989</v>
      </c>
      <c r="V1217" s="14" t="s">
        <v>3289</v>
      </c>
      <c r="W1217" s="38" t="s">
        <v>94</v>
      </c>
      <c r="X1217" s="373" t="s">
        <v>95</v>
      </c>
    </row>
    <row r="1218" spans="1:24" s="401" customFormat="1" ht="25.5" x14ac:dyDescent="0.2">
      <c r="A1218" s="14" t="s">
        <v>2015</v>
      </c>
      <c r="B1218" s="14" t="s">
        <v>2229</v>
      </c>
      <c r="C1218" s="14" t="s">
        <v>2229</v>
      </c>
      <c r="D1218" s="398"/>
      <c r="E1218" s="398"/>
      <c r="F1218" s="398"/>
      <c r="G1218" s="14" t="s">
        <v>30</v>
      </c>
      <c r="H1218" s="14">
        <v>2008</v>
      </c>
      <c r="I1218" s="424">
        <f>VLOOKUP(H1218,[1]Inflation!$G$16:$H$26,2,FALSE)</f>
        <v>1.0721304058925818</v>
      </c>
      <c r="J1218" s="16">
        <f t="shared" si="124"/>
        <v>0</v>
      </c>
      <c r="K1218" s="14"/>
      <c r="L1218" s="16">
        <v>3.5</v>
      </c>
      <c r="M1218" s="398">
        <f>L1218*5</f>
        <v>17.5</v>
      </c>
      <c r="N1218" s="16">
        <f t="shared" si="122"/>
        <v>18.762282103120182</v>
      </c>
      <c r="O1218" s="398">
        <v>11</v>
      </c>
      <c r="P1218" s="398">
        <f>O1218*5</f>
        <v>55</v>
      </c>
      <c r="Q1218" s="16">
        <f t="shared" si="123"/>
        <v>58.967172324091997</v>
      </c>
      <c r="R1218" s="12" t="s">
        <v>148</v>
      </c>
      <c r="S1218" s="14" t="s">
        <v>28</v>
      </c>
      <c r="T1218" s="14" t="s">
        <v>29</v>
      </c>
      <c r="U1218" s="416" t="s">
        <v>2286</v>
      </c>
      <c r="V1218" s="14" t="s">
        <v>2739</v>
      </c>
      <c r="W1218" s="38" t="s">
        <v>33</v>
      </c>
      <c r="X1218" s="373" t="s">
        <v>34</v>
      </c>
    </row>
    <row r="1219" spans="1:24" s="401" customFormat="1" ht="25.5" x14ac:dyDescent="0.2">
      <c r="A1219" s="14" t="s">
        <v>2015</v>
      </c>
      <c r="B1219" s="14" t="s">
        <v>2229</v>
      </c>
      <c r="C1219" s="14" t="s">
        <v>2229</v>
      </c>
      <c r="D1219" s="398">
        <v>3.37</v>
      </c>
      <c r="E1219" s="398">
        <f>D1219*5</f>
        <v>16.850000000000001</v>
      </c>
      <c r="F1219" s="398" t="s">
        <v>113</v>
      </c>
      <c r="G1219" s="14" t="s">
        <v>30</v>
      </c>
      <c r="H1219" s="14">
        <v>2008</v>
      </c>
      <c r="I1219" s="424">
        <f>VLOOKUP(H1219,[1]Inflation!$G$16:$H$26,2,FALSE)</f>
        <v>1.0721304058925818</v>
      </c>
      <c r="J1219" s="16">
        <f t="shared" si="124"/>
        <v>18.065397339290005</v>
      </c>
      <c r="K1219" s="14"/>
      <c r="L1219" s="16"/>
      <c r="M1219" s="398"/>
      <c r="N1219" s="16">
        <f t="shared" si="122"/>
        <v>0</v>
      </c>
      <c r="O1219" s="398"/>
      <c r="P1219" s="398"/>
      <c r="Q1219" s="16">
        <f t="shared" si="123"/>
        <v>0</v>
      </c>
      <c r="R1219" s="12" t="s">
        <v>148</v>
      </c>
      <c r="S1219" s="14" t="s">
        <v>28</v>
      </c>
      <c r="T1219" s="14" t="s">
        <v>29</v>
      </c>
      <c r="U1219" s="416" t="s">
        <v>2155</v>
      </c>
      <c r="V1219" s="14" t="s">
        <v>2739</v>
      </c>
      <c r="W1219" s="38" t="s">
        <v>33</v>
      </c>
      <c r="X1219" s="373" t="s">
        <v>2735</v>
      </c>
    </row>
    <row r="1220" spans="1:24" s="401" customFormat="1" x14ac:dyDescent="0.2">
      <c r="A1220" s="14" t="s">
        <v>2015</v>
      </c>
      <c r="B1220" s="14" t="s">
        <v>2229</v>
      </c>
      <c r="C1220" s="14" t="s">
        <v>2288</v>
      </c>
      <c r="D1220" s="24">
        <v>66.81</v>
      </c>
      <c r="E1220" s="398">
        <f>(D1220*1.66666666)/3</f>
        <v>37.116666518199999</v>
      </c>
      <c r="F1220" s="398" t="s">
        <v>113</v>
      </c>
      <c r="G1220" s="23" t="s">
        <v>67</v>
      </c>
      <c r="H1220" s="23">
        <v>2010</v>
      </c>
      <c r="I1220" s="424">
        <f>VLOOKUP(H1220,[1]Inflation!$G$16:$H$26,2,FALSE)</f>
        <v>1.0461491063094051</v>
      </c>
      <c r="J1220" s="480">
        <f t="shared" si="124"/>
        <v>38.829567507199144</v>
      </c>
      <c r="K1220" s="24"/>
      <c r="L1220" s="446">
        <v>20</v>
      </c>
      <c r="M1220" s="24">
        <f>(L1220*1.666666666)/3</f>
        <v>11.111111106666668</v>
      </c>
      <c r="N1220" s="16">
        <f t="shared" si="122"/>
        <v>11.623878954343839</v>
      </c>
      <c r="O1220" s="24">
        <v>324.70999999999998</v>
      </c>
      <c r="P1220" s="24">
        <f>(O1220*1.66666666666)/3</f>
        <v>180.39444444372285</v>
      </c>
      <c r="Q1220" s="16">
        <f t="shared" si="123"/>
        <v>188.71948683798229</v>
      </c>
      <c r="R1220" s="12" t="s">
        <v>941</v>
      </c>
      <c r="S1220" s="14" t="s">
        <v>65</v>
      </c>
      <c r="T1220" s="23" t="s">
        <v>66</v>
      </c>
      <c r="U1220" s="417"/>
      <c r="V1220" s="26" t="s">
        <v>3290</v>
      </c>
      <c r="W1220" s="27" t="s">
        <v>69</v>
      </c>
      <c r="X1220" s="50"/>
    </row>
    <row r="1221" spans="1:24" s="401" customFormat="1" x14ac:dyDescent="0.2">
      <c r="A1221" s="14" t="s">
        <v>2015</v>
      </c>
      <c r="B1221" s="14" t="s">
        <v>2229</v>
      </c>
      <c r="C1221" s="14" t="s">
        <v>2289</v>
      </c>
      <c r="D1221" s="24">
        <v>50.91</v>
      </c>
      <c r="E1221" s="24">
        <f>(D1221/10.76391)*5</f>
        <v>23.648469747517396</v>
      </c>
      <c r="F1221" s="24" t="s">
        <v>113</v>
      </c>
      <c r="G1221" s="23" t="s">
        <v>67</v>
      </c>
      <c r="H1221" s="23">
        <v>2010</v>
      </c>
      <c r="I1221" s="424">
        <f>VLOOKUP(H1221,[1]Inflation!$G$16:$H$26,2,FALSE)</f>
        <v>1.0461491063094051</v>
      </c>
      <c r="J1221" s="16">
        <f t="shared" si="124"/>
        <v>24.739825491950324</v>
      </c>
      <c r="K1221" s="24"/>
      <c r="L1221" s="446">
        <v>37.119999999999997</v>
      </c>
      <c r="M1221" s="24">
        <f>(L1221/10.76391)*5</f>
        <v>17.242804891531051</v>
      </c>
      <c r="N1221" s="16">
        <f t="shared" si="122"/>
        <v>18.038544927542649</v>
      </c>
      <c r="O1221" s="24">
        <v>63.94</v>
      </c>
      <c r="P1221" s="24">
        <f>(O1221/10.76391)*5</f>
        <v>29.701103037836624</v>
      </c>
      <c r="Q1221" s="16">
        <f t="shared" si="123"/>
        <v>31.071782399436341</v>
      </c>
      <c r="R1221" s="408" t="s">
        <v>2720</v>
      </c>
      <c r="S1221" s="14" t="s">
        <v>65</v>
      </c>
      <c r="T1221" s="23" t="s">
        <v>66</v>
      </c>
      <c r="U1221" s="417"/>
      <c r="V1221" s="26" t="s">
        <v>3291</v>
      </c>
      <c r="W1221" s="27" t="s">
        <v>69</v>
      </c>
      <c r="X1221" s="50"/>
    </row>
    <row r="1222" spans="1:24" s="401" customFormat="1" x14ac:dyDescent="0.2">
      <c r="A1222" s="14" t="s">
        <v>2015</v>
      </c>
      <c r="B1222" s="14" t="s">
        <v>2229</v>
      </c>
      <c r="C1222" s="14" t="s">
        <v>2290</v>
      </c>
      <c r="D1222" s="24">
        <v>60.49</v>
      </c>
      <c r="E1222" s="24">
        <f>(D1222/9)*5</f>
        <v>33.605555555555554</v>
      </c>
      <c r="F1222" s="24" t="s">
        <v>113</v>
      </c>
      <c r="G1222" s="23" t="s">
        <v>67</v>
      </c>
      <c r="H1222" s="23">
        <v>2010</v>
      </c>
      <c r="I1222" s="424">
        <f>VLOOKUP(H1222,[1]Inflation!$G$16:$H$26,2,FALSE)</f>
        <v>1.0461491063094051</v>
      </c>
      <c r="J1222" s="16">
        <f t="shared" si="124"/>
        <v>35.156421911475505</v>
      </c>
      <c r="K1222" s="24"/>
      <c r="L1222" s="446">
        <v>42.5</v>
      </c>
      <c r="M1222" s="24">
        <f>(L1222*1.6666666)/3</f>
        <v>23.611110166666666</v>
      </c>
      <c r="N1222" s="16">
        <f t="shared" si="122"/>
        <v>24.700741799831242</v>
      </c>
      <c r="O1222" s="24">
        <v>75</v>
      </c>
      <c r="P1222" s="24">
        <f>(O1222*1.666666666)/3</f>
        <v>41.666666650000003</v>
      </c>
      <c r="Q1222" s="16">
        <f t="shared" si="123"/>
        <v>43.589546078789397</v>
      </c>
      <c r="R1222" s="12" t="s">
        <v>941</v>
      </c>
      <c r="S1222" s="14" t="s">
        <v>65</v>
      </c>
      <c r="T1222" s="23" t="s">
        <v>66</v>
      </c>
      <c r="U1222" s="417"/>
      <c r="V1222" s="26" t="s">
        <v>3292</v>
      </c>
      <c r="W1222" s="27" t="s">
        <v>69</v>
      </c>
      <c r="X1222" s="50"/>
    </row>
    <row r="1223" spans="1:24" s="401" customFormat="1" x14ac:dyDescent="0.2">
      <c r="A1223" s="37" t="s">
        <v>2015</v>
      </c>
      <c r="B1223" s="37" t="s">
        <v>2229</v>
      </c>
      <c r="C1223" s="37" t="s">
        <v>2292</v>
      </c>
      <c r="D1223" s="388">
        <v>40.200000000000003</v>
      </c>
      <c r="E1223" s="388">
        <f t="shared" ref="E1223:E1229" si="125">(D1223*1.666666666)/3</f>
        <v>22.333333324400002</v>
      </c>
      <c r="F1223" s="388" t="s">
        <v>113</v>
      </c>
      <c r="G1223" s="23" t="s">
        <v>67</v>
      </c>
      <c r="H1223" s="23">
        <v>2010</v>
      </c>
      <c r="I1223" s="424">
        <f>VLOOKUP(H1223,[1]Inflation!$G$16:$H$26,2,FALSE)</f>
        <v>1.0461491063094051</v>
      </c>
      <c r="J1223" s="16">
        <f t="shared" si="124"/>
        <v>23.363996698231116</v>
      </c>
      <c r="K1223" s="388"/>
      <c r="L1223" s="454">
        <v>21.6</v>
      </c>
      <c r="M1223" s="388">
        <f t="shared" ref="M1223:M1229" si="126">(L1223*1.66666666666666)/3</f>
        <v>11.999999999999952</v>
      </c>
      <c r="N1223" s="16">
        <f t="shared" si="122"/>
        <v>12.553789275712811</v>
      </c>
      <c r="O1223" s="388">
        <v>80</v>
      </c>
      <c r="P1223" s="388">
        <f t="shared" ref="P1223:P1231" si="127">(O1223*1.66666666666)/3</f>
        <v>44.444444444266672</v>
      </c>
      <c r="Q1223" s="16">
        <f t="shared" si="123"/>
        <v>46.495515835787579</v>
      </c>
      <c r="R1223" s="12" t="s">
        <v>941</v>
      </c>
      <c r="S1223" s="37" t="s">
        <v>658</v>
      </c>
      <c r="T1223" s="23" t="s">
        <v>66</v>
      </c>
      <c r="U1223" s="419"/>
      <c r="V1223" s="389" t="s">
        <v>3293</v>
      </c>
      <c r="W1223" s="27" t="s">
        <v>69</v>
      </c>
      <c r="X1223" s="477"/>
    </row>
    <row r="1224" spans="1:24" s="401" customFormat="1" x14ac:dyDescent="0.2">
      <c r="A1224" s="37" t="s">
        <v>2015</v>
      </c>
      <c r="B1224" s="37" t="s">
        <v>2229</v>
      </c>
      <c r="C1224" s="37" t="s">
        <v>2294</v>
      </c>
      <c r="D1224" s="388">
        <v>101.08</v>
      </c>
      <c r="E1224" s="388">
        <f t="shared" si="125"/>
        <v>56.155555533093327</v>
      </c>
      <c r="F1224" s="388" t="s">
        <v>113</v>
      </c>
      <c r="G1224" s="23" t="s">
        <v>67</v>
      </c>
      <c r="H1224" s="23">
        <v>2010</v>
      </c>
      <c r="I1224" s="424">
        <f>VLOOKUP(H1224,[1]Inflation!$G$16:$H$26,2,FALSE)</f>
        <v>1.0461491063094051</v>
      </c>
      <c r="J1224" s="16">
        <f t="shared" si="124"/>
        <v>58.747084235253752</v>
      </c>
      <c r="K1224" s="388"/>
      <c r="L1224" s="454">
        <v>36</v>
      </c>
      <c r="M1224" s="388">
        <f t="shared" si="126"/>
        <v>19.999999999999922</v>
      </c>
      <c r="N1224" s="16">
        <f t="shared" si="122"/>
        <v>20.922982126188018</v>
      </c>
      <c r="O1224" s="388">
        <v>290.77999999999997</v>
      </c>
      <c r="P1224" s="388">
        <f t="shared" si="127"/>
        <v>161.54444444379826</v>
      </c>
      <c r="Q1224" s="16">
        <f t="shared" si="123"/>
        <v>168.99957618412887</v>
      </c>
      <c r="R1224" s="12" t="s">
        <v>941</v>
      </c>
      <c r="S1224" s="37" t="s">
        <v>658</v>
      </c>
      <c r="T1224" s="23" t="s">
        <v>66</v>
      </c>
      <c r="U1224" s="419"/>
      <c r="V1224" s="389" t="s">
        <v>3294</v>
      </c>
      <c r="W1224" s="27" t="s">
        <v>69</v>
      </c>
      <c r="X1224" s="477"/>
    </row>
    <row r="1225" spans="1:24" s="401" customFormat="1" x14ac:dyDescent="0.2">
      <c r="A1225" s="37" t="s">
        <v>2015</v>
      </c>
      <c r="B1225" s="37" t="s">
        <v>2229</v>
      </c>
      <c r="C1225" s="37" t="s">
        <v>2294</v>
      </c>
      <c r="D1225" s="388">
        <v>90.37</v>
      </c>
      <c r="E1225" s="388">
        <f t="shared" si="125"/>
        <v>50.205555535473337</v>
      </c>
      <c r="F1225" s="388" t="s">
        <v>113</v>
      </c>
      <c r="G1225" s="23" t="s">
        <v>67</v>
      </c>
      <c r="H1225" s="23">
        <v>2010</v>
      </c>
      <c r="I1225" s="424">
        <f>VLOOKUP(H1225,[1]Inflation!$G$16:$H$26,2,FALSE)</f>
        <v>1.0461491063094051</v>
      </c>
      <c r="J1225" s="16">
        <f t="shared" si="124"/>
        <v>52.522497055202635</v>
      </c>
      <c r="K1225" s="388"/>
      <c r="L1225" s="454">
        <v>50</v>
      </c>
      <c r="M1225" s="388">
        <f t="shared" si="126"/>
        <v>27.777777777777668</v>
      </c>
      <c r="N1225" s="16">
        <f t="shared" si="122"/>
        <v>29.059697397483358</v>
      </c>
      <c r="O1225" s="388">
        <v>155.1</v>
      </c>
      <c r="P1225" s="388">
        <f t="shared" si="127"/>
        <v>86.166666666322001</v>
      </c>
      <c r="Q1225" s="16">
        <f t="shared" si="123"/>
        <v>90.143181326633169</v>
      </c>
      <c r="R1225" s="12" t="s">
        <v>941</v>
      </c>
      <c r="S1225" s="37" t="s">
        <v>658</v>
      </c>
      <c r="T1225" s="23" t="s">
        <v>66</v>
      </c>
      <c r="U1225" s="419"/>
      <c r="V1225" s="389" t="s">
        <v>3295</v>
      </c>
      <c r="W1225" s="27" t="s">
        <v>69</v>
      </c>
      <c r="X1225" s="477"/>
    </row>
    <row r="1226" spans="1:24" s="401" customFormat="1" x14ac:dyDescent="0.2">
      <c r="A1226" s="37" t="s">
        <v>2015</v>
      </c>
      <c r="B1226" s="37" t="s">
        <v>2229</v>
      </c>
      <c r="C1226" s="37" t="s">
        <v>2295</v>
      </c>
      <c r="D1226" s="32">
        <v>27.24</v>
      </c>
      <c r="E1226" s="388">
        <f t="shared" si="125"/>
        <v>15.133333327279999</v>
      </c>
      <c r="F1226" s="388" t="s">
        <v>113</v>
      </c>
      <c r="G1226" s="23" t="s">
        <v>67</v>
      </c>
      <c r="H1226" s="23">
        <v>2010</v>
      </c>
      <c r="I1226" s="424">
        <f>VLOOKUP(H1226,[1]Inflation!$G$16:$H$26,2,FALSE)</f>
        <v>1.0461491063094051</v>
      </c>
      <c r="J1226" s="16">
        <f t="shared" si="124"/>
        <v>15.831723135816306</v>
      </c>
      <c r="K1226" s="32"/>
      <c r="L1226" s="447">
        <v>8.65</v>
      </c>
      <c r="M1226" s="388">
        <f t="shared" si="126"/>
        <v>4.8055555555555367</v>
      </c>
      <c r="N1226" s="16">
        <f t="shared" si="122"/>
        <v>5.0273276497646213</v>
      </c>
      <c r="O1226" s="32">
        <v>215</v>
      </c>
      <c r="P1226" s="388">
        <f t="shared" si="127"/>
        <v>119.44444444396667</v>
      </c>
      <c r="Q1226" s="16">
        <f t="shared" si="123"/>
        <v>124.95669880867912</v>
      </c>
      <c r="R1226" s="12" t="s">
        <v>941</v>
      </c>
      <c r="S1226" s="37" t="s">
        <v>71</v>
      </c>
      <c r="T1226" s="23" t="s">
        <v>66</v>
      </c>
      <c r="U1226" s="31"/>
      <c r="V1226" s="33" t="s">
        <v>3296</v>
      </c>
      <c r="W1226" s="27" t="s">
        <v>69</v>
      </c>
      <c r="X1226" s="479"/>
    </row>
    <row r="1227" spans="1:24" s="401" customFormat="1" x14ac:dyDescent="0.2">
      <c r="A1227" s="37" t="s">
        <v>2015</v>
      </c>
      <c r="B1227" s="37" t="s">
        <v>2229</v>
      </c>
      <c r="C1227" s="37" t="s">
        <v>2298</v>
      </c>
      <c r="D1227" s="32">
        <v>54.02</v>
      </c>
      <c r="E1227" s="388">
        <f t="shared" si="125"/>
        <v>30.011111099106671</v>
      </c>
      <c r="F1227" s="388" t="s">
        <v>113</v>
      </c>
      <c r="G1227" s="23" t="s">
        <v>67</v>
      </c>
      <c r="H1227" s="23">
        <v>2010</v>
      </c>
      <c r="I1227" s="424">
        <f>VLOOKUP(H1227,[1]Inflation!$G$16:$H$26,2,FALSE)</f>
        <v>1.0461491063094051</v>
      </c>
      <c r="J1227" s="16">
        <f t="shared" si="124"/>
        <v>31.396097055682709</v>
      </c>
      <c r="K1227" s="32"/>
      <c r="L1227" s="447">
        <v>45</v>
      </c>
      <c r="M1227" s="388">
        <f t="shared" si="126"/>
        <v>24.999999999999901</v>
      </c>
      <c r="N1227" s="16">
        <f t="shared" si="122"/>
        <v>26.153727657735022</v>
      </c>
      <c r="O1227" s="32">
        <v>75</v>
      </c>
      <c r="P1227" s="388">
        <f t="shared" si="127"/>
        <v>41.666666666499999</v>
      </c>
      <c r="Q1227" s="16">
        <f t="shared" si="123"/>
        <v>43.589546096050853</v>
      </c>
      <c r="R1227" s="12" t="s">
        <v>941</v>
      </c>
      <c r="S1227" s="37" t="s">
        <v>71</v>
      </c>
      <c r="T1227" s="23" t="s">
        <v>66</v>
      </c>
      <c r="U1227" s="31"/>
      <c r="V1227" s="33" t="s">
        <v>3297</v>
      </c>
      <c r="W1227" s="27" t="s">
        <v>69</v>
      </c>
      <c r="X1227" s="479"/>
    </row>
    <row r="1228" spans="1:24" s="401" customFormat="1" x14ac:dyDescent="0.2">
      <c r="A1228" s="37" t="s">
        <v>2015</v>
      </c>
      <c r="B1228" s="37" t="s">
        <v>2229</v>
      </c>
      <c r="C1228" s="37" t="s">
        <v>2300</v>
      </c>
      <c r="D1228" s="32">
        <v>33.11</v>
      </c>
      <c r="E1228" s="388">
        <f t="shared" si="125"/>
        <v>18.394444437086666</v>
      </c>
      <c r="F1228" s="388" t="s">
        <v>113</v>
      </c>
      <c r="G1228" s="23" t="s">
        <v>67</v>
      </c>
      <c r="H1228" s="23">
        <v>2010</v>
      </c>
      <c r="I1228" s="424">
        <f>VLOOKUP(H1228,[1]Inflation!$G$16:$H$26,2,FALSE)</f>
        <v>1.0461491063094051</v>
      </c>
      <c r="J1228" s="16">
        <f t="shared" si="124"/>
        <v>19.243331608916222</v>
      </c>
      <c r="K1228" s="32"/>
      <c r="L1228" s="447">
        <v>21</v>
      </c>
      <c r="M1228" s="388">
        <f t="shared" si="126"/>
        <v>11.666666666666622</v>
      </c>
      <c r="N1228" s="16">
        <f t="shared" si="122"/>
        <v>12.205072906943013</v>
      </c>
      <c r="O1228" s="32">
        <v>120</v>
      </c>
      <c r="P1228" s="388">
        <f t="shared" si="127"/>
        <v>66.666666666400005</v>
      </c>
      <c r="Q1228" s="16">
        <f t="shared" si="123"/>
        <v>69.743273753681365</v>
      </c>
      <c r="R1228" s="12" t="s">
        <v>941</v>
      </c>
      <c r="S1228" s="37" t="s">
        <v>71</v>
      </c>
      <c r="T1228" s="23" t="s">
        <v>66</v>
      </c>
      <c r="U1228" s="31"/>
      <c r="V1228" s="33" t="s">
        <v>3298</v>
      </c>
      <c r="W1228" s="27" t="s">
        <v>69</v>
      </c>
      <c r="X1228" s="479"/>
    </row>
    <row r="1229" spans="1:24" s="401" customFormat="1" x14ac:dyDescent="0.2">
      <c r="A1229" s="37" t="s">
        <v>2015</v>
      </c>
      <c r="B1229" s="37" t="s">
        <v>2229</v>
      </c>
      <c r="C1229" s="37" t="s">
        <v>2303</v>
      </c>
      <c r="D1229" s="32">
        <v>54.14</v>
      </c>
      <c r="E1229" s="388">
        <f t="shared" si="125"/>
        <v>30.077777765746671</v>
      </c>
      <c r="F1229" s="388" t="s">
        <v>113</v>
      </c>
      <c r="G1229" s="23" t="s">
        <v>67</v>
      </c>
      <c r="H1229" s="23">
        <v>2010</v>
      </c>
      <c r="I1229" s="424">
        <f>VLOOKUP(H1229,[1]Inflation!$G$16:$H$26,2,FALSE)</f>
        <v>1.0461491063094051</v>
      </c>
      <c r="J1229" s="16">
        <f t="shared" si="124"/>
        <v>31.465840329408774</v>
      </c>
      <c r="K1229" s="32"/>
      <c r="L1229" s="447">
        <v>30.18</v>
      </c>
      <c r="M1229" s="388">
        <f t="shared" si="126"/>
        <v>16.766666666666598</v>
      </c>
      <c r="N1229" s="16">
        <f t="shared" si="122"/>
        <v>17.540433349120953</v>
      </c>
      <c r="O1229" s="32">
        <v>114</v>
      </c>
      <c r="P1229" s="388">
        <f t="shared" si="127"/>
        <v>63.333333333079999</v>
      </c>
      <c r="Q1229" s="16">
        <f t="shared" si="123"/>
        <v>66.256110065997291</v>
      </c>
      <c r="R1229" s="12" t="s">
        <v>941</v>
      </c>
      <c r="S1229" s="37" t="s">
        <v>71</v>
      </c>
      <c r="T1229" s="23" t="s">
        <v>66</v>
      </c>
      <c r="U1229" s="31"/>
      <c r="V1229" s="33" t="s">
        <v>3299</v>
      </c>
      <c r="W1229" s="27" t="s">
        <v>69</v>
      </c>
      <c r="X1229" s="479"/>
    </row>
    <row r="1230" spans="1:24" s="401" customFormat="1" x14ac:dyDescent="0.2">
      <c r="A1230" s="14" t="s">
        <v>2015</v>
      </c>
      <c r="B1230" s="37" t="s">
        <v>2229</v>
      </c>
      <c r="C1230" s="14" t="s">
        <v>2305</v>
      </c>
      <c r="D1230" s="35">
        <v>27.53</v>
      </c>
      <c r="E1230" s="35">
        <f>(D1230*1.6666666)/3</f>
        <v>15.294443832666667</v>
      </c>
      <c r="F1230" s="24" t="s">
        <v>113</v>
      </c>
      <c r="G1230" s="23" t="s">
        <v>67</v>
      </c>
      <c r="H1230" s="23">
        <v>2010</v>
      </c>
      <c r="I1230" s="424">
        <f>VLOOKUP(H1230,[1]Inflation!$G$16:$H$26,2,FALSE)</f>
        <v>1.0461491063094051</v>
      </c>
      <c r="J1230" s="16">
        <f t="shared" si="124"/>
        <v>16.000268747043627</v>
      </c>
      <c r="K1230" s="35"/>
      <c r="L1230" s="448">
        <v>12.5</v>
      </c>
      <c r="M1230" s="35">
        <f>(L1230*1.666666666)/3</f>
        <v>6.9444444416666675</v>
      </c>
      <c r="N1230" s="16">
        <f t="shared" si="122"/>
        <v>7.2649243464648992</v>
      </c>
      <c r="O1230" s="35">
        <v>586.45000000000005</v>
      </c>
      <c r="P1230" s="35">
        <f t="shared" si="127"/>
        <v>325.80555555425241</v>
      </c>
      <c r="Q1230" s="16">
        <f t="shared" si="123"/>
        <v>340.84119077372037</v>
      </c>
      <c r="R1230" s="12" t="s">
        <v>941</v>
      </c>
      <c r="S1230" s="37" t="s">
        <v>74</v>
      </c>
      <c r="T1230" s="23" t="s">
        <v>66</v>
      </c>
      <c r="U1230" s="34"/>
      <c r="V1230" s="36" t="s">
        <v>3300</v>
      </c>
      <c r="W1230" s="27" t="s">
        <v>69</v>
      </c>
      <c r="X1230" s="478"/>
    </row>
    <row r="1231" spans="1:24" s="401" customFormat="1" x14ac:dyDescent="0.2">
      <c r="A1231" s="14" t="s">
        <v>2015</v>
      </c>
      <c r="B1231" s="37" t="s">
        <v>2229</v>
      </c>
      <c r="C1231" s="14" t="s">
        <v>2308</v>
      </c>
      <c r="D1231" s="35">
        <v>38.89</v>
      </c>
      <c r="E1231" s="35">
        <f>(D1231*1.6666666)/3</f>
        <v>21.605554691333335</v>
      </c>
      <c r="F1231" s="24" t="s">
        <v>113</v>
      </c>
      <c r="G1231" s="23" t="s">
        <v>67</v>
      </c>
      <c r="H1231" s="23">
        <v>2010</v>
      </c>
      <c r="I1231" s="424">
        <f>VLOOKUP(H1231,[1]Inflation!$G$16:$H$26,2,FALSE)</f>
        <v>1.0461491063094051</v>
      </c>
      <c r="J1231" s="16">
        <f t="shared" si="124"/>
        <v>22.602631731657343</v>
      </c>
      <c r="K1231" s="35"/>
      <c r="L1231" s="448">
        <v>17</v>
      </c>
      <c r="M1231" s="35">
        <f>(L1231*1.666666666)/3</f>
        <v>9.4444444406666666</v>
      </c>
      <c r="N1231" s="16">
        <f t="shared" si="122"/>
        <v>9.8802971111922613</v>
      </c>
      <c r="O1231" s="35">
        <v>586.45000000000005</v>
      </c>
      <c r="P1231" s="35">
        <f t="shared" si="127"/>
        <v>325.80555555425241</v>
      </c>
      <c r="Q1231" s="16">
        <f t="shared" si="123"/>
        <v>340.84119077372037</v>
      </c>
      <c r="R1231" s="12" t="s">
        <v>941</v>
      </c>
      <c r="S1231" s="37" t="s">
        <v>74</v>
      </c>
      <c r="T1231" s="23" t="s">
        <v>66</v>
      </c>
      <c r="U1231" s="34"/>
      <c r="V1231" s="36" t="s">
        <v>3301</v>
      </c>
      <c r="W1231" s="27" t="s">
        <v>69</v>
      </c>
      <c r="X1231" s="478"/>
    </row>
    <row r="1232" spans="1:24" s="401" customFormat="1" x14ac:dyDescent="0.2">
      <c r="A1232" s="14" t="s">
        <v>2015</v>
      </c>
      <c r="B1232" s="37" t="s">
        <v>2229</v>
      </c>
      <c r="C1232" s="14" t="s">
        <v>2311</v>
      </c>
      <c r="D1232" s="24">
        <v>32.369999999999997</v>
      </c>
      <c r="E1232" s="35">
        <f>(D1232/10.763)*5</f>
        <v>15.037628913871597</v>
      </c>
      <c r="F1232" s="24" t="s">
        <v>113</v>
      </c>
      <c r="G1232" s="23" t="s">
        <v>67</v>
      </c>
      <c r="H1232" s="23">
        <v>2010</v>
      </c>
      <c r="I1232" s="424">
        <f>VLOOKUP(H1232,[1]Inflation!$G$16:$H$26,2,FALSE)</f>
        <v>1.0461491063094051</v>
      </c>
      <c r="J1232" s="16">
        <f t="shared" si="124"/>
        <v>15.731602049259241</v>
      </c>
      <c r="K1232" s="24"/>
      <c r="L1232" s="446">
        <v>25</v>
      </c>
      <c r="M1232" s="24">
        <f>(L1232/10.76391)*5</f>
        <v>11.61288044957641</v>
      </c>
      <c r="N1232" s="16">
        <f t="shared" si="122"/>
        <v>12.148804504002324</v>
      </c>
      <c r="O1232" s="24">
        <v>49</v>
      </c>
      <c r="P1232" s="24">
        <f>(O1232/10.76391)*5</f>
        <v>22.761245681169765</v>
      </c>
      <c r="Q1232" s="16">
        <f t="shared" si="123"/>
        <v>23.811656827844555</v>
      </c>
      <c r="R1232" s="408" t="s">
        <v>2720</v>
      </c>
      <c r="S1232" s="37" t="s">
        <v>77</v>
      </c>
      <c r="T1232" s="23" t="s">
        <v>66</v>
      </c>
      <c r="U1232" s="417"/>
      <c r="V1232" s="26" t="s">
        <v>3302</v>
      </c>
      <c r="W1232" s="27" t="s">
        <v>69</v>
      </c>
      <c r="X1232" s="50"/>
    </row>
    <row r="1233" spans="1:24" s="401" customFormat="1" x14ac:dyDescent="0.2">
      <c r="A1233" s="14" t="s">
        <v>2015</v>
      </c>
      <c r="B1233" s="37" t="s">
        <v>2229</v>
      </c>
      <c r="C1233" s="14" t="s">
        <v>2314</v>
      </c>
      <c r="D1233" s="24">
        <v>47.89</v>
      </c>
      <c r="E1233" s="35">
        <f t="shared" ref="E1233:E1243" si="128">(D1233*1.6666666)/3</f>
        <v>26.605554491333336</v>
      </c>
      <c r="F1233" s="24" t="s">
        <v>113</v>
      </c>
      <c r="G1233" s="23" t="s">
        <v>67</v>
      </c>
      <c r="H1233" s="23">
        <v>2010</v>
      </c>
      <c r="I1233" s="424">
        <f>VLOOKUP(H1233,[1]Inflation!$G$16:$H$26,2,FALSE)</f>
        <v>1.0461491063094051</v>
      </c>
      <c r="J1233" s="16">
        <f t="shared" si="124"/>
        <v>27.833377053974548</v>
      </c>
      <c r="K1233" s="24"/>
      <c r="L1233" s="446">
        <v>24.51</v>
      </c>
      <c r="M1233" s="24">
        <f t="shared" ref="M1233:M1243" si="129">(L1233*1.6666666666666)/3</f>
        <v>13.616666666666122</v>
      </c>
      <c r="N1233" s="16">
        <f t="shared" si="122"/>
        <v>14.245063664245828</v>
      </c>
      <c r="O1233" s="24">
        <v>92.72</v>
      </c>
      <c r="P1233" s="24">
        <f t="shared" ref="P1233:P1243" si="130">(O1233*1.66666666666)/3</f>
        <v>51.51111111090507</v>
      </c>
      <c r="Q1233" s="16">
        <f t="shared" si="123"/>
        <v>53.888302853677807</v>
      </c>
      <c r="R1233" s="408" t="s">
        <v>941</v>
      </c>
      <c r="S1233" s="37" t="s">
        <v>77</v>
      </c>
      <c r="T1233" s="23" t="s">
        <v>66</v>
      </c>
      <c r="U1233" s="417"/>
      <c r="V1233" s="26" t="s">
        <v>2756</v>
      </c>
      <c r="W1233" s="27" t="s">
        <v>69</v>
      </c>
      <c r="X1233" s="50"/>
    </row>
    <row r="1234" spans="1:24" s="401" customFormat="1" x14ac:dyDescent="0.2">
      <c r="A1234" s="14" t="s">
        <v>2015</v>
      </c>
      <c r="B1234" s="37" t="s">
        <v>2229</v>
      </c>
      <c r="C1234" s="14" t="s">
        <v>2315</v>
      </c>
      <c r="D1234" s="24">
        <v>58.86</v>
      </c>
      <c r="E1234" s="35">
        <f t="shared" si="128"/>
        <v>32.699998692000001</v>
      </c>
      <c r="F1234" s="24" t="s">
        <v>113</v>
      </c>
      <c r="G1234" s="23" t="s">
        <v>67</v>
      </c>
      <c r="H1234" s="23">
        <v>2010</v>
      </c>
      <c r="I1234" s="424">
        <f>VLOOKUP(H1234,[1]Inflation!$G$16:$H$26,2,FALSE)</f>
        <v>1.0461491063094051</v>
      </c>
      <c r="J1234" s="16">
        <f t="shared" si="124"/>
        <v>34.209074407954517</v>
      </c>
      <c r="K1234" s="24"/>
      <c r="L1234" s="446">
        <v>20.63</v>
      </c>
      <c r="M1234" s="24">
        <f t="shared" si="129"/>
        <v>11.461111111110652</v>
      </c>
      <c r="N1234" s="16">
        <f t="shared" si="122"/>
        <v>11.990031146201201</v>
      </c>
      <c r="O1234" s="24">
        <v>514.5</v>
      </c>
      <c r="P1234" s="24">
        <f t="shared" si="130"/>
        <v>285.83333333219002</v>
      </c>
      <c r="Q1234" s="16">
        <f t="shared" si="123"/>
        <v>299.02428621890886</v>
      </c>
      <c r="R1234" s="408" t="s">
        <v>941</v>
      </c>
      <c r="S1234" s="37" t="s">
        <v>77</v>
      </c>
      <c r="T1234" s="23" t="s">
        <v>66</v>
      </c>
      <c r="U1234" s="417"/>
      <c r="V1234" s="26" t="s">
        <v>3303</v>
      </c>
      <c r="W1234" s="27" t="s">
        <v>69</v>
      </c>
      <c r="X1234" s="50"/>
    </row>
    <row r="1235" spans="1:24" s="401" customFormat="1" x14ac:dyDescent="0.2">
      <c r="A1235" s="14" t="s">
        <v>2015</v>
      </c>
      <c r="B1235" s="14" t="s">
        <v>2229</v>
      </c>
      <c r="C1235" s="14" t="s">
        <v>2317</v>
      </c>
      <c r="D1235" s="35">
        <v>35.6</v>
      </c>
      <c r="E1235" s="35">
        <f t="shared" si="128"/>
        <v>19.77777698666667</v>
      </c>
      <c r="F1235" s="24" t="s">
        <v>113</v>
      </c>
      <c r="G1235" s="23" t="s">
        <v>67</v>
      </c>
      <c r="H1235" s="23">
        <v>2010</v>
      </c>
      <c r="I1235" s="424">
        <f>VLOOKUP(H1235,[1]Inflation!$G$16:$H$26,2,FALSE)</f>
        <v>1.0461491063094051</v>
      </c>
      <c r="J1235" s="16">
        <f t="shared" si="124"/>
        <v>20.690503719388055</v>
      </c>
      <c r="K1235" s="35"/>
      <c r="L1235" s="448">
        <v>22</v>
      </c>
      <c r="M1235" s="24">
        <f t="shared" si="129"/>
        <v>12.222222222221733</v>
      </c>
      <c r="N1235" s="16">
        <f t="shared" si="122"/>
        <v>12.786266854892217</v>
      </c>
      <c r="O1235" s="35">
        <v>123.1</v>
      </c>
      <c r="P1235" s="24">
        <f t="shared" si="130"/>
        <v>68.388888888615341</v>
      </c>
      <c r="Q1235" s="16">
        <f t="shared" si="123"/>
        <v>71.544974992318146</v>
      </c>
      <c r="R1235" s="408" t="s">
        <v>941</v>
      </c>
      <c r="S1235" s="37" t="s">
        <v>202</v>
      </c>
      <c r="T1235" s="23" t="s">
        <v>66</v>
      </c>
      <c r="U1235" s="34"/>
      <c r="V1235" s="36" t="s">
        <v>3304</v>
      </c>
      <c r="W1235" s="27" t="s">
        <v>69</v>
      </c>
      <c r="X1235" s="478"/>
    </row>
    <row r="1236" spans="1:24" s="401" customFormat="1" x14ac:dyDescent="0.2">
      <c r="A1236" s="14" t="s">
        <v>2015</v>
      </c>
      <c r="B1236" s="14" t="s">
        <v>2229</v>
      </c>
      <c r="C1236" s="14" t="s">
        <v>2320</v>
      </c>
      <c r="D1236" s="35">
        <v>32.11</v>
      </c>
      <c r="E1236" s="35">
        <f t="shared" si="128"/>
        <v>17.838888175333334</v>
      </c>
      <c r="F1236" s="24" t="s">
        <v>113</v>
      </c>
      <c r="G1236" s="23" t="s">
        <v>67</v>
      </c>
      <c r="H1236" s="23">
        <v>2010</v>
      </c>
      <c r="I1236" s="424">
        <f>VLOOKUP(H1236,[1]Inflation!$G$16:$H$26,2,FALSE)</f>
        <v>1.0461491063094051</v>
      </c>
      <c r="J1236" s="16">
        <f t="shared" si="124"/>
        <v>18.66213692217838</v>
      </c>
      <c r="K1236" s="35"/>
      <c r="L1236" s="448">
        <v>4.0999999999999996</v>
      </c>
      <c r="M1236" s="24">
        <f t="shared" si="129"/>
        <v>2.2777777777776862</v>
      </c>
      <c r="N1236" s="16">
        <f t="shared" si="122"/>
        <v>2.382895186593549</v>
      </c>
      <c r="O1236" s="35">
        <v>200</v>
      </c>
      <c r="P1236" s="24">
        <f t="shared" si="130"/>
        <v>111.11111111066667</v>
      </c>
      <c r="Q1236" s="16">
        <f t="shared" si="123"/>
        <v>116.23878958946894</v>
      </c>
      <c r="R1236" s="408" t="s">
        <v>941</v>
      </c>
      <c r="S1236" s="37" t="s">
        <v>202</v>
      </c>
      <c r="T1236" s="23" t="s">
        <v>66</v>
      </c>
      <c r="U1236" s="34"/>
      <c r="V1236" s="36" t="s">
        <v>3305</v>
      </c>
      <c r="W1236" s="27" t="s">
        <v>69</v>
      </c>
      <c r="X1236" s="478"/>
    </row>
    <row r="1237" spans="1:24" s="401" customFormat="1" x14ac:dyDescent="0.2">
      <c r="A1237" s="14" t="s">
        <v>2015</v>
      </c>
      <c r="B1237" s="14" t="s">
        <v>2229</v>
      </c>
      <c r="C1237" s="14" t="s">
        <v>2326</v>
      </c>
      <c r="D1237" s="35">
        <v>60.83</v>
      </c>
      <c r="E1237" s="35">
        <f t="shared" si="128"/>
        <v>33.794443092666668</v>
      </c>
      <c r="F1237" s="24" t="s">
        <v>113</v>
      </c>
      <c r="G1237" s="23" t="s">
        <v>67</v>
      </c>
      <c r="H1237" s="23">
        <v>2010</v>
      </c>
      <c r="I1237" s="424">
        <f>VLOOKUP(H1237,[1]Inflation!$G$16:$H$26,2,FALSE)</f>
        <v>1.0461491063094051</v>
      </c>
      <c r="J1237" s="16">
        <f t="shared" si="124"/>
        <v>35.354026439617279</v>
      </c>
      <c r="K1237" s="35"/>
      <c r="L1237" s="448">
        <v>32</v>
      </c>
      <c r="M1237" s="24">
        <f t="shared" si="129"/>
        <v>17.777777777777064</v>
      </c>
      <c r="N1237" s="16">
        <f t="shared" si="122"/>
        <v>18.598206334388678</v>
      </c>
      <c r="O1237" s="35">
        <v>271.25</v>
      </c>
      <c r="P1237" s="24">
        <f t="shared" si="130"/>
        <v>150.69444444384166</v>
      </c>
      <c r="Q1237" s="16">
        <f t="shared" si="123"/>
        <v>157.64885838071726</v>
      </c>
      <c r="R1237" s="408" t="s">
        <v>941</v>
      </c>
      <c r="S1237" s="37" t="s">
        <v>202</v>
      </c>
      <c r="T1237" s="23" t="s">
        <v>66</v>
      </c>
      <c r="U1237" s="34"/>
      <c r="V1237" s="36" t="s">
        <v>3306</v>
      </c>
      <c r="W1237" s="27" t="s">
        <v>69</v>
      </c>
      <c r="X1237" s="478"/>
    </row>
    <row r="1238" spans="1:24" s="401" customFormat="1" x14ac:dyDescent="0.2">
      <c r="A1238" s="14" t="s">
        <v>2015</v>
      </c>
      <c r="B1238" s="14" t="s">
        <v>2229</v>
      </c>
      <c r="C1238" s="14" t="s">
        <v>2329</v>
      </c>
      <c r="D1238" s="35">
        <v>64.72</v>
      </c>
      <c r="E1238" s="35">
        <f t="shared" si="128"/>
        <v>35.955554117333335</v>
      </c>
      <c r="F1238" s="24" t="s">
        <v>113</v>
      </c>
      <c r="G1238" s="23" t="s">
        <v>67</v>
      </c>
      <c r="H1238" s="23">
        <v>2010</v>
      </c>
      <c r="I1238" s="424">
        <f>VLOOKUP(H1238,[1]Inflation!$G$16:$H$26,2,FALSE)</f>
        <v>1.0461491063094051</v>
      </c>
      <c r="J1238" s="16">
        <f t="shared" si="124"/>
        <v>37.614870806707721</v>
      </c>
      <c r="K1238" s="35"/>
      <c r="L1238" s="448">
        <v>41.37</v>
      </c>
      <c r="M1238" s="24">
        <f t="shared" si="129"/>
        <v>22.983333333332411</v>
      </c>
      <c r="N1238" s="16">
        <f t="shared" si="122"/>
        <v>24.043993626676862</v>
      </c>
      <c r="O1238" s="35">
        <v>70.2</v>
      </c>
      <c r="P1238" s="24">
        <f t="shared" si="130"/>
        <v>38.999999999844</v>
      </c>
      <c r="Q1238" s="16">
        <f t="shared" si="123"/>
        <v>40.799815145903601</v>
      </c>
      <c r="R1238" s="408" t="s">
        <v>941</v>
      </c>
      <c r="S1238" s="37" t="s">
        <v>202</v>
      </c>
      <c r="T1238" s="23" t="s">
        <v>66</v>
      </c>
      <c r="U1238" s="34"/>
      <c r="V1238" s="36" t="s">
        <v>3307</v>
      </c>
      <c r="W1238" s="27" t="s">
        <v>69</v>
      </c>
      <c r="X1238" s="478"/>
    </row>
    <row r="1239" spans="1:24" s="401" customFormat="1" x14ac:dyDescent="0.2">
      <c r="A1239" s="14" t="s">
        <v>2015</v>
      </c>
      <c r="B1239" s="14" t="s">
        <v>2229</v>
      </c>
      <c r="C1239" s="14" t="s">
        <v>2332</v>
      </c>
      <c r="D1239" s="35">
        <v>73.95</v>
      </c>
      <c r="E1239" s="35">
        <f t="shared" si="128"/>
        <v>41.083331690000001</v>
      </c>
      <c r="F1239" s="24" t="s">
        <v>113</v>
      </c>
      <c r="G1239" s="23" t="s">
        <v>67</v>
      </c>
      <c r="H1239" s="23">
        <v>2010</v>
      </c>
      <c r="I1239" s="424">
        <f>VLOOKUP(H1239,[1]Inflation!$G$16:$H$26,2,FALSE)</f>
        <v>1.0461491063094051</v>
      </c>
      <c r="J1239" s="16">
        <f t="shared" si="124"/>
        <v>42.979290731706364</v>
      </c>
      <c r="K1239" s="35"/>
      <c r="L1239" s="448">
        <v>29.45</v>
      </c>
      <c r="M1239" s="24">
        <f t="shared" si="129"/>
        <v>16.361111111110457</v>
      </c>
      <c r="N1239" s="16">
        <f t="shared" si="122"/>
        <v>17.116161767117081</v>
      </c>
      <c r="O1239" s="35">
        <v>200</v>
      </c>
      <c r="P1239" s="24">
        <f t="shared" si="130"/>
        <v>111.11111111066667</v>
      </c>
      <c r="Q1239" s="16">
        <f t="shared" si="123"/>
        <v>116.23878958946894</v>
      </c>
      <c r="R1239" s="408" t="s">
        <v>941</v>
      </c>
      <c r="S1239" s="37" t="s">
        <v>202</v>
      </c>
      <c r="T1239" s="23" t="s">
        <v>66</v>
      </c>
      <c r="U1239" s="34"/>
      <c r="V1239" s="36" t="s">
        <v>3308</v>
      </c>
      <c r="W1239" s="27" t="s">
        <v>69</v>
      </c>
      <c r="X1239" s="478"/>
    </row>
    <row r="1240" spans="1:24" s="401" customFormat="1" x14ac:dyDescent="0.2">
      <c r="A1240" s="14" t="s">
        <v>2015</v>
      </c>
      <c r="B1240" s="14" t="s">
        <v>2229</v>
      </c>
      <c r="C1240" s="14" t="s">
        <v>2335</v>
      </c>
      <c r="D1240" s="35">
        <v>74.41</v>
      </c>
      <c r="E1240" s="35">
        <f t="shared" si="128"/>
        <v>41.338887235333338</v>
      </c>
      <c r="F1240" s="24" t="s">
        <v>113</v>
      </c>
      <c r="G1240" s="23" t="s">
        <v>67</v>
      </c>
      <c r="H1240" s="23">
        <v>2010</v>
      </c>
      <c r="I1240" s="424">
        <f>VLOOKUP(H1240,[1]Inflation!$G$16:$H$26,2,FALSE)</f>
        <v>1.0461491063094051</v>
      </c>
      <c r="J1240" s="16">
        <f t="shared" si="124"/>
        <v>43.246639937069247</v>
      </c>
      <c r="K1240" s="35"/>
      <c r="L1240" s="448">
        <v>40</v>
      </c>
      <c r="M1240" s="24">
        <f t="shared" si="129"/>
        <v>22.222222222221333</v>
      </c>
      <c r="N1240" s="16">
        <f t="shared" si="122"/>
        <v>23.247757917985847</v>
      </c>
      <c r="O1240" s="35">
        <v>115</v>
      </c>
      <c r="P1240" s="24">
        <f t="shared" si="130"/>
        <v>63.888888888633339</v>
      </c>
      <c r="Q1240" s="16">
        <f t="shared" si="123"/>
        <v>66.837304013944646</v>
      </c>
      <c r="R1240" s="408" t="s">
        <v>941</v>
      </c>
      <c r="S1240" s="37" t="s">
        <v>202</v>
      </c>
      <c r="T1240" s="23" t="s">
        <v>66</v>
      </c>
      <c r="U1240" s="34"/>
      <c r="V1240" s="36" t="s">
        <v>3309</v>
      </c>
      <c r="W1240" s="27" t="s">
        <v>69</v>
      </c>
      <c r="X1240" s="478"/>
    </row>
    <row r="1241" spans="1:24" s="401" customFormat="1" x14ac:dyDescent="0.2">
      <c r="A1241" s="14" t="s">
        <v>2015</v>
      </c>
      <c r="B1241" s="14" t="s">
        <v>2229</v>
      </c>
      <c r="C1241" s="14" t="s">
        <v>2337</v>
      </c>
      <c r="D1241" s="24">
        <v>46.75</v>
      </c>
      <c r="E1241" s="35">
        <f t="shared" si="128"/>
        <v>25.972221183333335</v>
      </c>
      <c r="F1241" s="24" t="s">
        <v>113</v>
      </c>
      <c r="G1241" s="23" t="s">
        <v>67</v>
      </c>
      <c r="H1241" s="23">
        <v>2010</v>
      </c>
      <c r="I1241" s="424">
        <f>VLOOKUP(H1241,[1]Inflation!$G$16:$H$26,2,FALSE)</f>
        <v>1.0461491063094051</v>
      </c>
      <c r="J1241" s="16">
        <f t="shared" si="124"/>
        <v>27.170815979814368</v>
      </c>
      <c r="K1241" s="24"/>
      <c r="L1241" s="446">
        <v>46.75</v>
      </c>
      <c r="M1241" s="24">
        <f t="shared" si="129"/>
        <v>25.97222222222118</v>
      </c>
      <c r="N1241" s="16">
        <f t="shared" ref="N1241:N1272" si="131">M1241*I1241</f>
        <v>27.170817066645959</v>
      </c>
      <c r="O1241" s="24">
        <v>46.75</v>
      </c>
      <c r="P1241" s="24">
        <f t="shared" si="130"/>
        <v>25.972222222118333</v>
      </c>
      <c r="Q1241" s="16">
        <f t="shared" ref="Q1241:Q1272" si="132">P1241*I1241</f>
        <v>27.170817066538365</v>
      </c>
      <c r="R1241" s="408" t="s">
        <v>941</v>
      </c>
      <c r="S1241" s="37" t="s">
        <v>205</v>
      </c>
      <c r="T1241" s="23" t="s">
        <v>66</v>
      </c>
      <c r="U1241" s="417"/>
      <c r="V1241" s="26" t="s">
        <v>2788</v>
      </c>
      <c r="W1241" s="27" t="s">
        <v>69</v>
      </c>
      <c r="X1241" s="50"/>
    </row>
    <row r="1242" spans="1:24" s="401" customFormat="1" x14ac:dyDescent="0.2">
      <c r="A1242" s="14" t="s">
        <v>2015</v>
      </c>
      <c r="B1242" s="14" t="s">
        <v>2229</v>
      </c>
      <c r="C1242" s="14" t="s">
        <v>2338</v>
      </c>
      <c r="D1242" s="24">
        <v>84.53</v>
      </c>
      <c r="E1242" s="35">
        <f t="shared" si="128"/>
        <v>46.961109232666672</v>
      </c>
      <c r="F1242" s="24" t="s">
        <v>113</v>
      </c>
      <c r="G1242" s="23" t="s">
        <v>67</v>
      </c>
      <c r="H1242" s="23">
        <v>2010</v>
      </c>
      <c r="I1242" s="424">
        <f>VLOOKUP(H1242,[1]Inflation!$G$16:$H$26,2,FALSE)</f>
        <v>1.0461491063094051</v>
      </c>
      <c r="J1242" s="16">
        <f t="shared" ref="J1242:J1273" si="133">I1242*E1242</f>
        <v>49.12832245505259</v>
      </c>
      <c r="K1242" s="24"/>
      <c r="L1242" s="446">
        <v>3.95</v>
      </c>
      <c r="M1242" s="24">
        <f t="shared" si="129"/>
        <v>2.1944444444443567</v>
      </c>
      <c r="N1242" s="16">
        <f t="shared" si="131"/>
        <v>2.2957160944011026</v>
      </c>
      <c r="O1242" s="24">
        <v>700</v>
      </c>
      <c r="P1242" s="24">
        <f t="shared" si="130"/>
        <v>388.88888888733339</v>
      </c>
      <c r="Q1242" s="16">
        <f t="shared" si="132"/>
        <v>406.83576356314137</v>
      </c>
      <c r="R1242" s="408" t="s">
        <v>941</v>
      </c>
      <c r="S1242" s="37" t="s">
        <v>205</v>
      </c>
      <c r="T1242" s="23" t="s">
        <v>66</v>
      </c>
      <c r="U1242" s="417"/>
      <c r="V1242" s="26" t="s">
        <v>3310</v>
      </c>
      <c r="W1242" s="27" t="s">
        <v>69</v>
      </c>
      <c r="X1242" s="50"/>
    </row>
    <row r="1243" spans="1:24" s="401" customFormat="1" x14ac:dyDescent="0.2">
      <c r="A1243" s="14" t="s">
        <v>2015</v>
      </c>
      <c r="B1243" s="14" t="s">
        <v>2229</v>
      </c>
      <c r="C1243" s="14" t="s">
        <v>2340</v>
      </c>
      <c r="D1243" s="24">
        <v>57.72</v>
      </c>
      <c r="E1243" s="35">
        <f t="shared" si="128"/>
        <v>32.066665384000004</v>
      </c>
      <c r="F1243" s="24" t="s">
        <v>113</v>
      </c>
      <c r="G1243" s="23" t="s">
        <v>67</v>
      </c>
      <c r="H1243" s="23">
        <v>2010</v>
      </c>
      <c r="I1243" s="424">
        <f>VLOOKUP(H1243,[1]Inflation!$G$16:$H$26,2,FALSE)</f>
        <v>1.0461491063094051</v>
      </c>
      <c r="J1243" s="16">
        <f t="shared" si="133"/>
        <v>33.546513333794337</v>
      </c>
      <c r="K1243" s="24"/>
      <c r="L1243" s="446">
        <v>26</v>
      </c>
      <c r="M1243" s="24">
        <f t="shared" si="129"/>
        <v>14.444444444443866</v>
      </c>
      <c r="N1243" s="16">
        <f t="shared" si="131"/>
        <v>15.1110426466908</v>
      </c>
      <c r="O1243" s="24">
        <v>200</v>
      </c>
      <c r="P1243" s="24">
        <f t="shared" si="130"/>
        <v>111.11111111066667</v>
      </c>
      <c r="Q1243" s="16">
        <f t="shared" si="132"/>
        <v>116.23878958946894</v>
      </c>
      <c r="R1243" s="408" t="s">
        <v>941</v>
      </c>
      <c r="S1243" s="37" t="s">
        <v>205</v>
      </c>
      <c r="T1243" s="23" t="s">
        <v>66</v>
      </c>
      <c r="U1243" s="417"/>
      <c r="V1243" s="26" t="s">
        <v>2847</v>
      </c>
      <c r="W1243" s="27" t="s">
        <v>69</v>
      </c>
      <c r="X1243" s="50"/>
    </row>
    <row r="1244" spans="1:24" s="401" customFormat="1" x14ac:dyDescent="0.2">
      <c r="A1244" s="14" t="s">
        <v>2015</v>
      </c>
      <c r="B1244" s="14" t="s">
        <v>2229</v>
      </c>
      <c r="C1244" s="14" t="s">
        <v>2341</v>
      </c>
      <c r="D1244" s="24">
        <v>129.77000000000001</v>
      </c>
      <c r="E1244" s="24">
        <f>(D1244*1.66666666)/3</f>
        <v>72.094444156066672</v>
      </c>
      <c r="F1244" s="24" t="s">
        <v>113</v>
      </c>
      <c r="G1244" s="23" t="s">
        <v>67</v>
      </c>
      <c r="H1244" s="23">
        <v>2010</v>
      </c>
      <c r="I1244" s="424">
        <f>VLOOKUP(H1244,[1]Inflation!$G$16:$H$26,2,FALSE)</f>
        <v>1.0461491063094051</v>
      </c>
      <c r="J1244" s="16">
        <f t="shared" si="133"/>
        <v>75.421538323742453</v>
      </c>
      <c r="K1244" s="24"/>
      <c r="L1244" s="446">
        <v>65</v>
      </c>
      <c r="M1244" s="24">
        <f>(L1244*1.6666666666)/3</f>
        <v>36.111111109666666</v>
      </c>
      <c r="N1244" s="16">
        <f t="shared" si="131"/>
        <v>37.777606615217408</v>
      </c>
      <c r="O1244" s="24">
        <v>300</v>
      </c>
      <c r="P1244" s="24">
        <f>(O1244*1.6666666666)/3</f>
        <v>166.66666666</v>
      </c>
      <c r="Q1244" s="16">
        <f t="shared" si="132"/>
        <v>174.35818437792651</v>
      </c>
      <c r="R1244" s="408" t="s">
        <v>941</v>
      </c>
      <c r="S1244" s="37" t="s">
        <v>79</v>
      </c>
      <c r="T1244" s="23" t="s">
        <v>66</v>
      </c>
      <c r="U1244" s="417"/>
      <c r="V1244" s="26" t="s">
        <v>2796</v>
      </c>
      <c r="W1244" s="27" t="s">
        <v>69</v>
      </c>
      <c r="X1244" s="50"/>
    </row>
    <row r="1245" spans="1:24" s="401" customFormat="1" x14ac:dyDescent="0.2">
      <c r="A1245" s="14" t="s">
        <v>2015</v>
      </c>
      <c r="B1245" s="14" t="s">
        <v>2229</v>
      </c>
      <c r="C1245" s="14" t="s">
        <v>2341</v>
      </c>
      <c r="D1245" s="24">
        <v>91.62</v>
      </c>
      <c r="E1245" s="24">
        <f>(D1245/10.7639)*5</f>
        <v>42.558923810143163</v>
      </c>
      <c r="F1245" s="24" t="s">
        <v>113</v>
      </c>
      <c r="G1245" s="23" t="s">
        <v>67</v>
      </c>
      <c r="H1245" s="23">
        <v>2010</v>
      </c>
      <c r="I1245" s="424">
        <f>VLOOKUP(H1245,[1]Inflation!$G$16:$H$26,2,FALSE)</f>
        <v>1.0461491063094051</v>
      </c>
      <c r="J1245" s="16">
        <f t="shared" si="133"/>
        <v>44.522980109471327</v>
      </c>
      <c r="K1245" s="24"/>
      <c r="L1245" s="446">
        <v>72.5</v>
      </c>
      <c r="M1245" s="24">
        <f>(L1245/10.76391)*5</f>
        <v>33.677353303771589</v>
      </c>
      <c r="N1245" s="16">
        <f t="shared" si="131"/>
        <v>35.23153306160674</v>
      </c>
      <c r="O1245" s="24">
        <v>120</v>
      </c>
      <c r="P1245" s="24">
        <f>(O1245/10.76391)*5</f>
        <v>55.741826157966763</v>
      </c>
      <c r="Q1245" s="16">
        <f t="shared" si="132"/>
        <v>58.314261619211145</v>
      </c>
      <c r="R1245" s="408" t="s">
        <v>2720</v>
      </c>
      <c r="S1245" s="37" t="s">
        <v>79</v>
      </c>
      <c r="T1245" s="23" t="s">
        <v>66</v>
      </c>
      <c r="U1245" s="417"/>
      <c r="V1245" s="26" t="s">
        <v>2763</v>
      </c>
      <c r="W1245" s="27" t="s">
        <v>69</v>
      </c>
      <c r="X1245" s="50"/>
    </row>
    <row r="1246" spans="1:24" s="401" customFormat="1" x14ac:dyDescent="0.2">
      <c r="A1246" s="14" t="s">
        <v>2015</v>
      </c>
      <c r="B1246" s="14" t="s">
        <v>2229</v>
      </c>
      <c r="C1246" s="14" t="s">
        <v>2342</v>
      </c>
      <c r="D1246" s="24">
        <v>83.79</v>
      </c>
      <c r="E1246" s="24">
        <f>(D1246*1.6666666)/3</f>
        <v>46.549998138000007</v>
      </c>
      <c r="F1246" s="24" t="s">
        <v>113</v>
      </c>
      <c r="G1246" s="23" t="s">
        <v>67</v>
      </c>
      <c r="H1246" s="23">
        <v>2010</v>
      </c>
      <c r="I1246" s="424">
        <f>VLOOKUP(H1246,[1]Inflation!$G$16:$H$26,2,FALSE)</f>
        <v>1.0461491063094051</v>
      </c>
      <c r="J1246" s="16">
        <f t="shared" si="133"/>
        <v>48.698238950773174</v>
      </c>
      <c r="K1246" s="24"/>
      <c r="L1246" s="446">
        <v>65</v>
      </c>
      <c r="M1246" s="24">
        <f>(L1246*1.6666666666)/3</f>
        <v>36.111111109666666</v>
      </c>
      <c r="N1246" s="16">
        <f t="shared" si="131"/>
        <v>37.777606615217408</v>
      </c>
      <c r="O1246" s="24">
        <v>117</v>
      </c>
      <c r="P1246" s="24">
        <f>(O1246*1.6666666666)/3</f>
        <v>64.999999997399996</v>
      </c>
      <c r="Q1246" s="16">
        <f t="shared" si="132"/>
        <v>67.999691907391338</v>
      </c>
      <c r="R1246" s="408" t="s">
        <v>941</v>
      </c>
      <c r="S1246" s="37" t="s">
        <v>79</v>
      </c>
      <c r="T1246" s="23" t="s">
        <v>66</v>
      </c>
      <c r="U1246" s="417"/>
      <c r="V1246" s="26" t="s">
        <v>2745</v>
      </c>
      <c r="W1246" s="27" t="s">
        <v>69</v>
      </c>
      <c r="X1246" s="50"/>
    </row>
    <row r="1247" spans="1:24" s="401" customFormat="1" x14ac:dyDescent="0.2">
      <c r="A1247" s="14" t="s">
        <v>2015</v>
      </c>
      <c r="B1247" s="14" t="s">
        <v>2229</v>
      </c>
      <c r="C1247" s="14" t="s">
        <v>2268</v>
      </c>
      <c r="D1247" s="24">
        <v>55.49</v>
      </c>
      <c r="E1247" s="24">
        <f>(D1247/10.7639)*5</f>
        <v>25.775973392543598</v>
      </c>
      <c r="F1247" s="24" t="s">
        <v>113</v>
      </c>
      <c r="G1247" s="23" t="s">
        <v>67</v>
      </c>
      <c r="H1247" s="23">
        <v>2010</v>
      </c>
      <c r="I1247" s="424">
        <f>VLOOKUP(H1247,[1]Inflation!$G$16:$H$26,2,FALSE)</f>
        <v>1.0461491063094051</v>
      </c>
      <c r="J1247" s="16">
        <f t="shared" si="133"/>
        <v>26.965511528864489</v>
      </c>
      <c r="K1247" s="24"/>
      <c r="L1247" s="446">
        <v>34</v>
      </c>
      <c r="M1247" s="24">
        <f>(L1247/10.76391)*5</f>
        <v>15.793517411423917</v>
      </c>
      <c r="N1247" s="16">
        <f t="shared" si="131"/>
        <v>16.522374125443157</v>
      </c>
      <c r="O1247" s="24">
        <v>285</v>
      </c>
      <c r="P1247" s="24">
        <f>(O1247/10.76391)*5</f>
        <v>132.38683712517107</v>
      </c>
      <c r="Q1247" s="16">
        <f t="shared" si="132"/>
        <v>138.49637134562647</v>
      </c>
      <c r="R1247" s="408" t="s">
        <v>2720</v>
      </c>
      <c r="S1247" s="37" t="s">
        <v>36</v>
      </c>
      <c r="T1247" s="23" t="s">
        <v>66</v>
      </c>
      <c r="U1247" s="417"/>
      <c r="V1247" s="26" t="s">
        <v>3109</v>
      </c>
      <c r="W1247" s="27" t="s">
        <v>69</v>
      </c>
      <c r="X1247" s="50"/>
    </row>
    <row r="1248" spans="1:24" s="401" customFormat="1" x14ac:dyDescent="0.2">
      <c r="A1248" s="14" t="s">
        <v>2015</v>
      </c>
      <c r="B1248" s="14" t="s">
        <v>2229</v>
      </c>
      <c r="C1248" s="14" t="s">
        <v>2344</v>
      </c>
      <c r="D1248" s="24">
        <v>61.09</v>
      </c>
      <c r="E1248" s="24">
        <f>(D1248/10.7639)*5</f>
        <v>28.377261029924099</v>
      </c>
      <c r="F1248" s="24" t="s">
        <v>113</v>
      </c>
      <c r="G1248" s="23" t="s">
        <v>67</v>
      </c>
      <c r="H1248" s="23">
        <v>2010</v>
      </c>
      <c r="I1248" s="424">
        <f>VLOOKUP(H1248,[1]Inflation!$G$16:$H$26,2,FALSE)</f>
        <v>1.0461491063094051</v>
      </c>
      <c r="J1248" s="16">
        <f t="shared" si="133"/>
        <v>29.686846265963805</v>
      </c>
      <c r="K1248" s="24"/>
      <c r="L1248" s="446">
        <v>38</v>
      </c>
      <c r="M1248" s="24">
        <f>(L1248/10.76391)*5</f>
        <v>17.651578283356141</v>
      </c>
      <c r="N1248" s="16">
        <f t="shared" si="131"/>
        <v>18.46618284608353</v>
      </c>
      <c r="O1248" s="24">
        <v>130</v>
      </c>
      <c r="P1248" s="24">
        <f>(O1248/10.76391)*5</f>
        <v>60.386978337797331</v>
      </c>
      <c r="Q1248" s="16">
        <f t="shared" si="132"/>
        <v>63.173783420812079</v>
      </c>
      <c r="R1248" s="408" t="s">
        <v>2720</v>
      </c>
      <c r="S1248" s="37" t="s">
        <v>36</v>
      </c>
      <c r="T1248" s="23" t="s">
        <v>66</v>
      </c>
      <c r="U1248" s="417"/>
      <c r="V1248" s="26" t="s">
        <v>2902</v>
      </c>
      <c r="W1248" s="27" t="s">
        <v>69</v>
      </c>
      <c r="X1248" s="50"/>
    </row>
    <row r="1249" spans="1:24" s="401" customFormat="1" x14ac:dyDescent="0.2">
      <c r="A1249" s="14" t="s">
        <v>2015</v>
      </c>
      <c r="B1249" s="14" t="s">
        <v>2229</v>
      </c>
      <c r="C1249" s="14" t="s">
        <v>2345</v>
      </c>
      <c r="D1249" s="24">
        <v>9.11</v>
      </c>
      <c r="E1249" s="24">
        <f t="shared" ref="E1249:E1259" si="134">D1249*5</f>
        <v>45.55</v>
      </c>
      <c r="F1249" s="24" t="s">
        <v>113</v>
      </c>
      <c r="G1249" s="23" t="s">
        <v>67</v>
      </c>
      <c r="H1249" s="23">
        <v>2010</v>
      </c>
      <c r="I1249" s="424">
        <f>VLOOKUP(H1249,[1]Inflation!$G$16:$H$26,2,FALSE)</f>
        <v>1.0461491063094051</v>
      </c>
      <c r="J1249" s="16">
        <f t="shared" si="133"/>
        <v>47.652091792393399</v>
      </c>
      <c r="K1249" s="24"/>
      <c r="L1249" s="446">
        <v>4.33</v>
      </c>
      <c r="M1249" s="24">
        <f t="shared" ref="M1249:M1259" si="135">L1249*5</f>
        <v>21.65</v>
      </c>
      <c r="N1249" s="16">
        <f t="shared" si="131"/>
        <v>22.649128151598617</v>
      </c>
      <c r="O1249" s="24">
        <v>20</v>
      </c>
      <c r="P1249" s="24">
        <f t="shared" ref="P1249:P1259" si="136">O1249*5</f>
        <v>100</v>
      </c>
      <c r="Q1249" s="16">
        <f t="shared" si="132"/>
        <v>104.6149106309405</v>
      </c>
      <c r="R1249" s="408" t="s">
        <v>148</v>
      </c>
      <c r="S1249" s="37" t="s">
        <v>44</v>
      </c>
      <c r="T1249" s="23" t="s">
        <v>66</v>
      </c>
      <c r="U1249" s="417"/>
      <c r="V1249" s="26" t="s">
        <v>2831</v>
      </c>
      <c r="W1249" s="27" t="s">
        <v>69</v>
      </c>
      <c r="X1249" s="50"/>
    </row>
    <row r="1250" spans="1:24" s="401" customFormat="1" x14ac:dyDescent="0.2">
      <c r="A1250" s="14" t="s">
        <v>2015</v>
      </c>
      <c r="B1250" s="14" t="s">
        <v>2229</v>
      </c>
      <c r="C1250" s="14" t="s">
        <v>2346</v>
      </c>
      <c r="D1250" s="24">
        <v>7.35</v>
      </c>
      <c r="E1250" s="24">
        <f t="shared" si="134"/>
        <v>36.75</v>
      </c>
      <c r="F1250" s="24" t="s">
        <v>113</v>
      </c>
      <c r="G1250" s="23" t="s">
        <v>67</v>
      </c>
      <c r="H1250" s="23">
        <v>2010</v>
      </c>
      <c r="I1250" s="424">
        <f>VLOOKUP(H1250,[1]Inflation!$G$16:$H$26,2,FALSE)</f>
        <v>1.0461491063094051</v>
      </c>
      <c r="J1250" s="16">
        <f t="shared" si="133"/>
        <v>38.445979656870634</v>
      </c>
      <c r="K1250" s="24"/>
      <c r="L1250" s="446">
        <v>6.5</v>
      </c>
      <c r="M1250" s="24">
        <f t="shared" si="135"/>
        <v>32.5</v>
      </c>
      <c r="N1250" s="16">
        <f t="shared" si="131"/>
        <v>33.999845955055662</v>
      </c>
      <c r="O1250" s="24">
        <v>9</v>
      </c>
      <c r="P1250" s="24">
        <f t="shared" si="136"/>
        <v>45</v>
      </c>
      <c r="Q1250" s="16">
        <f t="shared" si="132"/>
        <v>47.076709783923228</v>
      </c>
      <c r="R1250" s="408" t="s">
        <v>148</v>
      </c>
      <c r="S1250" s="37" t="s">
        <v>44</v>
      </c>
      <c r="T1250" s="23" t="s">
        <v>66</v>
      </c>
      <c r="U1250" s="417"/>
      <c r="V1250" s="26" t="s">
        <v>2749</v>
      </c>
      <c r="W1250" s="27" t="s">
        <v>69</v>
      </c>
      <c r="X1250" s="50"/>
    </row>
    <row r="1251" spans="1:24" s="401" customFormat="1" x14ac:dyDescent="0.2">
      <c r="A1251" s="14" t="s">
        <v>2015</v>
      </c>
      <c r="B1251" s="14" t="s">
        <v>2229</v>
      </c>
      <c r="C1251" s="14" t="s">
        <v>2347</v>
      </c>
      <c r="D1251" s="24">
        <v>3.12</v>
      </c>
      <c r="E1251" s="24">
        <f t="shared" si="134"/>
        <v>15.600000000000001</v>
      </c>
      <c r="F1251" s="24" t="s">
        <v>113</v>
      </c>
      <c r="G1251" s="23" t="s">
        <v>67</v>
      </c>
      <c r="H1251" s="23">
        <v>2010</v>
      </c>
      <c r="I1251" s="424">
        <f>VLOOKUP(H1251,[1]Inflation!$G$16:$H$26,2,FALSE)</f>
        <v>1.0461491063094051</v>
      </c>
      <c r="J1251" s="16">
        <f t="shared" si="133"/>
        <v>16.31992605842672</v>
      </c>
      <c r="K1251" s="24"/>
      <c r="L1251" s="446">
        <v>2</v>
      </c>
      <c r="M1251" s="24">
        <f t="shared" si="135"/>
        <v>10</v>
      </c>
      <c r="N1251" s="16">
        <f t="shared" si="131"/>
        <v>10.461491063094051</v>
      </c>
      <c r="O1251" s="24">
        <v>6.1</v>
      </c>
      <c r="P1251" s="24">
        <f t="shared" si="136"/>
        <v>30.5</v>
      </c>
      <c r="Q1251" s="16">
        <f t="shared" si="132"/>
        <v>31.907547742436854</v>
      </c>
      <c r="R1251" s="408" t="s">
        <v>148</v>
      </c>
      <c r="S1251" s="37" t="s">
        <v>44</v>
      </c>
      <c r="T1251" s="23" t="s">
        <v>66</v>
      </c>
      <c r="U1251" s="417"/>
      <c r="V1251" s="26" t="s">
        <v>2813</v>
      </c>
      <c r="W1251" s="27" t="s">
        <v>69</v>
      </c>
      <c r="X1251" s="26"/>
    </row>
    <row r="1252" spans="1:24" s="401" customFormat="1" x14ac:dyDescent="0.2">
      <c r="A1252" s="14" t="s">
        <v>2015</v>
      </c>
      <c r="B1252" s="14" t="s">
        <v>2229</v>
      </c>
      <c r="C1252" s="14" t="s">
        <v>2350</v>
      </c>
      <c r="D1252" s="24">
        <v>7.33</v>
      </c>
      <c r="E1252" s="24">
        <f t="shared" si="134"/>
        <v>36.65</v>
      </c>
      <c r="F1252" s="24" t="s">
        <v>113</v>
      </c>
      <c r="G1252" s="23" t="s">
        <v>67</v>
      </c>
      <c r="H1252" s="23">
        <v>2010</v>
      </c>
      <c r="I1252" s="424">
        <f>VLOOKUP(H1252,[1]Inflation!$G$16:$H$26,2,FALSE)</f>
        <v>1.0461491063094051</v>
      </c>
      <c r="J1252" s="16">
        <f t="shared" si="133"/>
        <v>38.341364746239691</v>
      </c>
      <c r="K1252" s="24"/>
      <c r="L1252" s="446">
        <v>3.83</v>
      </c>
      <c r="M1252" s="24">
        <f t="shared" si="135"/>
        <v>19.149999999999999</v>
      </c>
      <c r="N1252" s="16">
        <f t="shared" si="131"/>
        <v>20.033755385825106</v>
      </c>
      <c r="O1252" s="24">
        <v>16</v>
      </c>
      <c r="P1252" s="24">
        <f t="shared" si="136"/>
        <v>80</v>
      </c>
      <c r="Q1252" s="16">
        <f t="shared" si="132"/>
        <v>83.691928504752411</v>
      </c>
      <c r="R1252" s="408" t="s">
        <v>148</v>
      </c>
      <c r="S1252" s="37" t="s">
        <v>44</v>
      </c>
      <c r="T1252" s="23" t="s">
        <v>66</v>
      </c>
      <c r="U1252" s="417"/>
      <c r="V1252" s="26" t="s">
        <v>2745</v>
      </c>
      <c r="W1252" s="27" t="s">
        <v>69</v>
      </c>
      <c r="X1252" s="26"/>
    </row>
    <row r="1253" spans="1:24" s="401" customFormat="1" x14ac:dyDescent="0.2">
      <c r="A1253" s="14" t="s">
        <v>2015</v>
      </c>
      <c r="B1253" s="14" t="s">
        <v>2229</v>
      </c>
      <c r="C1253" s="14" t="s">
        <v>2351</v>
      </c>
      <c r="D1253" s="24">
        <v>4.33</v>
      </c>
      <c r="E1253" s="24">
        <f t="shared" si="134"/>
        <v>21.65</v>
      </c>
      <c r="F1253" s="24" t="s">
        <v>113</v>
      </c>
      <c r="G1253" s="23" t="s">
        <v>67</v>
      </c>
      <c r="H1253" s="23">
        <v>2010</v>
      </c>
      <c r="I1253" s="424">
        <f>VLOOKUP(H1253,[1]Inflation!$G$16:$H$26,2,FALSE)</f>
        <v>1.0461491063094051</v>
      </c>
      <c r="J1253" s="16">
        <f t="shared" si="133"/>
        <v>22.649128151598617</v>
      </c>
      <c r="K1253" s="24"/>
      <c r="L1253" s="446">
        <v>3.75</v>
      </c>
      <c r="M1253" s="24">
        <f t="shared" si="135"/>
        <v>18.75</v>
      </c>
      <c r="N1253" s="16">
        <f t="shared" si="131"/>
        <v>19.615295743301346</v>
      </c>
      <c r="O1253" s="24">
        <v>4.9000000000000004</v>
      </c>
      <c r="P1253" s="24">
        <f t="shared" si="136"/>
        <v>24.5</v>
      </c>
      <c r="Q1253" s="16">
        <f t="shared" si="132"/>
        <v>25.630653104580425</v>
      </c>
      <c r="R1253" s="408" t="s">
        <v>148</v>
      </c>
      <c r="S1253" s="37" t="s">
        <v>44</v>
      </c>
      <c r="T1253" s="23" t="s">
        <v>66</v>
      </c>
      <c r="U1253" s="417"/>
      <c r="V1253" s="26" t="s">
        <v>2748</v>
      </c>
      <c r="W1253" s="27" t="s">
        <v>69</v>
      </c>
      <c r="X1253" s="26"/>
    </row>
    <row r="1254" spans="1:24" s="401" customFormat="1" x14ac:dyDescent="0.2">
      <c r="A1254" s="14" t="s">
        <v>2015</v>
      </c>
      <c r="B1254" s="14" t="s">
        <v>2229</v>
      </c>
      <c r="C1254" s="14" t="s">
        <v>2352</v>
      </c>
      <c r="D1254" s="24">
        <v>5.6</v>
      </c>
      <c r="E1254" s="24">
        <f t="shared" si="134"/>
        <v>28</v>
      </c>
      <c r="F1254" s="24" t="s">
        <v>113</v>
      </c>
      <c r="G1254" s="23" t="s">
        <v>67</v>
      </c>
      <c r="H1254" s="23">
        <v>2010</v>
      </c>
      <c r="I1254" s="424">
        <f>VLOOKUP(H1254,[1]Inflation!$G$16:$H$26,2,FALSE)</f>
        <v>1.0461491063094051</v>
      </c>
      <c r="J1254" s="16">
        <f t="shared" si="133"/>
        <v>29.29217497666334</v>
      </c>
      <c r="K1254" s="24"/>
      <c r="L1254" s="446">
        <v>5</v>
      </c>
      <c r="M1254" s="24">
        <f t="shared" si="135"/>
        <v>25</v>
      </c>
      <c r="N1254" s="16">
        <f t="shared" si="131"/>
        <v>26.153727657735125</v>
      </c>
      <c r="O1254" s="24">
        <v>6.2</v>
      </c>
      <c r="P1254" s="24">
        <f t="shared" si="136"/>
        <v>31</v>
      </c>
      <c r="Q1254" s="16">
        <f t="shared" si="132"/>
        <v>32.430622295591554</v>
      </c>
      <c r="R1254" s="408" t="s">
        <v>148</v>
      </c>
      <c r="S1254" s="37" t="s">
        <v>44</v>
      </c>
      <c r="T1254" s="23" t="s">
        <v>66</v>
      </c>
      <c r="U1254" s="417"/>
      <c r="V1254" s="26" t="s">
        <v>2748</v>
      </c>
      <c r="W1254" s="27" t="s">
        <v>69</v>
      </c>
      <c r="X1254" s="26"/>
    </row>
    <row r="1255" spans="1:24" s="401" customFormat="1" x14ac:dyDescent="0.2">
      <c r="A1255" s="14" t="s">
        <v>2015</v>
      </c>
      <c r="B1255" s="14" t="s">
        <v>2229</v>
      </c>
      <c r="C1255" s="14" t="s">
        <v>2353</v>
      </c>
      <c r="D1255" s="24">
        <v>6.05</v>
      </c>
      <c r="E1255" s="24">
        <f t="shared" si="134"/>
        <v>30.25</v>
      </c>
      <c r="F1255" s="24" t="s">
        <v>113</v>
      </c>
      <c r="G1255" s="23" t="s">
        <v>67</v>
      </c>
      <c r="H1255" s="23">
        <v>2010</v>
      </c>
      <c r="I1255" s="424">
        <f>VLOOKUP(H1255,[1]Inflation!$G$16:$H$26,2,FALSE)</f>
        <v>1.0461491063094051</v>
      </c>
      <c r="J1255" s="16">
        <f t="shared" si="133"/>
        <v>31.646010465859504</v>
      </c>
      <c r="K1255" s="24"/>
      <c r="L1255" s="446">
        <v>2.97</v>
      </c>
      <c r="M1255" s="24">
        <f t="shared" si="135"/>
        <v>14.850000000000001</v>
      </c>
      <c r="N1255" s="16">
        <f t="shared" si="131"/>
        <v>15.535314228694666</v>
      </c>
      <c r="O1255" s="24">
        <v>17.399999999999999</v>
      </c>
      <c r="P1255" s="24">
        <f t="shared" si="136"/>
        <v>87</v>
      </c>
      <c r="Q1255" s="16">
        <f t="shared" si="132"/>
        <v>91.014972248918241</v>
      </c>
      <c r="R1255" s="408" t="s">
        <v>148</v>
      </c>
      <c r="S1255" s="37" t="s">
        <v>44</v>
      </c>
      <c r="T1255" s="23" t="s">
        <v>66</v>
      </c>
      <c r="U1255" s="417"/>
      <c r="V1255" s="26" t="s">
        <v>3311</v>
      </c>
      <c r="W1255" s="27" t="s">
        <v>69</v>
      </c>
      <c r="X1255" s="26"/>
    </row>
    <row r="1256" spans="1:24" s="401" customFormat="1" x14ac:dyDescent="0.2">
      <c r="A1256" s="14" t="s">
        <v>2015</v>
      </c>
      <c r="B1256" s="14" t="s">
        <v>2229</v>
      </c>
      <c r="C1256" s="14" t="s">
        <v>2355</v>
      </c>
      <c r="D1256" s="24">
        <v>7.23</v>
      </c>
      <c r="E1256" s="24">
        <f t="shared" si="134"/>
        <v>36.150000000000006</v>
      </c>
      <c r="F1256" s="24" t="s">
        <v>113</v>
      </c>
      <c r="G1256" s="23" t="s">
        <v>67</v>
      </c>
      <c r="H1256" s="23">
        <v>2010</v>
      </c>
      <c r="I1256" s="424">
        <f>VLOOKUP(H1256,[1]Inflation!$G$16:$H$26,2,FALSE)</f>
        <v>1.0461491063094051</v>
      </c>
      <c r="J1256" s="16">
        <f t="shared" si="133"/>
        <v>37.818290193084998</v>
      </c>
      <c r="K1256" s="24"/>
      <c r="L1256" s="446">
        <v>7.23</v>
      </c>
      <c r="M1256" s="24">
        <f t="shared" si="135"/>
        <v>36.150000000000006</v>
      </c>
      <c r="N1256" s="16">
        <f t="shared" si="131"/>
        <v>37.818290193084998</v>
      </c>
      <c r="O1256" s="24">
        <v>7.23</v>
      </c>
      <c r="P1256" s="24">
        <f t="shared" si="136"/>
        <v>36.150000000000006</v>
      </c>
      <c r="Q1256" s="16">
        <f t="shared" si="132"/>
        <v>37.818290193084998</v>
      </c>
      <c r="R1256" s="408" t="s">
        <v>148</v>
      </c>
      <c r="S1256" s="37" t="s">
        <v>44</v>
      </c>
      <c r="T1256" s="23" t="s">
        <v>66</v>
      </c>
      <c r="U1256" s="417"/>
      <c r="V1256" s="26" t="s">
        <v>2788</v>
      </c>
      <c r="W1256" s="27" t="s">
        <v>69</v>
      </c>
      <c r="X1256" s="26"/>
    </row>
    <row r="1257" spans="1:24" s="401" customFormat="1" x14ac:dyDescent="0.2">
      <c r="A1257" s="14" t="s">
        <v>2015</v>
      </c>
      <c r="B1257" s="14" t="s">
        <v>2229</v>
      </c>
      <c r="C1257" s="14" t="s">
        <v>2356</v>
      </c>
      <c r="D1257" s="24">
        <v>5.19</v>
      </c>
      <c r="E1257" s="24">
        <f t="shared" si="134"/>
        <v>25.950000000000003</v>
      </c>
      <c r="F1257" s="24" t="s">
        <v>113</v>
      </c>
      <c r="G1257" s="23" t="s">
        <v>67</v>
      </c>
      <c r="H1257" s="23">
        <v>2010</v>
      </c>
      <c r="I1257" s="424">
        <f>VLOOKUP(H1257,[1]Inflation!$G$16:$H$26,2,FALSE)</f>
        <v>1.0461491063094051</v>
      </c>
      <c r="J1257" s="16">
        <f t="shared" si="133"/>
        <v>27.147569308729064</v>
      </c>
      <c r="K1257" s="24"/>
      <c r="L1257" s="446">
        <v>5</v>
      </c>
      <c r="M1257" s="24">
        <f t="shared" si="135"/>
        <v>25</v>
      </c>
      <c r="N1257" s="16">
        <f t="shared" si="131"/>
        <v>26.153727657735125</v>
      </c>
      <c r="O1257" s="24">
        <v>5.26</v>
      </c>
      <c r="P1257" s="24">
        <f t="shared" si="136"/>
        <v>26.299999999999997</v>
      </c>
      <c r="Q1257" s="16">
        <f t="shared" si="132"/>
        <v>27.51372149593735</v>
      </c>
      <c r="R1257" s="408" t="s">
        <v>148</v>
      </c>
      <c r="S1257" s="37" t="s">
        <v>44</v>
      </c>
      <c r="T1257" s="23" t="s">
        <v>66</v>
      </c>
      <c r="U1257" s="417"/>
      <c r="V1257" s="26" t="s">
        <v>2763</v>
      </c>
      <c r="W1257" s="27" t="s">
        <v>69</v>
      </c>
      <c r="X1257" s="26"/>
    </row>
    <row r="1258" spans="1:24" s="401" customFormat="1" x14ac:dyDescent="0.2">
      <c r="A1258" s="14" t="s">
        <v>2015</v>
      </c>
      <c r="B1258" s="14" t="s">
        <v>2229</v>
      </c>
      <c r="C1258" s="14" t="s">
        <v>2350</v>
      </c>
      <c r="D1258" s="24">
        <v>9.32</v>
      </c>
      <c r="E1258" s="24">
        <f t="shared" si="134"/>
        <v>46.6</v>
      </c>
      <c r="F1258" s="24" t="s">
        <v>113</v>
      </c>
      <c r="G1258" s="23" t="s">
        <v>67</v>
      </c>
      <c r="H1258" s="23">
        <v>2010</v>
      </c>
      <c r="I1258" s="424">
        <f>VLOOKUP(H1258,[1]Inflation!$G$16:$H$26,2,FALSE)</f>
        <v>1.0461491063094051</v>
      </c>
      <c r="J1258" s="16">
        <f t="shared" si="133"/>
        <v>48.750548354018278</v>
      </c>
      <c r="K1258" s="24"/>
      <c r="L1258" s="446">
        <v>7.2</v>
      </c>
      <c r="M1258" s="24">
        <f t="shared" si="135"/>
        <v>36</v>
      </c>
      <c r="N1258" s="16">
        <f t="shared" si="131"/>
        <v>37.661367827138584</v>
      </c>
      <c r="O1258" s="24">
        <v>11</v>
      </c>
      <c r="P1258" s="24">
        <f t="shared" si="136"/>
        <v>55</v>
      </c>
      <c r="Q1258" s="16">
        <f t="shared" si="132"/>
        <v>57.538200847017279</v>
      </c>
      <c r="R1258" s="408" t="s">
        <v>148</v>
      </c>
      <c r="S1258" s="37" t="s">
        <v>44</v>
      </c>
      <c r="T1258" s="23" t="s">
        <v>66</v>
      </c>
      <c r="U1258" s="417"/>
      <c r="V1258" s="26" t="s">
        <v>2792</v>
      </c>
      <c r="W1258" s="27" t="s">
        <v>69</v>
      </c>
      <c r="X1258" s="26"/>
    </row>
    <row r="1259" spans="1:24" s="401" customFormat="1" x14ac:dyDescent="0.2">
      <c r="A1259" s="14" t="s">
        <v>2015</v>
      </c>
      <c r="B1259" s="14" t="s">
        <v>2229</v>
      </c>
      <c r="C1259" s="14" t="s">
        <v>2355</v>
      </c>
      <c r="D1259" s="24">
        <v>19</v>
      </c>
      <c r="E1259" s="24">
        <f t="shared" si="134"/>
        <v>95</v>
      </c>
      <c r="F1259" s="24" t="s">
        <v>113</v>
      </c>
      <c r="G1259" s="23" t="s">
        <v>67</v>
      </c>
      <c r="H1259" s="23">
        <v>2010</v>
      </c>
      <c r="I1259" s="424">
        <f>VLOOKUP(H1259,[1]Inflation!$G$16:$H$26,2,FALSE)</f>
        <v>1.0461491063094051</v>
      </c>
      <c r="J1259" s="16">
        <f t="shared" si="133"/>
        <v>99.384165099393485</v>
      </c>
      <c r="K1259" s="24"/>
      <c r="L1259" s="446">
        <v>18</v>
      </c>
      <c r="M1259" s="24">
        <f t="shared" si="135"/>
        <v>90</v>
      </c>
      <c r="N1259" s="16">
        <f t="shared" si="131"/>
        <v>94.153419567846456</v>
      </c>
      <c r="O1259" s="24">
        <v>20</v>
      </c>
      <c r="P1259" s="24">
        <f t="shared" si="136"/>
        <v>100</v>
      </c>
      <c r="Q1259" s="16">
        <f t="shared" si="132"/>
        <v>104.6149106309405</v>
      </c>
      <c r="R1259" s="408" t="s">
        <v>148</v>
      </c>
      <c r="S1259" s="37" t="s">
        <v>44</v>
      </c>
      <c r="T1259" s="23" t="s">
        <v>66</v>
      </c>
      <c r="U1259" s="417"/>
      <c r="V1259" s="26" t="s">
        <v>2748</v>
      </c>
      <c r="W1259" s="27" t="s">
        <v>69</v>
      </c>
      <c r="X1259" s="26"/>
    </row>
    <row r="1260" spans="1:24" s="401" customFormat="1" x14ac:dyDescent="0.2">
      <c r="A1260" s="14" t="s">
        <v>2015</v>
      </c>
      <c r="B1260" s="14" t="s">
        <v>2229</v>
      </c>
      <c r="C1260" s="14" t="s">
        <v>2357</v>
      </c>
      <c r="D1260" s="24">
        <v>47.26</v>
      </c>
      <c r="E1260" s="24">
        <f>(D1260*1.666666666)/3</f>
        <v>26.25555554505333</v>
      </c>
      <c r="F1260" s="24" t="s">
        <v>113</v>
      </c>
      <c r="G1260" s="23" t="s">
        <v>67</v>
      </c>
      <c r="H1260" s="23">
        <v>2010</v>
      </c>
      <c r="I1260" s="424">
        <f>VLOOKUP(H1260,[1]Inflation!$G$16:$H$26,2,FALSE)</f>
        <v>1.0461491063094051</v>
      </c>
      <c r="J1260" s="16">
        <f t="shared" si="133"/>
        <v>27.467225969114484</v>
      </c>
      <c r="K1260" s="24"/>
      <c r="L1260" s="446">
        <v>30</v>
      </c>
      <c r="M1260" s="24">
        <f>(L1260*1.666666666)/3</f>
        <v>16.666666660000001</v>
      </c>
      <c r="N1260" s="16">
        <f t="shared" si="131"/>
        <v>17.435818431515756</v>
      </c>
      <c r="O1260" s="24">
        <v>112.5</v>
      </c>
      <c r="P1260" s="24">
        <f>(O1260*1.66666666666)/3</f>
        <v>62.499999999750003</v>
      </c>
      <c r="Q1260" s="16">
        <f t="shared" si="132"/>
        <v>65.384319144076287</v>
      </c>
      <c r="R1260" s="408" t="s">
        <v>941</v>
      </c>
      <c r="S1260" s="37" t="s">
        <v>153</v>
      </c>
      <c r="T1260" s="23" t="s">
        <v>66</v>
      </c>
      <c r="U1260" s="417"/>
      <c r="V1260" s="26" t="s">
        <v>2781</v>
      </c>
      <c r="W1260" s="27" t="s">
        <v>69</v>
      </c>
      <c r="X1260" s="26"/>
    </row>
    <row r="1261" spans="1:24" s="401" customFormat="1" x14ac:dyDescent="0.2">
      <c r="A1261" s="14" t="s">
        <v>2015</v>
      </c>
      <c r="B1261" s="14" t="s">
        <v>2229</v>
      </c>
      <c r="C1261" s="14" t="s">
        <v>2358</v>
      </c>
      <c r="D1261" s="24">
        <v>6.86</v>
      </c>
      <c r="E1261" s="24">
        <f>D1261*5</f>
        <v>34.300000000000004</v>
      </c>
      <c r="F1261" s="24" t="s">
        <v>113</v>
      </c>
      <c r="G1261" s="23" t="s">
        <v>67</v>
      </c>
      <c r="H1261" s="23">
        <v>2010</v>
      </c>
      <c r="I1261" s="424">
        <f>VLOOKUP(H1261,[1]Inflation!$G$16:$H$26,2,FALSE)</f>
        <v>1.0461491063094051</v>
      </c>
      <c r="J1261" s="16">
        <f t="shared" si="133"/>
        <v>35.882914346412598</v>
      </c>
      <c r="K1261" s="24"/>
      <c r="L1261" s="446">
        <v>6.23</v>
      </c>
      <c r="M1261" s="24">
        <f>L1261*5</f>
        <v>31.150000000000002</v>
      </c>
      <c r="N1261" s="16">
        <f t="shared" si="131"/>
        <v>32.587544661537969</v>
      </c>
      <c r="O1261" s="24">
        <v>7.75</v>
      </c>
      <c r="P1261" s="24">
        <f>O1261*5</f>
        <v>38.75</v>
      </c>
      <c r="Q1261" s="16">
        <f t="shared" si="132"/>
        <v>40.538277869489448</v>
      </c>
      <c r="R1261" s="408" t="s">
        <v>148</v>
      </c>
      <c r="S1261" s="37" t="s">
        <v>153</v>
      </c>
      <c r="T1261" s="23" t="s">
        <v>66</v>
      </c>
      <c r="U1261" s="417"/>
      <c r="V1261" s="26" t="s">
        <v>2792</v>
      </c>
      <c r="W1261" s="27" t="s">
        <v>69</v>
      </c>
      <c r="X1261" s="26"/>
    </row>
    <row r="1262" spans="1:24" s="401" customFormat="1" x14ac:dyDescent="0.2">
      <c r="A1262" s="14" t="s">
        <v>2015</v>
      </c>
      <c r="B1262" s="14" t="s">
        <v>2229</v>
      </c>
      <c r="C1262" s="14" t="s">
        <v>2359</v>
      </c>
      <c r="D1262" s="24">
        <v>49.06</v>
      </c>
      <c r="E1262" s="24">
        <f>(D1262*1.666666666)/3</f>
        <v>27.255555544653333</v>
      </c>
      <c r="F1262" s="24" t="s">
        <v>113</v>
      </c>
      <c r="G1262" s="23" t="s">
        <v>67</v>
      </c>
      <c r="H1262" s="23">
        <v>2010</v>
      </c>
      <c r="I1262" s="424">
        <f>VLOOKUP(H1262,[1]Inflation!$G$16:$H$26,2,FALSE)</f>
        <v>1.0461491063094051</v>
      </c>
      <c r="J1262" s="16">
        <f t="shared" si="133"/>
        <v>28.513375075005435</v>
      </c>
      <c r="K1262" s="24"/>
      <c r="L1262" s="446">
        <v>40</v>
      </c>
      <c r="M1262" s="24">
        <f>(L1262*1.666666666)/3</f>
        <v>22.222222213333335</v>
      </c>
      <c r="N1262" s="16">
        <f t="shared" si="131"/>
        <v>23.247757908687678</v>
      </c>
      <c r="O1262" s="24">
        <v>56.06</v>
      </c>
      <c r="P1262" s="24">
        <f>(O1262*1.66666666666)/3</f>
        <v>31.14444444431987</v>
      </c>
      <c r="Q1262" s="16">
        <f t="shared" si="132"/>
        <v>32.581732721928148</v>
      </c>
      <c r="R1262" s="408" t="s">
        <v>941</v>
      </c>
      <c r="S1262" s="37" t="s">
        <v>153</v>
      </c>
      <c r="T1262" s="23" t="s">
        <v>66</v>
      </c>
      <c r="U1262" s="417"/>
      <c r="V1262" s="26" t="s">
        <v>2792</v>
      </c>
      <c r="W1262" s="27" t="s">
        <v>69</v>
      </c>
      <c r="X1262" s="26"/>
    </row>
    <row r="1263" spans="1:24" s="401" customFormat="1" x14ac:dyDescent="0.2">
      <c r="A1263" s="14" t="s">
        <v>2015</v>
      </c>
      <c r="B1263" s="14" t="s">
        <v>2229</v>
      </c>
      <c r="C1263" s="14" t="s">
        <v>2360</v>
      </c>
      <c r="D1263" s="24">
        <v>46.12</v>
      </c>
      <c r="E1263" s="24">
        <f>(D1263*1.666666666)/3</f>
        <v>25.622222211973334</v>
      </c>
      <c r="F1263" s="24" t="s">
        <v>113</v>
      </c>
      <c r="G1263" s="23" t="s">
        <v>67</v>
      </c>
      <c r="H1263" s="23">
        <v>2010</v>
      </c>
      <c r="I1263" s="424">
        <f>VLOOKUP(H1263,[1]Inflation!$G$16:$H$26,2,FALSE)</f>
        <v>1.0461491063094051</v>
      </c>
      <c r="J1263" s="16">
        <f t="shared" si="133"/>
        <v>26.804664868716891</v>
      </c>
      <c r="K1263" s="24"/>
      <c r="L1263" s="446">
        <v>15.41</v>
      </c>
      <c r="M1263" s="24">
        <f>(L1263*1.666666666)/3</f>
        <v>8.5611111076866671</v>
      </c>
      <c r="N1263" s="16">
        <f t="shared" si="131"/>
        <v>8.9561987343219283</v>
      </c>
      <c r="O1263" s="24">
        <v>134.86000000000001</v>
      </c>
      <c r="P1263" s="24">
        <f>(O1263*1.66666666666)/3</f>
        <v>74.922222221922553</v>
      </c>
      <c r="Q1263" s="16">
        <f t="shared" si="132"/>
        <v>78.379815820178933</v>
      </c>
      <c r="R1263" s="408" t="s">
        <v>941</v>
      </c>
      <c r="S1263" s="37" t="s">
        <v>153</v>
      </c>
      <c r="T1263" s="23" t="s">
        <v>66</v>
      </c>
      <c r="U1263" s="417"/>
      <c r="V1263" s="26" t="s">
        <v>3085</v>
      </c>
      <c r="W1263" s="27" t="s">
        <v>69</v>
      </c>
      <c r="X1263" s="26"/>
    </row>
    <row r="1264" spans="1:24" s="401" customFormat="1" x14ac:dyDescent="0.2">
      <c r="A1264" s="14" t="s">
        <v>2015</v>
      </c>
      <c r="B1264" s="14" t="s">
        <v>2229</v>
      </c>
      <c r="C1264" s="14" t="s">
        <v>2361</v>
      </c>
      <c r="D1264" s="24">
        <v>45.51</v>
      </c>
      <c r="E1264" s="24">
        <f>(D1264*1.666666666)/3</f>
        <v>25.283333323220003</v>
      </c>
      <c r="F1264" s="24" t="s">
        <v>113</v>
      </c>
      <c r="G1264" s="23" t="s">
        <v>67</v>
      </c>
      <c r="H1264" s="23">
        <v>2010</v>
      </c>
      <c r="I1264" s="424">
        <f>VLOOKUP(H1264,[1]Inflation!$G$16:$H$26,2,FALSE)</f>
        <v>1.0461491063094051</v>
      </c>
      <c r="J1264" s="16">
        <f t="shared" si="133"/>
        <v>26.450136560609405</v>
      </c>
      <c r="K1264" s="24"/>
      <c r="L1264" s="446">
        <v>16.5</v>
      </c>
      <c r="M1264" s="24">
        <f>(L1264*1.666666666)/3</f>
        <v>9.1666666629999991</v>
      </c>
      <c r="N1264" s="16">
        <f t="shared" si="131"/>
        <v>9.589700137333665</v>
      </c>
      <c r="O1264" s="24">
        <v>85</v>
      </c>
      <c r="P1264" s="24">
        <f>(O1264*1.66666666666)/3</f>
        <v>47.222222222033338</v>
      </c>
      <c r="Q1264" s="16">
        <f t="shared" si="132"/>
        <v>49.401485575524305</v>
      </c>
      <c r="R1264" s="408" t="s">
        <v>941</v>
      </c>
      <c r="S1264" s="37" t="s">
        <v>153</v>
      </c>
      <c r="T1264" s="23" t="s">
        <v>66</v>
      </c>
      <c r="U1264" s="417"/>
      <c r="V1264" s="26" t="s">
        <v>3109</v>
      </c>
      <c r="W1264" s="27" t="s">
        <v>69</v>
      </c>
      <c r="X1264" s="26"/>
    </row>
    <row r="1265" spans="1:24" s="401" customFormat="1" x14ac:dyDescent="0.2">
      <c r="A1265" s="14" t="s">
        <v>2015</v>
      </c>
      <c r="B1265" s="14" t="s">
        <v>2229</v>
      </c>
      <c r="C1265" s="14" t="s">
        <v>2358</v>
      </c>
      <c r="D1265" s="24">
        <v>63.12</v>
      </c>
      <c r="E1265" s="24">
        <f>(D1265*1.666666666)/3</f>
        <v>35.066666652640002</v>
      </c>
      <c r="F1265" s="24" t="s">
        <v>113</v>
      </c>
      <c r="G1265" s="23" t="s">
        <v>67</v>
      </c>
      <c r="H1265" s="23">
        <v>2010</v>
      </c>
      <c r="I1265" s="424">
        <f>VLOOKUP(H1265,[1]Inflation!$G$16:$H$26,2,FALSE)</f>
        <v>1.0461491063094051</v>
      </c>
      <c r="J1265" s="16">
        <f t="shared" si="133"/>
        <v>36.684961979909154</v>
      </c>
      <c r="K1265" s="24"/>
      <c r="L1265" s="446">
        <v>36</v>
      </c>
      <c r="M1265" s="24">
        <f>(L1265*1.666666666)/3</f>
        <v>19.999999991999999</v>
      </c>
      <c r="N1265" s="16">
        <f t="shared" si="131"/>
        <v>20.922982117818908</v>
      </c>
      <c r="O1265" s="24">
        <v>111</v>
      </c>
      <c r="P1265" s="24">
        <f>(O1265*1.66666666666)/3</f>
        <v>61.666666666420006</v>
      </c>
      <c r="Q1265" s="16">
        <f t="shared" si="132"/>
        <v>64.512528222155268</v>
      </c>
      <c r="R1265" s="408" t="s">
        <v>941</v>
      </c>
      <c r="S1265" s="37" t="s">
        <v>153</v>
      </c>
      <c r="T1265" s="23" t="s">
        <v>66</v>
      </c>
      <c r="U1265" s="417"/>
      <c r="V1265" s="26" t="s">
        <v>2745</v>
      </c>
      <c r="W1265" s="27" t="s">
        <v>69</v>
      </c>
      <c r="X1265" s="26"/>
    </row>
    <row r="1266" spans="1:24" s="401" customFormat="1" x14ac:dyDescent="0.2">
      <c r="A1266" s="14" t="s">
        <v>2015</v>
      </c>
      <c r="B1266" s="14" t="s">
        <v>2229</v>
      </c>
      <c r="C1266" s="14" t="s">
        <v>2362</v>
      </c>
      <c r="D1266" s="24">
        <v>41.58</v>
      </c>
      <c r="E1266" s="24">
        <f>(D1266*1.666666666)/3</f>
        <v>23.099999990759997</v>
      </c>
      <c r="F1266" s="24" t="s">
        <v>113</v>
      </c>
      <c r="G1266" s="23" t="s">
        <v>67</v>
      </c>
      <c r="H1266" s="23">
        <v>2010</v>
      </c>
      <c r="I1266" s="424">
        <f>VLOOKUP(H1266,[1]Inflation!$G$16:$H$26,2,FALSE)</f>
        <v>1.0461491063094051</v>
      </c>
      <c r="J1266" s="16">
        <f t="shared" si="133"/>
        <v>24.166044346080835</v>
      </c>
      <c r="K1266" s="24"/>
      <c r="L1266" s="446">
        <v>32.81</v>
      </c>
      <c r="M1266" s="24">
        <f>(L1266*1.666666666)/3</f>
        <v>18.227777770486668</v>
      </c>
      <c r="N1266" s="16">
        <f t="shared" si="131"/>
        <v>19.068973424601069</v>
      </c>
      <c r="O1266" s="24">
        <v>50</v>
      </c>
      <c r="P1266" s="24">
        <f>(O1266*1.66666666666)/3</f>
        <v>27.777777777666667</v>
      </c>
      <c r="Q1266" s="16">
        <f t="shared" si="132"/>
        <v>29.059697397367234</v>
      </c>
      <c r="R1266" s="408" t="s">
        <v>941</v>
      </c>
      <c r="S1266" s="37" t="s">
        <v>153</v>
      </c>
      <c r="T1266" s="23" t="s">
        <v>66</v>
      </c>
      <c r="U1266" s="417"/>
      <c r="V1266" s="26" t="s">
        <v>2763</v>
      </c>
      <c r="W1266" s="27" t="s">
        <v>69</v>
      </c>
      <c r="X1266" s="26"/>
    </row>
    <row r="1267" spans="1:24" s="401" customFormat="1" x14ac:dyDescent="0.2">
      <c r="A1267" s="14" t="s">
        <v>2015</v>
      </c>
      <c r="B1267" s="14" t="s">
        <v>2229</v>
      </c>
      <c r="C1267" s="14" t="s">
        <v>2363</v>
      </c>
      <c r="D1267" s="24">
        <v>34</v>
      </c>
      <c r="E1267" s="24">
        <f t="shared" ref="E1267:E1288" si="137">(D1267*1.66666666)/3</f>
        <v>18.888888813333335</v>
      </c>
      <c r="F1267" s="24" t="s">
        <v>113</v>
      </c>
      <c r="G1267" s="23" t="s">
        <v>67</v>
      </c>
      <c r="H1267" s="23">
        <v>2010</v>
      </c>
      <c r="I1267" s="424">
        <f>VLOOKUP(H1267,[1]Inflation!$G$16:$H$26,2,FALSE)</f>
        <v>1.0461491063094051</v>
      </c>
      <c r="J1267" s="16">
        <f t="shared" si="133"/>
        <v>19.760594151246387</v>
      </c>
      <c r="K1267" s="24"/>
      <c r="L1267" s="446">
        <v>34</v>
      </c>
      <c r="M1267" s="24">
        <f t="shared" ref="M1267:M1282" si="138">(L1267*1.6666666666)/3</f>
        <v>18.888888888133334</v>
      </c>
      <c r="N1267" s="16">
        <f t="shared" si="131"/>
        <v>19.760594229498338</v>
      </c>
      <c r="O1267" s="24">
        <v>34</v>
      </c>
      <c r="P1267" s="24">
        <f>(O1267*1.666666666)/3</f>
        <v>18.888888881333333</v>
      </c>
      <c r="Q1267" s="16">
        <f t="shared" si="132"/>
        <v>19.760594222384523</v>
      </c>
      <c r="R1267" s="408" t="s">
        <v>941</v>
      </c>
      <c r="S1267" s="37" t="s">
        <v>153</v>
      </c>
      <c r="T1267" s="23" t="s">
        <v>66</v>
      </c>
      <c r="U1267" s="417"/>
      <c r="V1267" s="26" t="s">
        <v>2788</v>
      </c>
      <c r="W1267" s="27" t="s">
        <v>69</v>
      </c>
      <c r="X1267" s="26"/>
    </row>
    <row r="1268" spans="1:24" s="401" customFormat="1" x14ac:dyDescent="0.2">
      <c r="A1268" s="14" t="s">
        <v>2015</v>
      </c>
      <c r="B1268" s="14" t="s">
        <v>2229</v>
      </c>
      <c r="C1268" s="14" t="s">
        <v>2364</v>
      </c>
      <c r="D1268" s="24">
        <v>41.9</v>
      </c>
      <c r="E1268" s="24">
        <f t="shared" si="137"/>
        <v>23.277777684666663</v>
      </c>
      <c r="F1268" s="24" t="s">
        <v>113</v>
      </c>
      <c r="G1268" s="23" t="s">
        <v>67</v>
      </c>
      <c r="H1268" s="23">
        <v>2010</v>
      </c>
      <c r="I1268" s="424">
        <f>VLOOKUP(H1268,[1]Inflation!$G$16:$H$26,2,FALSE)</f>
        <v>1.0461491063094051</v>
      </c>
      <c r="J1268" s="16">
        <f t="shared" si="133"/>
        <v>24.352026321683041</v>
      </c>
      <c r="K1268" s="24"/>
      <c r="L1268" s="446">
        <v>19.64</v>
      </c>
      <c r="M1268" s="24">
        <f t="shared" si="138"/>
        <v>10.911111110674668</v>
      </c>
      <c r="N1268" s="16">
        <f t="shared" si="131"/>
        <v>11.414649137274923</v>
      </c>
      <c r="O1268" s="24">
        <v>70</v>
      </c>
      <c r="P1268" s="24">
        <f>(O1268*1.666666666)/3</f>
        <v>38.888888873333336</v>
      </c>
      <c r="Q1268" s="16">
        <f t="shared" si="132"/>
        <v>40.683576340203437</v>
      </c>
      <c r="R1268" s="408" t="s">
        <v>941</v>
      </c>
      <c r="S1268" s="37" t="s">
        <v>153</v>
      </c>
      <c r="T1268" s="23" t="s">
        <v>66</v>
      </c>
      <c r="U1268" s="417"/>
      <c r="V1268" s="26" t="s">
        <v>2746</v>
      </c>
      <c r="W1268" s="27" t="s">
        <v>69</v>
      </c>
      <c r="X1268" s="26"/>
    </row>
    <row r="1269" spans="1:24" s="401" customFormat="1" x14ac:dyDescent="0.2">
      <c r="A1269" s="14" t="s">
        <v>2015</v>
      </c>
      <c r="B1269" s="14" t="s">
        <v>2229</v>
      </c>
      <c r="C1269" s="14" t="s">
        <v>2365</v>
      </c>
      <c r="D1269" s="24">
        <v>92.79</v>
      </c>
      <c r="E1269" s="24">
        <f t="shared" si="137"/>
        <v>51.549999793799998</v>
      </c>
      <c r="F1269" s="24" t="s">
        <v>113</v>
      </c>
      <c r="G1269" s="23" t="s">
        <v>67</v>
      </c>
      <c r="H1269" s="23">
        <v>2010</v>
      </c>
      <c r="I1269" s="424">
        <f>VLOOKUP(H1269,[1]Inflation!$G$16:$H$26,2,FALSE)</f>
        <v>1.0461491063094051</v>
      </c>
      <c r="J1269" s="16">
        <f t="shared" si="133"/>
        <v>53.928986214533886</v>
      </c>
      <c r="K1269" s="24"/>
      <c r="L1269" s="446">
        <v>52.06</v>
      </c>
      <c r="M1269" s="24">
        <f t="shared" si="138"/>
        <v>28.922222221065336</v>
      </c>
      <c r="N1269" s="16">
        <f t="shared" si="131"/>
        <v>30.256956929049519</v>
      </c>
      <c r="O1269" s="24">
        <v>134.9</v>
      </c>
      <c r="P1269" s="24">
        <f>(O1269*1.666666666)/3</f>
        <v>74.944444414466673</v>
      </c>
      <c r="Q1269" s="16">
        <f t="shared" si="132"/>
        <v>78.4030635470492</v>
      </c>
      <c r="R1269" s="408" t="s">
        <v>941</v>
      </c>
      <c r="S1269" s="37" t="s">
        <v>153</v>
      </c>
      <c r="T1269" s="23" t="s">
        <v>66</v>
      </c>
      <c r="U1269" s="417"/>
      <c r="V1269" s="26" t="s">
        <v>2792</v>
      </c>
      <c r="W1269" s="27" t="s">
        <v>69</v>
      </c>
      <c r="X1269" s="26"/>
    </row>
    <row r="1270" spans="1:24" s="401" customFormat="1" x14ac:dyDescent="0.2">
      <c r="A1270" s="14" t="s">
        <v>2015</v>
      </c>
      <c r="B1270" s="14" t="s">
        <v>2229</v>
      </c>
      <c r="C1270" s="14" t="s">
        <v>2361</v>
      </c>
      <c r="D1270" s="24">
        <v>30.06</v>
      </c>
      <c r="E1270" s="24">
        <f t="shared" si="137"/>
        <v>16.699999933200001</v>
      </c>
      <c r="F1270" s="24" t="s">
        <v>113</v>
      </c>
      <c r="G1270" s="23" t="s">
        <v>67</v>
      </c>
      <c r="H1270" s="23">
        <v>2010</v>
      </c>
      <c r="I1270" s="424">
        <f>VLOOKUP(H1270,[1]Inflation!$G$16:$H$26,2,FALSE)</f>
        <v>1.0461491063094051</v>
      </c>
      <c r="J1270" s="16">
        <f t="shared" si="133"/>
        <v>17.470690005484304</v>
      </c>
      <c r="K1270" s="24"/>
      <c r="L1270" s="446">
        <v>29</v>
      </c>
      <c r="M1270" s="24">
        <f t="shared" si="138"/>
        <v>16.111111110466666</v>
      </c>
      <c r="N1270" s="16">
        <f t="shared" si="131"/>
        <v>16.854624489866229</v>
      </c>
      <c r="O1270" s="24">
        <v>31</v>
      </c>
      <c r="P1270" s="24">
        <f>(O1270*1.666666666)/3</f>
        <v>17.222222215333336</v>
      </c>
      <c r="Q1270" s="16">
        <f t="shared" si="132"/>
        <v>18.017012379232952</v>
      </c>
      <c r="R1270" s="408" t="s">
        <v>941</v>
      </c>
      <c r="S1270" s="37" t="s">
        <v>153</v>
      </c>
      <c r="T1270" s="23" t="s">
        <v>66</v>
      </c>
      <c r="U1270" s="417"/>
      <c r="V1270" s="26" t="s">
        <v>2792</v>
      </c>
      <c r="W1270" s="27" t="s">
        <v>69</v>
      </c>
      <c r="X1270" s="26"/>
    </row>
    <row r="1271" spans="1:24" s="401" customFormat="1" x14ac:dyDescent="0.2">
      <c r="A1271" s="14" t="s">
        <v>2015</v>
      </c>
      <c r="B1271" s="14" t="s">
        <v>2229</v>
      </c>
      <c r="C1271" s="14" t="s">
        <v>2366</v>
      </c>
      <c r="D1271" s="24">
        <v>52.62</v>
      </c>
      <c r="E1271" s="24">
        <f t="shared" si="137"/>
        <v>29.233333216399998</v>
      </c>
      <c r="F1271" s="24" t="s">
        <v>113</v>
      </c>
      <c r="G1271" s="23" t="s">
        <v>67</v>
      </c>
      <c r="H1271" s="23">
        <v>2010</v>
      </c>
      <c r="I1271" s="424">
        <f>VLOOKUP(H1271,[1]Inflation!$G$16:$H$26,2,FALSE)</f>
        <v>1.0461491063094051</v>
      </c>
      <c r="J1271" s="16">
        <f t="shared" si="133"/>
        <v>30.582425418781902</v>
      </c>
      <c r="K1271" s="24"/>
      <c r="L1271" s="446">
        <v>44.11</v>
      </c>
      <c r="M1271" s="24">
        <f t="shared" si="138"/>
        <v>24.505555554575334</v>
      </c>
      <c r="N1271" s="16">
        <f t="shared" si="131"/>
        <v>25.636465043034462</v>
      </c>
      <c r="O1271" s="24">
        <v>60</v>
      </c>
      <c r="P1271" s="24">
        <f>(O1271*1.666666666)/3</f>
        <v>33.333333320000001</v>
      </c>
      <c r="Q1271" s="16">
        <f t="shared" si="132"/>
        <v>34.871636863031512</v>
      </c>
      <c r="R1271" s="408" t="s">
        <v>941</v>
      </c>
      <c r="S1271" s="37" t="s">
        <v>153</v>
      </c>
      <c r="T1271" s="23" t="s">
        <v>66</v>
      </c>
      <c r="U1271" s="417"/>
      <c r="V1271" s="26" t="s">
        <v>2744</v>
      </c>
      <c r="W1271" s="27" t="s">
        <v>69</v>
      </c>
      <c r="X1271" s="26"/>
    </row>
    <row r="1272" spans="1:24" s="401" customFormat="1" x14ac:dyDescent="0.2">
      <c r="A1272" s="14" t="s">
        <v>2015</v>
      </c>
      <c r="B1272" s="14" t="s">
        <v>2229</v>
      </c>
      <c r="C1272" s="14" t="s">
        <v>2367</v>
      </c>
      <c r="D1272" s="24">
        <v>40.35</v>
      </c>
      <c r="E1272" s="24">
        <f t="shared" si="137"/>
        <v>22.416666577000001</v>
      </c>
      <c r="F1272" s="24" t="s">
        <v>113</v>
      </c>
      <c r="G1272" s="23" t="s">
        <v>67</v>
      </c>
      <c r="H1272" s="23">
        <v>2010</v>
      </c>
      <c r="I1272" s="424">
        <f>VLOOKUP(H1272,[1]Inflation!$G$16:$H$26,2,FALSE)</f>
        <v>1.0461491063094051</v>
      </c>
      <c r="J1272" s="16">
        <f t="shared" si="133"/>
        <v>23.451175705964459</v>
      </c>
      <c r="K1272" s="24"/>
      <c r="L1272" s="446">
        <v>22</v>
      </c>
      <c r="M1272" s="24">
        <f t="shared" si="138"/>
        <v>12.222222221733334</v>
      </c>
      <c r="N1272" s="16">
        <f t="shared" si="131"/>
        <v>12.786266854381278</v>
      </c>
      <c r="O1272" s="24">
        <v>55</v>
      </c>
      <c r="P1272" s="24">
        <f t="shared" ref="P1272:P1279" si="139">(O1272*1.666666666666)/3</f>
        <v>30.555555555543332</v>
      </c>
      <c r="Q1272" s="16">
        <f t="shared" si="132"/>
        <v>31.965667137219032</v>
      </c>
      <c r="R1272" s="408" t="s">
        <v>941</v>
      </c>
      <c r="S1272" s="37" t="s">
        <v>153</v>
      </c>
      <c r="T1272" s="23" t="s">
        <v>66</v>
      </c>
      <c r="U1272" s="417"/>
      <c r="V1272" s="26" t="s">
        <v>2755</v>
      </c>
      <c r="W1272" s="27" t="s">
        <v>69</v>
      </c>
      <c r="X1272" s="26"/>
    </row>
    <row r="1273" spans="1:24" s="401" customFormat="1" x14ac:dyDescent="0.2">
      <c r="A1273" s="14" t="s">
        <v>2015</v>
      </c>
      <c r="B1273" s="14" t="s">
        <v>2229</v>
      </c>
      <c r="C1273" s="14" t="s">
        <v>2368</v>
      </c>
      <c r="D1273" s="24">
        <v>63.19</v>
      </c>
      <c r="E1273" s="24">
        <f t="shared" si="137"/>
        <v>35.105555415133331</v>
      </c>
      <c r="F1273" s="24" t="s">
        <v>113</v>
      </c>
      <c r="G1273" s="23" t="s">
        <v>67</v>
      </c>
      <c r="H1273" s="23">
        <v>2010</v>
      </c>
      <c r="I1273" s="424">
        <f>VLOOKUP(H1273,[1]Inflation!$G$16:$H$26,2,FALSE)</f>
        <v>1.0461491063094051</v>
      </c>
      <c r="J1273" s="16">
        <f t="shared" si="133"/>
        <v>36.725645424037026</v>
      </c>
      <c r="K1273" s="24"/>
      <c r="L1273" s="446">
        <v>43</v>
      </c>
      <c r="M1273" s="24">
        <f t="shared" si="138"/>
        <v>23.888888887933334</v>
      </c>
      <c r="N1273" s="16">
        <f t="shared" ref="N1273:N1302" si="140">M1273*I1273</f>
        <v>24.991339760836134</v>
      </c>
      <c r="O1273" s="24">
        <v>90</v>
      </c>
      <c r="P1273" s="24">
        <f t="shared" si="139"/>
        <v>49.999999999979998</v>
      </c>
      <c r="Q1273" s="16">
        <f t="shared" ref="Q1273:Q1302" si="141">P1273*I1273</f>
        <v>52.307455315449324</v>
      </c>
      <c r="R1273" s="408" t="s">
        <v>941</v>
      </c>
      <c r="S1273" s="37" t="s">
        <v>153</v>
      </c>
      <c r="T1273" s="23" t="s">
        <v>66</v>
      </c>
      <c r="U1273" s="417"/>
      <c r="V1273" s="26" t="s">
        <v>2749</v>
      </c>
      <c r="W1273" s="27" t="s">
        <v>69</v>
      </c>
      <c r="X1273" s="26"/>
    </row>
    <row r="1274" spans="1:24" s="401" customFormat="1" x14ac:dyDescent="0.2">
      <c r="A1274" s="14" t="s">
        <v>2015</v>
      </c>
      <c r="B1274" s="14" t="s">
        <v>2229</v>
      </c>
      <c r="C1274" s="14" t="s">
        <v>2369</v>
      </c>
      <c r="D1274" s="24">
        <v>38.549999999999997</v>
      </c>
      <c r="E1274" s="24">
        <f t="shared" si="137"/>
        <v>21.416666580999998</v>
      </c>
      <c r="F1274" s="24" t="s">
        <v>113</v>
      </c>
      <c r="G1274" s="23" t="s">
        <v>67</v>
      </c>
      <c r="H1274" s="23">
        <v>2010</v>
      </c>
      <c r="I1274" s="424">
        <f>VLOOKUP(H1274,[1]Inflation!$G$16:$H$26,2,FALSE)</f>
        <v>1.0461491063094051</v>
      </c>
      <c r="J1274" s="16">
        <f t="shared" ref="J1274:J1303" si="142">I1274*E1274</f>
        <v>22.405026603839648</v>
      </c>
      <c r="K1274" s="24"/>
      <c r="L1274" s="446">
        <v>32.36</v>
      </c>
      <c r="M1274" s="24">
        <f t="shared" si="138"/>
        <v>17.977777777058666</v>
      </c>
      <c r="N1274" s="16">
        <f t="shared" si="140"/>
        <v>18.807436154899005</v>
      </c>
      <c r="O1274" s="24">
        <v>45.26</v>
      </c>
      <c r="P1274" s="24">
        <f t="shared" si="139"/>
        <v>25.144444444434384</v>
      </c>
      <c r="Q1274" s="16">
        <f t="shared" si="141"/>
        <v>26.304838084191516</v>
      </c>
      <c r="R1274" s="408" t="s">
        <v>941</v>
      </c>
      <c r="S1274" s="37" t="s">
        <v>153</v>
      </c>
      <c r="T1274" s="23" t="s">
        <v>66</v>
      </c>
      <c r="U1274" s="417"/>
      <c r="V1274" s="26" t="s">
        <v>2745</v>
      </c>
      <c r="W1274" s="27" t="s">
        <v>69</v>
      </c>
      <c r="X1274" s="26"/>
    </row>
    <row r="1275" spans="1:24" s="401" customFormat="1" x14ac:dyDescent="0.2">
      <c r="A1275" s="14" t="s">
        <v>2015</v>
      </c>
      <c r="B1275" s="14" t="s">
        <v>2229</v>
      </c>
      <c r="C1275" s="14" t="s">
        <v>2370</v>
      </c>
      <c r="D1275" s="24">
        <v>114.1</v>
      </c>
      <c r="E1275" s="24">
        <f t="shared" si="137"/>
        <v>63.388888635333331</v>
      </c>
      <c r="F1275" s="24" t="s">
        <v>113</v>
      </c>
      <c r="G1275" s="23" t="s">
        <v>67</v>
      </c>
      <c r="H1275" s="23">
        <v>2010</v>
      </c>
      <c r="I1275" s="424">
        <f>VLOOKUP(H1275,[1]Inflation!$G$16:$H$26,2,FALSE)</f>
        <v>1.0461491063094051</v>
      </c>
      <c r="J1275" s="16">
        <f t="shared" si="142"/>
        <v>66.314229195800365</v>
      </c>
      <c r="K1275" s="24"/>
      <c r="L1275" s="446">
        <v>54</v>
      </c>
      <c r="M1275" s="24">
        <f t="shared" si="138"/>
        <v>29.999999998800003</v>
      </c>
      <c r="N1275" s="16">
        <f t="shared" si="140"/>
        <v>31.384473188026778</v>
      </c>
      <c r="O1275" s="24">
        <v>300</v>
      </c>
      <c r="P1275" s="24">
        <f t="shared" si="139"/>
        <v>166.66666666659998</v>
      </c>
      <c r="Q1275" s="16">
        <f t="shared" si="141"/>
        <v>174.35818438483108</v>
      </c>
      <c r="R1275" s="408" t="s">
        <v>941</v>
      </c>
      <c r="S1275" s="37" t="s">
        <v>262</v>
      </c>
      <c r="T1275" s="23" t="s">
        <v>66</v>
      </c>
      <c r="U1275" s="417"/>
      <c r="V1275" s="26" t="s">
        <v>2851</v>
      </c>
      <c r="W1275" s="27" t="s">
        <v>69</v>
      </c>
      <c r="X1275" s="26"/>
    </row>
    <row r="1276" spans="1:24" s="401" customFormat="1" x14ac:dyDescent="0.2">
      <c r="A1276" s="14" t="s">
        <v>2015</v>
      </c>
      <c r="B1276" s="14" t="s">
        <v>2229</v>
      </c>
      <c r="C1276" s="14" t="s">
        <v>2371</v>
      </c>
      <c r="D1276" s="24">
        <v>98.47</v>
      </c>
      <c r="E1276" s="24">
        <f t="shared" si="137"/>
        <v>54.705555336733333</v>
      </c>
      <c r="F1276" s="24" t="s">
        <v>113</v>
      </c>
      <c r="G1276" s="23" t="s">
        <v>67</v>
      </c>
      <c r="H1276" s="23">
        <v>2010</v>
      </c>
      <c r="I1276" s="424">
        <f>VLOOKUP(H1276,[1]Inflation!$G$16:$H$26,2,FALSE)</f>
        <v>1.0461491063094051</v>
      </c>
      <c r="J1276" s="16">
        <f t="shared" si="142"/>
        <v>57.230167825683282</v>
      </c>
      <c r="K1276" s="24"/>
      <c r="L1276" s="446">
        <v>40</v>
      </c>
      <c r="M1276" s="24">
        <f t="shared" si="138"/>
        <v>22.222222221333336</v>
      </c>
      <c r="N1276" s="16">
        <f t="shared" si="140"/>
        <v>23.247757917056873</v>
      </c>
      <c r="O1276" s="24">
        <v>250</v>
      </c>
      <c r="P1276" s="24">
        <f t="shared" si="139"/>
        <v>138.88888888883332</v>
      </c>
      <c r="Q1276" s="16">
        <f t="shared" si="141"/>
        <v>145.29848698735924</v>
      </c>
      <c r="R1276" s="408" t="s">
        <v>941</v>
      </c>
      <c r="S1276" s="37" t="s">
        <v>262</v>
      </c>
      <c r="T1276" s="23" t="s">
        <v>66</v>
      </c>
      <c r="U1276" s="417"/>
      <c r="V1276" s="26" t="s">
        <v>2851</v>
      </c>
      <c r="W1276" s="27" t="s">
        <v>69</v>
      </c>
      <c r="X1276" s="26"/>
    </row>
    <row r="1277" spans="1:24" s="401" customFormat="1" x14ac:dyDescent="0.2">
      <c r="A1277" s="14" t="s">
        <v>2015</v>
      </c>
      <c r="B1277" s="14" t="s">
        <v>2229</v>
      </c>
      <c r="C1277" s="14" t="s">
        <v>2372</v>
      </c>
      <c r="D1277" s="24">
        <v>87.68</v>
      </c>
      <c r="E1277" s="24">
        <f t="shared" si="137"/>
        <v>48.711110916266669</v>
      </c>
      <c r="F1277" s="24" t="s">
        <v>113</v>
      </c>
      <c r="G1277" s="23" t="s">
        <v>67</v>
      </c>
      <c r="H1277" s="23">
        <v>2010</v>
      </c>
      <c r="I1277" s="424">
        <f>VLOOKUP(H1277,[1]Inflation!$G$16:$H$26,2,FALSE)</f>
        <v>1.0461491063094051</v>
      </c>
      <c r="J1277" s="16">
        <f t="shared" si="142"/>
        <v>50.959085152390678</v>
      </c>
      <c r="K1277" s="24"/>
      <c r="L1277" s="446">
        <v>45</v>
      </c>
      <c r="M1277" s="24">
        <f t="shared" si="138"/>
        <v>24.999999999</v>
      </c>
      <c r="N1277" s="16">
        <f t="shared" si="140"/>
        <v>26.153727656688979</v>
      </c>
      <c r="O1277" s="24">
        <v>210</v>
      </c>
      <c r="P1277" s="24">
        <f t="shared" si="139"/>
        <v>116.66666666662</v>
      </c>
      <c r="Q1277" s="16">
        <f t="shared" si="141"/>
        <v>122.05072906938177</v>
      </c>
      <c r="R1277" s="408" t="s">
        <v>941</v>
      </c>
      <c r="S1277" s="37" t="s">
        <v>262</v>
      </c>
      <c r="T1277" s="23" t="s">
        <v>66</v>
      </c>
      <c r="U1277" s="417"/>
      <c r="V1277" s="26" t="s">
        <v>3110</v>
      </c>
      <c r="W1277" s="27" t="s">
        <v>69</v>
      </c>
      <c r="X1277" s="26"/>
    </row>
    <row r="1278" spans="1:24" s="401" customFormat="1" x14ac:dyDescent="0.2">
      <c r="A1278" s="14" t="s">
        <v>2015</v>
      </c>
      <c r="B1278" s="14" t="s">
        <v>2229</v>
      </c>
      <c r="C1278" s="14" t="s">
        <v>2373</v>
      </c>
      <c r="D1278" s="24">
        <v>92.56</v>
      </c>
      <c r="E1278" s="24">
        <f t="shared" si="137"/>
        <v>51.422222016533333</v>
      </c>
      <c r="F1278" s="24" t="s">
        <v>113</v>
      </c>
      <c r="G1278" s="23" t="s">
        <v>67</v>
      </c>
      <c r="H1278" s="23">
        <v>2010</v>
      </c>
      <c r="I1278" s="424">
        <f>VLOOKUP(H1278,[1]Inflation!$G$16:$H$26,2,FALSE)</f>
        <v>1.0461491063094051</v>
      </c>
      <c r="J1278" s="16">
        <f t="shared" si="142"/>
        <v>53.795311607040155</v>
      </c>
      <c r="K1278" s="24"/>
      <c r="L1278" s="446">
        <v>54</v>
      </c>
      <c r="M1278" s="24">
        <f t="shared" si="138"/>
        <v>29.999999998800003</v>
      </c>
      <c r="N1278" s="16">
        <f t="shared" si="140"/>
        <v>31.384473188026778</v>
      </c>
      <c r="O1278" s="24">
        <v>280</v>
      </c>
      <c r="P1278" s="24">
        <f t="shared" si="139"/>
        <v>155.55555555549333</v>
      </c>
      <c r="Q1278" s="16">
        <f t="shared" si="141"/>
        <v>162.73430542584236</v>
      </c>
      <c r="R1278" s="408" t="s">
        <v>941</v>
      </c>
      <c r="S1278" s="37" t="s">
        <v>262</v>
      </c>
      <c r="T1278" s="23" t="s">
        <v>66</v>
      </c>
      <c r="U1278" s="417"/>
      <c r="V1278" s="26" t="s">
        <v>3312</v>
      </c>
      <c r="W1278" s="27" t="s">
        <v>69</v>
      </c>
      <c r="X1278" s="26"/>
    </row>
    <row r="1279" spans="1:24" s="401" customFormat="1" x14ac:dyDescent="0.2">
      <c r="A1279" s="14" t="s">
        <v>2015</v>
      </c>
      <c r="B1279" s="14" t="s">
        <v>2229</v>
      </c>
      <c r="C1279" s="14" t="s">
        <v>2375</v>
      </c>
      <c r="D1279" s="24">
        <v>75.19</v>
      </c>
      <c r="E1279" s="24">
        <f t="shared" si="137"/>
        <v>41.772222055133334</v>
      </c>
      <c r="F1279" s="24" t="s">
        <v>113</v>
      </c>
      <c r="G1279" s="23" t="s">
        <v>67</v>
      </c>
      <c r="H1279" s="23">
        <v>2010</v>
      </c>
      <c r="I1279" s="424">
        <f>VLOOKUP(H1279,[1]Inflation!$G$16:$H$26,2,FALSE)</f>
        <v>1.0461491063094051</v>
      </c>
      <c r="J1279" s="16">
        <f t="shared" si="142"/>
        <v>43.699972771535755</v>
      </c>
      <c r="K1279" s="24"/>
      <c r="L1279" s="446">
        <v>20</v>
      </c>
      <c r="M1279" s="24">
        <f t="shared" si="138"/>
        <v>11.111111110666668</v>
      </c>
      <c r="N1279" s="16">
        <f t="shared" si="140"/>
        <v>11.623878958528437</v>
      </c>
      <c r="O1279" s="24">
        <v>700</v>
      </c>
      <c r="P1279" s="24">
        <f t="shared" si="139"/>
        <v>388.88888888873333</v>
      </c>
      <c r="Q1279" s="16">
        <f t="shared" si="141"/>
        <v>406.83576356460588</v>
      </c>
      <c r="R1279" s="408" t="s">
        <v>941</v>
      </c>
      <c r="S1279" s="37" t="s">
        <v>262</v>
      </c>
      <c r="T1279" s="23" t="s">
        <v>66</v>
      </c>
      <c r="U1279" s="417"/>
      <c r="V1279" s="26" t="s">
        <v>3313</v>
      </c>
      <c r="W1279" s="27" t="s">
        <v>69</v>
      </c>
      <c r="X1279" s="26"/>
    </row>
    <row r="1280" spans="1:24" s="401" customFormat="1" x14ac:dyDescent="0.2">
      <c r="A1280" s="14" t="s">
        <v>2015</v>
      </c>
      <c r="B1280" s="14" t="s">
        <v>2229</v>
      </c>
      <c r="C1280" s="14" t="s">
        <v>2375</v>
      </c>
      <c r="D1280" s="24">
        <v>44</v>
      </c>
      <c r="E1280" s="24">
        <f t="shared" si="137"/>
        <v>24.444444346666668</v>
      </c>
      <c r="F1280" s="24" t="s">
        <v>113</v>
      </c>
      <c r="G1280" s="23" t="s">
        <v>67</v>
      </c>
      <c r="H1280" s="23">
        <v>2010</v>
      </c>
      <c r="I1280" s="424">
        <f>VLOOKUP(H1280,[1]Inflation!$G$16:$H$26,2,FALSE)</f>
        <v>1.0461491063094051</v>
      </c>
      <c r="J1280" s="16">
        <f t="shared" si="142"/>
        <v>25.572533607495323</v>
      </c>
      <c r="K1280" s="24"/>
      <c r="L1280" s="446">
        <v>35</v>
      </c>
      <c r="M1280" s="24">
        <f t="shared" si="138"/>
        <v>19.444444443666669</v>
      </c>
      <c r="N1280" s="16">
        <f t="shared" si="140"/>
        <v>20.34178817742476</v>
      </c>
      <c r="O1280" s="24">
        <v>50</v>
      </c>
      <c r="P1280" s="24">
        <f>(O1280*1.66666666)/3</f>
        <v>27.777777666666665</v>
      </c>
      <c r="Q1280" s="16">
        <f t="shared" si="141"/>
        <v>29.059697281244684</v>
      </c>
      <c r="R1280" s="408" t="s">
        <v>941</v>
      </c>
      <c r="S1280" s="37" t="s">
        <v>262</v>
      </c>
      <c r="T1280" s="23" t="s">
        <v>66</v>
      </c>
      <c r="U1280" s="417"/>
      <c r="V1280" s="26" t="s">
        <v>2792</v>
      </c>
      <c r="W1280" s="27" t="s">
        <v>69</v>
      </c>
      <c r="X1280" s="26"/>
    </row>
    <row r="1281" spans="1:24" s="401" customFormat="1" x14ac:dyDescent="0.2">
      <c r="A1281" s="14" t="s">
        <v>2015</v>
      </c>
      <c r="B1281" s="14" t="s">
        <v>2229</v>
      </c>
      <c r="C1281" s="14" t="s">
        <v>2377</v>
      </c>
      <c r="D1281" s="24">
        <v>49.74</v>
      </c>
      <c r="E1281" s="24">
        <f t="shared" si="137"/>
        <v>27.633333222800001</v>
      </c>
      <c r="F1281" s="24" t="s">
        <v>113</v>
      </c>
      <c r="G1281" s="23" t="s">
        <v>67</v>
      </c>
      <c r="H1281" s="23">
        <v>2010</v>
      </c>
      <c r="I1281" s="424">
        <f>VLOOKUP(H1281,[1]Inflation!$G$16:$H$26,2,FALSE)</f>
        <v>1.0461491063094051</v>
      </c>
      <c r="J1281" s="16">
        <f t="shared" si="142"/>
        <v>28.908586855382215</v>
      </c>
      <c r="K1281" s="24"/>
      <c r="L1281" s="446">
        <v>26</v>
      </c>
      <c r="M1281" s="24">
        <f t="shared" si="138"/>
        <v>14.444444443866667</v>
      </c>
      <c r="N1281" s="16">
        <f t="shared" si="140"/>
        <v>15.111042646086965</v>
      </c>
      <c r="O1281" s="24">
        <v>171</v>
      </c>
      <c r="P1281" s="24">
        <f>(O1281*1.66666666)/3</f>
        <v>94.999999619999997</v>
      </c>
      <c r="Q1281" s="16">
        <f t="shared" si="141"/>
        <v>99.384164701856818</v>
      </c>
      <c r="R1281" s="408" t="s">
        <v>941</v>
      </c>
      <c r="S1281" s="37" t="s">
        <v>196</v>
      </c>
      <c r="T1281" s="23" t="s">
        <v>66</v>
      </c>
      <c r="U1281" s="417"/>
      <c r="V1281" s="26" t="s">
        <v>2852</v>
      </c>
      <c r="W1281" s="27" t="s">
        <v>69</v>
      </c>
      <c r="X1281" s="26"/>
    </row>
    <row r="1282" spans="1:24" s="401" customFormat="1" x14ac:dyDescent="0.2">
      <c r="A1282" s="14" t="s">
        <v>2015</v>
      </c>
      <c r="B1282" s="14" t="s">
        <v>2229</v>
      </c>
      <c r="C1282" s="14" t="s">
        <v>2378</v>
      </c>
      <c r="D1282" s="24">
        <v>67</v>
      </c>
      <c r="E1282" s="24">
        <f t="shared" si="137"/>
        <v>37.222222073333334</v>
      </c>
      <c r="F1282" s="24" t="s">
        <v>113</v>
      </c>
      <c r="G1282" s="23" t="s">
        <v>67</v>
      </c>
      <c r="H1282" s="23">
        <v>2010</v>
      </c>
      <c r="I1282" s="424">
        <f>VLOOKUP(H1282,[1]Inflation!$G$16:$H$26,2,FALSE)</f>
        <v>1.0461491063094051</v>
      </c>
      <c r="J1282" s="16">
        <f t="shared" si="142"/>
        <v>38.939994356867878</v>
      </c>
      <c r="K1282" s="24"/>
      <c r="L1282" s="446">
        <v>40</v>
      </c>
      <c r="M1282" s="24">
        <f t="shared" si="138"/>
        <v>22.222222221333336</v>
      </c>
      <c r="N1282" s="16">
        <f t="shared" si="140"/>
        <v>23.247757917056873</v>
      </c>
      <c r="O1282" s="24">
        <v>157</v>
      </c>
      <c r="P1282" s="24">
        <f>(O1282*1.66666666)/3</f>
        <v>87.222221873333339</v>
      </c>
      <c r="Q1282" s="16">
        <f t="shared" si="141"/>
        <v>91.24744946310831</v>
      </c>
      <c r="R1282" s="408" t="s">
        <v>941</v>
      </c>
      <c r="S1282" s="37" t="s">
        <v>196</v>
      </c>
      <c r="T1282" s="23" t="s">
        <v>66</v>
      </c>
      <c r="U1282" s="417"/>
      <c r="V1282" s="26" t="s">
        <v>2754</v>
      </c>
      <c r="W1282" s="27" t="s">
        <v>69</v>
      </c>
      <c r="X1282" s="26"/>
    </row>
    <row r="1283" spans="1:24" s="401" customFormat="1" x14ac:dyDescent="0.2">
      <c r="A1283" s="14" t="s">
        <v>2015</v>
      </c>
      <c r="B1283" s="14" t="s">
        <v>2229</v>
      </c>
      <c r="C1283" s="14" t="s">
        <v>2379</v>
      </c>
      <c r="D1283" s="24">
        <v>57.32</v>
      </c>
      <c r="E1283" s="24">
        <f t="shared" si="137"/>
        <v>31.844444317066664</v>
      </c>
      <c r="F1283" s="24" t="s">
        <v>113</v>
      </c>
      <c r="G1283" s="23" t="s">
        <v>67</v>
      </c>
      <c r="H1283" s="23">
        <v>2010</v>
      </c>
      <c r="I1283" s="424">
        <f>VLOOKUP(H1283,[1]Inflation!$G$16:$H$26,2,FALSE)</f>
        <v>1.0461491063094051</v>
      </c>
      <c r="J1283" s="16">
        <f t="shared" si="142"/>
        <v>33.314036963218904</v>
      </c>
      <c r="K1283" s="24"/>
      <c r="L1283" s="446">
        <v>20</v>
      </c>
      <c r="M1283" s="24">
        <f t="shared" ref="M1283:M1288" si="143">(L1283*1.666666666)/3</f>
        <v>11.111111106666668</v>
      </c>
      <c r="N1283" s="16">
        <f t="shared" si="140"/>
        <v>11.623878954343839</v>
      </c>
      <c r="O1283" s="24">
        <v>310</v>
      </c>
      <c r="P1283" s="24">
        <f t="shared" ref="P1283:P1288" si="144">(O1283*1.6666666666)/3</f>
        <v>172.22222221533335</v>
      </c>
      <c r="Q1283" s="16">
        <f t="shared" si="141"/>
        <v>180.17012385719073</v>
      </c>
      <c r="R1283" s="408" t="s">
        <v>941</v>
      </c>
      <c r="S1283" s="37" t="s">
        <v>269</v>
      </c>
      <c r="T1283" s="23" t="s">
        <v>66</v>
      </c>
      <c r="U1283" s="417"/>
      <c r="V1283" s="26" t="s">
        <v>3314</v>
      </c>
      <c r="W1283" s="38" t="s">
        <v>69</v>
      </c>
      <c r="X1283" s="26"/>
    </row>
    <row r="1284" spans="1:24" s="401" customFormat="1" x14ac:dyDescent="0.2">
      <c r="A1284" s="14" t="s">
        <v>2015</v>
      </c>
      <c r="B1284" s="14" t="s">
        <v>2229</v>
      </c>
      <c r="C1284" s="14" t="s">
        <v>2381</v>
      </c>
      <c r="D1284" s="24">
        <v>54.32</v>
      </c>
      <c r="E1284" s="24">
        <f t="shared" si="137"/>
        <v>30.177777657066667</v>
      </c>
      <c r="F1284" s="24" t="s">
        <v>113</v>
      </c>
      <c r="G1284" s="23" t="s">
        <v>67</v>
      </c>
      <c r="H1284" s="23">
        <v>2010</v>
      </c>
      <c r="I1284" s="424">
        <f>VLOOKUP(H1284,[1]Inflation!$G$16:$H$26,2,FALSE)</f>
        <v>1.0461491063094051</v>
      </c>
      <c r="J1284" s="16">
        <f t="shared" si="142"/>
        <v>31.570455126344225</v>
      </c>
      <c r="K1284" s="24"/>
      <c r="L1284" s="446">
        <v>30.85</v>
      </c>
      <c r="M1284" s="24">
        <f t="shared" si="143"/>
        <v>17.138888882033335</v>
      </c>
      <c r="N1284" s="16">
        <f t="shared" si="140"/>
        <v>17.929833287075372</v>
      </c>
      <c r="O1284" s="24">
        <v>231</v>
      </c>
      <c r="P1284" s="24">
        <f t="shared" si="144"/>
        <v>128.33333332820001</v>
      </c>
      <c r="Q1284" s="16">
        <f t="shared" si="141"/>
        <v>134.25580197100342</v>
      </c>
      <c r="R1284" s="408" t="s">
        <v>941</v>
      </c>
      <c r="S1284" s="37" t="s">
        <v>269</v>
      </c>
      <c r="T1284" s="23" t="s">
        <v>66</v>
      </c>
      <c r="U1284" s="417"/>
      <c r="V1284" s="26" t="s">
        <v>2967</v>
      </c>
      <c r="W1284" s="38" t="s">
        <v>69</v>
      </c>
      <c r="X1284" s="26"/>
    </row>
    <row r="1285" spans="1:24" s="401" customFormat="1" x14ac:dyDescent="0.2">
      <c r="A1285" s="14" t="s">
        <v>2015</v>
      </c>
      <c r="B1285" s="14" t="s">
        <v>2229</v>
      </c>
      <c r="C1285" s="14" t="s">
        <v>2382</v>
      </c>
      <c r="D1285" s="24">
        <v>62.27</v>
      </c>
      <c r="E1285" s="24">
        <f t="shared" si="137"/>
        <v>34.59444430606667</v>
      </c>
      <c r="F1285" s="24" t="s">
        <v>113</v>
      </c>
      <c r="G1285" s="23" t="s">
        <v>67</v>
      </c>
      <c r="H1285" s="23">
        <v>2010</v>
      </c>
      <c r="I1285" s="424">
        <f>VLOOKUP(H1285,[1]Inflation!$G$16:$H$26,2,FALSE)</f>
        <v>1.0461491063094051</v>
      </c>
      <c r="J1285" s="16">
        <f t="shared" si="142"/>
        <v>36.190946994062131</v>
      </c>
      <c r="K1285" s="24"/>
      <c r="L1285" s="446">
        <v>31.9</v>
      </c>
      <c r="M1285" s="24">
        <f t="shared" si="143"/>
        <v>17.722222215133332</v>
      </c>
      <c r="N1285" s="16">
        <f t="shared" si="140"/>
        <v>18.540086932178419</v>
      </c>
      <c r="O1285" s="24">
        <v>240</v>
      </c>
      <c r="P1285" s="24">
        <f t="shared" si="144"/>
        <v>133.33333332800001</v>
      </c>
      <c r="Q1285" s="16">
        <f t="shared" si="141"/>
        <v>139.48654750234121</v>
      </c>
      <c r="R1285" s="408" t="s">
        <v>941</v>
      </c>
      <c r="S1285" s="37" t="s">
        <v>269</v>
      </c>
      <c r="T1285" s="23" t="s">
        <v>66</v>
      </c>
      <c r="U1285" s="417"/>
      <c r="V1285" s="26" t="s">
        <v>3315</v>
      </c>
      <c r="W1285" s="38" t="s">
        <v>69</v>
      </c>
      <c r="X1285" s="26"/>
    </row>
    <row r="1286" spans="1:24" s="401" customFormat="1" x14ac:dyDescent="0.2">
      <c r="A1286" s="14" t="s">
        <v>2015</v>
      </c>
      <c r="B1286" s="14" t="s">
        <v>2229</v>
      </c>
      <c r="C1286" s="14" t="s">
        <v>2383</v>
      </c>
      <c r="D1286" s="24">
        <v>99.91</v>
      </c>
      <c r="E1286" s="24">
        <f t="shared" si="137"/>
        <v>55.50555533353333</v>
      </c>
      <c r="F1286" s="24" t="s">
        <v>113</v>
      </c>
      <c r="G1286" s="23" t="s">
        <v>67</v>
      </c>
      <c r="H1286" s="23">
        <v>2010</v>
      </c>
      <c r="I1286" s="424">
        <f>VLOOKUP(H1286,[1]Inflation!$G$16:$H$26,2,FALSE)</f>
        <v>1.0461491063094051</v>
      </c>
      <c r="J1286" s="16">
        <f t="shared" si="142"/>
        <v>58.067087107383124</v>
      </c>
      <c r="K1286" s="24"/>
      <c r="L1286" s="446">
        <v>40</v>
      </c>
      <c r="M1286" s="24">
        <f t="shared" si="143"/>
        <v>22.222222213333335</v>
      </c>
      <c r="N1286" s="16">
        <f t="shared" si="140"/>
        <v>23.247757908687678</v>
      </c>
      <c r="O1286" s="24">
        <v>225</v>
      </c>
      <c r="P1286" s="24">
        <f t="shared" si="144"/>
        <v>124.999999995</v>
      </c>
      <c r="Q1286" s="16">
        <f t="shared" si="141"/>
        <v>130.76863828344489</v>
      </c>
      <c r="R1286" s="408" t="s">
        <v>941</v>
      </c>
      <c r="S1286" s="37" t="s">
        <v>269</v>
      </c>
      <c r="T1286" s="23" t="s">
        <v>66</v>
      </c>
      <c r="U1286" s="417"/>
      <c r="V1286" s="26" t="s">
        <v>2801</v>
      </c>
      <c r="W1286" s="38" t="s">
        <v>69</v>
      </c>
      <c r="X1286" s="26"/>
    </row>
    <row r="1287" spans="1:24" s="401" customFormat="1" x14ac:dyDescent="0.2">
      <c r="A1287" s="14" t="s">
        <v>2015</v>
      </c>
      <c r="B1287" s="14" t="s">
        <v>2229</v>
      </c>
      <c r="C1287" s="14" t="s">
        <v>2384</v>
      </c>
      <c r="D1287" s="24">
        <v>94.13</v>
      </c>
      <c r="E1287" s="24">
        <f t="shared" si="137"/>
        <v>52.294444235266667</v>
      </c>
      <c r="F1287" s="24" t="s">
        <v>113</v>
      </c>
      <c r="G1287" s="23" t="s">
        <v>67</v>
      </c>
      <c r="H1287" s="23">
        <v>2010</v>
      </c>
      <c r="I1287" s="424">
        <f>VLOOKUP(H1287,[1]Inflation!$G$16:$H$26,2,FALSE)</f>
        <v>1.0461491063094051</v>
      </c>
      <c r="J1287" s="16">
        <f t="shared" si="142"/>
        <v>54.707786101671246</v>
      </c>
      <c r="K1287" s="24"/>
      <c r="L1287" s="446">
        <v>36.32</v>
      </c>
      <c r="M1287" s="24">
        <f t="shared" si="143"/>
        <v>20.177777769706669</v>
      </c>
      <c r="N1287" s="16">
        <f t="shared" si="140"/>
        <v>21.10896418108841</v>
      </c>
      <c r="O1287" s="24">
        <v>180</v>
      </c>
      <c r="P1287" s="24">
        <f t="shared" si="144"/>
        <v>99.999999996</v>
      </c>
      <c r="Q1287" s="16">
        <f t="shared" si="141"/>
        <v>104.61491062675591</v>
      </c>
      <c r="R1287" s="408" t="s">
        <v>941</v>
      </c>
      <c r="S1287" s="37" t="s">
        <v>269</v>
      </c>
      <c r="T1287" s="23" t="s">
        <v>66</v>
      </c>
      <c r="U1287" s="417"/>
      <c r="V1287" s="26" t="s">
        <v>2755</v>
      </c>
      <c r="W1287" s="38" t="s">
        <v>69</v>
      </c>
      <c r="X1287" s="26"/>
    </row>
    <row r="1288" spans="1:24" s="401" customFormat="1" x14ac:dyDescent="0.2">
      <c r="A1288" s="14" t="s">
        <v>2015</v>
      </c>
      <c r="B1288" s="14" t="s">
        <v>2229</v>
      </c>
      <c r="C1288" s="14" t="s">
        <v>2385</v>
      </c>
      <c r="D1288" s="24">
        <v>77.23</v>
      </c>
      <c r="E1288" s="24">
        <f t="shared" si="137"/>
        <v>42.90555538393334</v>
      </c>
      <c r="F1288" s="24" t="s">
        <v>113</v>
      </c>
      <c r="G1288" s="23" t="s">
        <v>67</v>
      </c>
      <c r="H1288" s="23">
        <v>2010</v>
      </c>
      <c r="I1288" s="424">
        <f>VLOOKUP(H1288,[1]Inflation!$G$16:$H$26,2,FALSE)</f>
        <v>1.0461491063094051</v>
      </c>
      <c r="J1288" s="16">
        <f t="shared" si="142"/>
        <v>44.885608420610545</v>
      </c>
      <c r="K1288" s="24"/>
      <c r="L1288" s="446">
        <v>45</v>
      </c>
      <c r="M1288" s="24">
        <f t="shared" si="143"/>
        <v>24.999999990000003</v>
      </c>
      <c r="N1288" s="16">
        <f t="shared" si="140"/>
        <v>26.153727647273637</v>
      </c>
      <c r="O1288" s="24">
        <v>106.69</v>
      </c>
      <c r="P1288" s="24">
        <f t="shared" si="144"/>
        <v>59.272222219851336</v>
      </c>
      <c r="Q1288" s="16">
        <f t="shared" si="141"/>
        <v>62.007582304269938</v>
      </c>
      <c r="R1288" s="408" t="s">
        <v>941</v>
      </c>
      <c r="S1288" s="37" t="s">
        <v>269</v>
      </c>
      <c r="T1288" s="23" t="s">
        <v>66</v>
      </c>
      <c r="U1288" s="417"/>
      <c r="V1288" s="26" t="s">
        <v>2749</v>
      </c>
      <c r="W1288" s="38" t="s">
        <v>69</v>
      </c>
      <c r="X1288" s="26"/>
    </row>
    <row r="1289" spans="1:24" s="401" customFormat="1" x14ac:dyDescent="0.2">
      <c r="A1289" s="14" t="s">
        <v>2015</v>
      </c>
      <c r="B1289" s="14" t="s">
        <v>2229</v>
      </c>
      <c r="C1289" s="14" t="s">
        <v>2386</v>
      </c>
      <c r="D1289" s="24">
        <v>60.02</v>
      </c>
      <c r="E1289" s="24">
        <f>(D1289/10.7639)*5</f>
        <v>27.880229284924614</v>
      </c>
      <c r="F1289" s="24" t="s">
        <v>113</v>
      </c>
      <c r="G1289" s="23" t="s">
        <v>67</v>
      </c>
      <c r="H1289" s="23">
        <v>2010</v>
      </c>
      <c r="I1289" s="424">
        <f>VLOOKUP(H1289,[1]Inflation!$G$16:$H$26,2,FALSE)</f>
        <v>1.0461491063094051</v>
      </c>
      <c r="J1289" s="16">
        <f t="shared" si="142"/>
        <v>29.166876950125186</v>
      </c>
      <c r="K1289" s="24"/>
      <c r="L1289" s="446">
        <v>60</v>
      </c>
      <c r="M1289" s="24">
        <f>(L1289/10.76391)*5</f>
        <v>27.870913078983381</v>
      </c>
      <c r="N1289" s="16">
        <f t="shared" si="140"/>
        <v>29.157130809605572</v>
      </c>
      <c r="O1289" s="24">
        <v>60.04</v>
      </c>
      <c r="P1289" s="24">
        <f>(O1289/10.76391)*5</f>
        <v>27.889493687702704</v>
      </c>
      <c r="Q1289" s="16">
        <f t="shared" si="141"/>
        <v>29.176568896811975</v>
      </c>
      <c r="R1289" s="408" t="s">
        <v>2720</v>
      </c>
      <c r="S1289" s="37" t="s">
        <v>269</v>
      </c>
      <c r="T1289" s="23" t="s">
        <v>66</v>
      </c>
      <c r="U1289" s="417"/>
      <c r="V1289" s="26" t="s">
        <v>2748</v>
      </c>
      <c r="W1289" s="38" t="s">
        <v>69</v>
      </c>
      <c r="X1289" s="26"/>
    </row>
    <row r="1290" spans="1:24" s="401" customFormat="1" x14ac:dyDescent="0.2">
      <c r="A1290" s="14" t="s">
        <v>2015</v>
      </c>
      <c r="B1290" s="14" t="s">
        <v>2229</v>
      </c>
      <c r="C1290" s="14" t="s">
        <v>2393</v>
      </c>
      <c r="D1290" s="24">
        <v>38.71</v>
      </c>
      <c r="E1290" s="24">
        <f>(D1290*1.6666666666)/3</f>
        <v>21.505555554695334</v>
      </c>
      <c r="F1290" s="24" t="s">
        <v>113</v>
      </c>
      <c r="G1290" s="23" t="s">
        <v>67</v>
      </c>
      <c r="H1290" s="23">
        <v>2010</v>
      </c>
      <c r="I1290" s="424">
        <f>VLOOKUP(H1290,[1]Inflation!$G$16:$H$26,2,FALSE)</f>
        <v>1.0461491063094051</v>
      </c>
      <c r="J1290" s="16">
        <f t="shared" si="142"/>
        <v>22.498017724231786</v>
      </c>
      <c r="K1290" s="24"/>
      <c r="L1290" s="446">
        <v>3.6</v>
      </c>
      <c r="M1290" s="24">
        <f>(L1290*1.66666666666)/3</f>
        <v>1.9999999999920002</v>
      </c>
      <c r="N1290" s="16">
        <f t="shared" si="140"/>
        <v>2.0922982126104412</v>
      </c>
      <c r="O1290" s="24">
        <v>320</v>
      </c>
      <c r="P1290" s="24">
        <f>(O1290*1.66666666666666)/3</f>
        <v>177.77777777777706</v>
      </c>
      <c r="Q1290" s="16">
        <f t="shared" si="141"/>
        <v>185.98206334389349</v>
      </c>
      <c r="R1290" s="408" t="s">
        <v>941</v>
      </c>
      <c r="S1290" s="37" t="s">
        <v>291</v>
      </c>
      <c r="T1290" s="23" t="s">
        <v>66</v>
      </c>
      <c r="U1290" s="417"/>
      <c r="V1290" s="26" t="s">
        <v>3316</v>
      </c>
      <c r="W1290" s="38" t="s">
        <v>69</v>
      </c>
      <c r="X1290" s="26"/>
    </row>
    <row r="1291" spans="1:24" s="401" customFormat="1" x14ac:dyDescent="0.2">
      <c r="A1291" s="14" t="s">
        <v>2015</v>
      </c>
      <c r="B1291" s="14" t="s">
        <v>2229</v>
      </c>
      <c r="C1291" s="14" t="s">
        <v>2395</v>
      </c>
      <c r="D1291" s="24">
        <v>44.43</v>
      </c>
      <c r="E1291" s="24">
        <f>(D1291*1.6666666666)/3</f>
        <v>24.683333332345999</v>
      </c>
      <c r="F1291" s="24" t="s">
        <v>113</v>
      </c>
      <c r="G1291" s="23" t="s">
        <v>67</v>
      </c>
      <c r="H1291" s="23">
        <v>2010</v>
      </c>
      <c r="I1291" s="424">
        <f>VLOOKUP(H1291,[1]Inflation!$G$16:$H$26,2,FALSE)</f>
        <v>1.0461491063094051</v>
      </c>
      <c r="J1291" s="16">
        <f t="shared" si="142"/>
        <v>25.822447106370916</v>
      </c>
      <c r="K1291" s="24"/>
      <c r="L1291" s="446">
        <v>25.2</v>
      </c>
      <c r="M1291" s="24">
        <f>(L1291*1.66666666666)/3</f>
        <v>13.999999999944</v>
      </c>
      <c r="N1291" s="16">
        <f t="shared" si="140"/>
        <v>14.646087488273087</v>
      </c>
      <c r="O1291" s="24">
        <v>100</v>
      </c>
      <c r="P1291" s="24">
        <f>(O1291*1.66666666666666)/3</f>
        <v>55.555555555555337</v>
      </c>
      <c r="Q1291" s="16">
        <f t="shared" si="141"/>
        <v>58.119394794966716</v>
      </c>
      <c r="R1291" s="408" t="s">
        <v>941</v>
      </c>
      <c r="S1291" s="37" t="s">
        <v>291</v>
      </c>
      <c r="T1291" s="23" t="s">
        <v>66</v>
      </c>
      <c r="U1291" s="417"/>
      <c r="V1291" s="26" t="s">
        <v>2883</v>
      </c>
      <c r="W1291" s="38" t="s">
        <v>69</v>
      </c>
      <c r="X1291" s="26"/>
    </row>
    <row r="1292" spans="1:24" s="401" customFormat="1" ht="25.5" x14ac:dyDescent="0.2">
      <c r="A1292" s="14" t="s">
        <v>2015</v>
      </c>
      <c r="B1292" s="14" t="s">
        <v>2229</v>
      </c>
      <c r="C1292" s="14" t="s">
        <v>2396</v>
      </c>
      <c r="D1292" s="24">
        <v>112.07</v>
      </c>
      <c r="E1292" s="24">
        <f>(D1292*1.6666666666)/3</f>
        <v>62.261111108620668</v>
      </c>
      <c r="F1292" s="24" t="s">
        <v>113</v>
      </c>
      <c r="G1292" s="23" t="s">
        <v>67</v>
      </c>
      <c r="H1292" s="23">
        <v>2010</v>
      </c>
      <c r="I1292" s="424">
        <f>VLOOKUP(H1292,[1]Inflation!$G$16:$H$26,2,FALSE)</f>
        <v>1.0461491063094051</v>
      </c>
      <c r="J1292" s="16">
        <f t="shared" si="142"/>
        <v>65.134405744114076</v>
      </c>
      <c r="K1292" s="24"/>
      <c r="L1292" s="446">
        <v>44.36</v>
      </c>
      <c r="M1292" s="24">
        <f>(L1292*1.66666666666)/3</f>
        <v>24.644444444345869</v>
      </c>
      <c r="N1292" s="16">
        <f t="shared" si="140"/>
        <v>25.781763530944211</v>
      </c>
      <c r="O1292" s="24">
        <v>267</v>
      </c>
      <c r="P1292" s="24">
        <f>(O1292*1.66666666666666)/3</f>
        <v>148.33333333333275</v>
      </c>
      <c r="Q1292" s="16">
        <f t="shared" si="141"/>
        <v>155.17878410256114</v>
      </c>
      <c r="R1292" s="408" t="s">
        <v>941</v>
      </c>
      <c r="S1292" s="37" t="s">
        <v>291</v>
      </c>
      <c r="T1292" s="23" t="s">
        <v>66</v>
      </c>
      <c r="U1292" s="417"/>
      <c r="V1292" s="26" t="s">
        <v>2792</v>
      </c>
      <c r="W1292" s="38" t="s">
        <v>69</v>
      </c>
      <c r="X1292" s="26"/>
    </row>
    <row r="1293" spans="1:24" s="401" customFormat="1" x14ac:dyDescent="0.2">
      <c r="A1293" s="14" t="s">
        <v>2015</v>
      </c>
      <c r="B1293" s="14" t="s">
        <v>2229</v>
      </c>
      <c r="C1293" s="14" t="s">
        <v>2397</v>
      </c>
      <c r="D1293" s="24">
        <v>64.8</v>
      </c>
      <c r="E1293" s="24">
        <f>(D1293/10.7639)*5</f>
        <v>30.10061408968868</v>
      </c>
      <c r="F1293" s="24" t="s">
        <v>113</v>
      </c>
      <c r="G1293" s="23" t="s">
        <v>67</v>
      </c>
      <c r="H1293" s="23">
        <v>2010</v>
      </c>
      <c r="I1293" s="424">
        <f>VLOOKUP(H1293,[1]Inflation!$G$16:$H$26,2,FALSE)</f>
        <v>1.0461491063094051</v>
      </c>
      <c r="J1293" s="16">
        <f t="shared" si="142"/>
        <v>31.4897305292921</v>
      </c>
      <c r="K1293" s="24"/>
      <c r="L1293" s="446">
        <v>48</v>
      </c>
      <c r="M1293" s="24">
        <f>(L1293/10.76391)*5</f>
        <v>22.296730463186705</v>
      </c>
      <c r="N1293" s="16">
        <f t="shared" si="140"/>
        <v>23.325704647684457</v>
      </c>
      <c r="O1293" s="24">
        <v>89</v>
      </c>
      <c r="P1293" s="24">
        <f>(O1293/10.76391)*5</f>
        <v>41.341854400492018</v>
      </c>
      <c r="Q1293" s="16">
        <f t="shared" si="141"/>
        <v>43.249744034248266</v>
      </c>
      <c r="R1293" s="408" t="s">
        <v>2720</v>
      </c>
      <c r="S1293" s="37" t="s">
        <v>233</v>
      </c>
      <c r="T1293" s="23" t="s">
        <v>66</v>
      </c>
      <c r="U1293" s="417"/>
      <c r="V1293" s="26" t="s">
        <v>2792</v>
      </c>
      <c r="W1293" s="38" t="s">
        <v>69</v>
      </c>
      <c r="X1293" s="26"/>
    </row>
    <row r="1294" spans="1:24" s="401" customFormat="1" x14ac:dyDescent="0.2">
      <c r="A1294" s="14" t="s">
        <v>2015</v>
      </c>
      <c r="B1294" s="14" t="s">
        <v>2229</v>
      </c>
      <c r="C1294" s="14" t="s">
        <v>2398</v>
      </c>
      <c r="D1294" s="24">
        <v>79.86</v>
      </c>
      <c r="E1294" s="24">
        <f>(D1294*1.6666666666)/3</f>
        <v>44.366666664892001</v>
      </c>
      <c r="F1294" s="24" t="s">
        <v>113</v>
      </c>
      <c r="G1294" s="23" t="s">
        <v>67</v>
      </c>
      <c r="H1294" s="23">
        <v>2010</v>
      </c>
      <c r="I1294" s="424">
        <f>VLOOKUP(H1294,[1]Inflation!$G$16:$H$26,2,FALSE)</f>
        <v>1.0461491063094051</v>
      </c>
      <c r="J1294" s="16">
        <f t="shared" si="142"/>
        <v>46.414148681404036</v>
      </c>
      <c r="K1294" s="24"/>
      <c r="L1294" s="446">
        <v>25.42</v>
      </c>
      <c r="M1294" s="24">
        <f>(L1294*1.6666666666)/3</f>
        <v>14.122222221657333</v>
      </c>
      <c r="N1294" s="16">
        <f t="shared" si="140"/>
        <v>14.77395015628964</v>
      </c>
      <c r="O1294" s="24">
        <v>150</v>
      </c>
      <c r="P1294" s="24">
        <f>(O1294*1.6666666666)/3</f>
        <v>83.333333330000002</v>
      </c>
      <c r="Q1294" s="16">
        <f t="shared" si="141"/>
        <v>87.179092188963253</v>
      </c>
      <c r="R1294" s="408" t="s">
        <v>941</v>
      </c>
      <c r="S1294" s="37" t="s">
        <v>233</v>
      </c>
      <c r="T1294" s="23" t="s">
        <v>66</v>
      </c>
      <c r="U1294" s="417"/>
      <c r="V1294" s="26" t="s">
        <v>2897</v>
      </c>
      <c r="W1294" s="38" t="s">
        <v>69</v>
      </c>
      <c r="X1294" s="26"/>
    </row>
    <row r="1295" spans="1:24" s="401" customFormat="1" x14ac:dyDescent="0.2">
      <c r="A1295" s="14" t="s">
        <v>2015</v>
      </c>
      <c r="B1295" s="14" t="s">
        <v>2229</v>
      </c>
      <c r="C1295" s="14" t="s">
        <v>2399</v>
      </c>
      <c r="D1295" s="24">
        <v>96.6</v>
      </c>
      <c r="E1295" s="24">
        <f>(D1295/10.7639)*5</f>
        <v>44.872211744813683</v>
      </c>
      <c r="F1295" s="24" t="s">
        <v>113</v>
      </c>
      <c r="G1295" s="23" t="s">
        <v>67</v>
      </c>
      <c r="H1295" s="23">
        <v>2010</v>
      </c>
      <c r="I1295" s="424">
        <f>VLOOKUP(H1295,[1]Inflation!$G$16:$H$26,2,FALSE)</f>
        <v>1.0461491063094051</v>
      </c>
      <c r="J1295" s="16">
        <f t="shared" si="142"/>
        <v>46.943024214963224</v>
      </c>
      <c r="K1295" s="24"/>
      <c r="L1295" s="446">
        <v>36.5</v>
      </c>
      <c r="M1295" s="24">
        <f>(L1295/10.76391)*5</f>
        <v>16.954805456381557</v>
      </c>
      <c r="N1295" s="16">
        <f t="shared" si="140"/>
        <v>17.737254575843391</v>
      </c>
      <c r="O1295" s="24">
        <v>300</v>
      </c>
      <c r="P1295" s="24">
        <f>(O1295/10.76391)*5</f>
        <v>139.3545653949169</v>
      </c>
      <c r="Q1295" s="16">
        <f t="shared" si="141"/>
        <v>145.78565404802785</v>
      </c>
      <c r="R1295" s="408" t="s">
        <v>2720</v>
      </c>
      <c r="S1295" s="37" t="s">
        <v>233</v>
      </c>
      <c r="T1295" s="23" t="s">
        <v>66</v>
      </c>
      <c r="U1295" s="417"/>
      <c r="V1295" s="26" t="s">
        <v>2801</v>
      </c>
      <c r="W1295" s="38" t="s">
        <v>69</v>
      </c>
      <c r="X1295" s="26"/>
    </row>
    <row r="1296" spans="1:24" s="401" customFormat="1" x14ac:dyDescent="0.2">
      <c r="A1296" s="14" t="s">
        <v>2015</v>
      </c>
      <c r="B1296" s="14" t="s">
        <v>2229</v>
      </c>
      <c r="C1296" s="14" t="s">
        <v>2400</v>
      </c>
      <c r="D1296" s="24">
        <v>79.36</v>
      </c>
      <c r="E1296" s="24">
        <f>(D1296*1.6666666666)/3</f>
        <v>44.088888887125336</v>
      </c>
      <c r="F1296" s="24" t="s">
        <v>113</v>
      </c>
      <c r="G1296" s="23" t="s">
        <v>67</v>
      </c>
      <c r="H1296" s="23">
        <v>2010</v>
      </c>
      <c r="I1296" s="424">
        <f>VLOOKUP(H1296,[1]Inflation!$G$16:$H$26,2,FALSE)</f>
        <v>1.0461491063094051</v>
      </c>
      <c r="J1296" s="16">
        <f t="shared" si="142"/>
        <v>46.123551707440832</v>
      </c>
      <c r="K1296" s="24"/>
      <c r="L1296" s="446">
        <v>36</v>
      </c>
      <c r="M1296" s="24">
        <f>(L1296*1.6666666666)/3</f>
        <v>19.9999999992</v>
      </c>
      <c r="N1296" s="16">
        <f t="shared" si="140"/>
        <v>20.922982125351183</v>
      </c>
      <c r="O1296" s="24">
        <v>400</v>
      </c>
      <c r="P1296" s="24">
        <f>(O1296*1.6666666666)/3</f>
        <v>222.22222221333334</v>
      </c>
      <c r="Q1296" s="16">
        <f t="shared" si="141"/>
        <v>232.4775791705687</v>
      </c>
      <c r="R1296" s="408" t="s">
        <v>941</v>
      </c>
      <c r="S1296" s="37" t="s">
        <v>233</v>
      </c>
      <c r="T1296" s="23" t="s">
        <v>66</v>
      </c>
      <c r="U1296" s="417"/>
      <c r="V1296" s="26" t="s">
        <v>3037</v>
      </c>
      <c r="W1296" s="38" t="s">
        <v>69</v>
      </c>
      <c r="X1296" s="26"/>
    </row>
    <row r="1297" spans="1:24" s="401" customFormat="1" x14ac:dyDescent="0.2">
      <c r="A1297" s="14" t="s">
        <v>2015</v>
      </c>
      <c r="B1297" s="14" t="s">
        <v>2229</v>
      </c>
      <c r="C1297" s="14" t="s">
        <v>2401</v>
      </c>
      <c r="D1297" s="24">
        <v>50.83</v>
      </c>
      <c r="E1297" s="24">
        <f>(D1297/10.7639)*5</f>
        <v>23.611330465723391</v>
      </c>
      <c r="F1297" s="24" t="s">
        <v>113</v>
      </c>
      <c r="G1297" s="23" t="s">
        <v>67</v>
      </c>
      <c r="H1297" s="23">
        <v>2010</v>
      </c>
      <c r="I1297" s="424">
        <f>VLOOKUP(H1297,[1]Inflation!$G$16:$H$26,2,FALSE)</f>
        <v>1.0461491063094051</v>
      </c>
      <c r="J1297" s="16">
        <f t="shared" si="142"/>
        <v>24.700972265492553</v>
      </c>
      <c r="K1297" s="24"/>
      <c r="L1297" s="446">
        <v>28.15</v>
      </c>
      <c r="M1297" s="24">
        <f>(L1297/10.76391)*5</f>
        <v>13.076103386223037</v>
      </c>
      <c r="N1297" s="16">
        <f t="shared" si="140"/>
        <v>13.679553871506617</v>
      </c>
      <c r="O1297" s="24">
        <v>98</v>
      </c>
      <c r="P1297" s="24">
        <f>(O1297/10.76391)*5</f>
        <v>45.52249136233953</v>
      </c>
      <c r="Q1297" s="16">
        <f t="shared" si="141"/>
        <v>47.62331365568911</v>
      </c>
      <c r="R1297" s="408" t="s">
        <v>2720</v>
      </c>
      <c r="S1297" s="37" t="s">
        <v>88</v>
      </c>
      <c r="T1297" s="23" t="s">
        <v>66</v>
      </c>
      <c r="U1297" s="417"/>
      <c r="V1297" s="26" t="s">
        <v>2786</v>
      </c>
      <c r="W1297" s="38" t="s">
        <v>69</v>
      </c>
      <c r="X1297" s="26"/>
    </row>
    <row r="1298" spans="1:24" s="401" customFormat="1" x14ac:dyDescent="0.2">
      <c r="A1298" s="14" t="s">
        <v>2015</v>
      </c>
      <c r="B1298" s="14" t="s">
        <v>2229</v>
      </c>
      <c r="C1298" s="14" t="s">
        <v>2403</v>
      </c>
      <c r="D1298" s="24">
        <v>47.83</v>
      </c>
      <c r="E1298" s="24">
        <f>(D1298*1.6666666666)/3</f>
        <v>26.572222221159333</v>
      </c>
      <c r="F1298" s="24" t="s">
        <v>113</v>
      </c>
      <c r="G1298" s="23" t="s">
        <v>67</v>
      </c>
      <c r="H1298" s="23">
        <v>2010</v>
      </c>
      <c r="I1298" s="424">
        <f>VLOOKUP(H1298,[1]Inflation!$G$16:$H$26,2,FALSE)</f>
        <v>1.0461491063094051</v>
      </c>
      <c r="J1298" s="16">
        <f t="shared" si="142"/>
        <v>27.798506529320751</v>
      </c>
      <c r="K1298" s="24"/>
      <c r="L1298" s="446">
        <v>21</v>
      </c>
      <c r="M1298" s="24">
        <f>(L1298*1.6666666666)/3</f>
        <v>11.666666666200001</v>
      </c>
      <c r="N1298" s="16">
        <f t="shared" si="140"/>
        <v>12.205072906454857</v>
      </c>
      <c r="O1298" s="24">
        <v>512.25</v>
      </c>
      <c r="P1298" s="24">
        <f>(O1298*1.6666666666)/3</f>
        <v>284.58333332195002</v>
      </c>
      <c r="Q1298" s="16">
        <f t="shared" si="141"/>
        <v>297.71659982530957</v>
      </c>
      <c r="R1298" s="408" t="s">
        <v>941</v>
      </c>
      <c r="S1298" s="37" t="s">
        <v>88</v>
      </c>
      <c r="T1298" s="23" t="s">
        <v>66</v>
      </c>
      <c r="U1298" s="417"/>
      <c r="V1298" s="26" t="s">
        <v>3317</v>
      </c>
      <c r="W1298" s="38" t="s">
        <v>69</v>
      </c>
      <c r="X1298" s="26"/>
    </row>
    <row r="1299" spans="1:24" s="401" customFormat="1" x14ac:dyDescent="0.2">
      <c r="A1299" s="14" t="s">
        <v>2015</v>
      </c>
      <c r="B1299" s="14" t="s">
        <v>2229</v>
      </c>
      <c r="C1299" s="14" t="s">
        <v>2405</v>
      </c>
      <c r="D1299" s="24">
        <v>59.51</v>
      </c>
      <c r="E1299" s="24">
        <f>(D1299*1.6666666666)/3</f>
        <v>33.061111109788669</v>
      </c>
      <c r="F1299" s="24" t="s">
        <v>113</v>
      </c>
      <c r="G1299" s="23" t="s">
        <v>67</v>
      </c>
      <c r="H1299" s="23">
        <v>2010</v>
      </c>
      <c r="I1299" s="424">
        <f>VLOOKUP(H1299,[1]Inflation!$G$16:$H$26,2,FALSE)</f>
        <v>1.0461491063094051</v>
      </c>
      <c r="J1299" s="16">
        <f t="shared" si="142"/>
        <v>34.586851841101357</v>
      </c>
      <c r="K1299" s="24"/>
      <c r="L1299" s="446">
        <v>38</v>
      </c>
      <c r="M1299" s="24">
        <f>(L1299*1.6666666666)/3</f>
        <v>21.111111110266666</v>
      </c>
      <c r="N1299" s="16">
        <f t="shared" si="140"/>
        <v>22.085370021204024</v>
      </c>
      <c r="O1299" s="24">
        <v>120</v>
      </c>
      <c r="P1299" s="24">
        <f>(O1299*1.6666666666)/3</f>
        <v>66.666666664000005</v>
      </c>
      <c r="Q1299" s="16">
        <f t="shared" si="141"/>
        <v>69.743273751170605</v>
      </c>
      <c r="R1299" s="408" t="s">
        <v>941</v>
      </c>
      <c r="S1299" s="37" t="s">
        <v>88</v>
      </c>
      <c r="T1299" s="23" t="s">
        <v>66</v>
      </c>
      <c r="U1299" s="417"/>
      <c r="V1299" s="26" t="s">
        <v>2821</v>
      </c>
      <c r="W1299" s="38" t="s">
        <v>69</v>
      </c>
      <c r="X1299" s="26"/>
    </row>
    <row r="1300" spans="1:24" s="401" customFormat="1" x14ac:dyDescent="0.2">
      <c r="A1300" s="14" t="s">
        <v>2015</v>
      </c>
      <c r="B1300" s="14" t="s">
        <v>2229</v>
      </c>
      <c r="C1300" s="14" t="s">
        <v>2406</v>
      </c>
      <c r="D1300" s="24">
        <v>61.77</v>
      </c>
      <c r="E1300" s="24">
        <f>(D1300/10.7639)*5</f>
        <v>28.693131671606018</v>
      </c>
      <c r="F1300" s="24" t="s">
        <v>113</v>
      </c>
      <c r="G1300" s="23" t="s">
        <v>67</v>
      </c>
      <c r="H1300" s="23">
        <v>2010</v>
      </c>
      <c r="I1300" s="424">
        <f>VLOOKUP(H1300,[1]Inflation!$G$16:$H$26,2,FALSE)</f>
        <v>1.0461491063094051</v>
      </c>
      <c r="J1300" s="16">
        <f t="shared" si="142"/>
        <v>30.017294055468721</v>
      </c>
      <c r="K1300" s="24"/>
      <c r="L1300" s="446">
        <v>45</v>
      </c>
      <c r="M1300" s="24">
        <f>(L1300/10.76391)*5</f>
        <v>20.903184809237537</v>
      </c>
      <c r="N1300" s="16">
        <f t="shared" si="140"/>
        <v>21.867848107204182</v>
      </c>
      <c r="O1300" s="24">
        <v>91.94</v>
      </c>
      <c r="P1300" s="24">
        <f>(O1300/10.76391)*5</f>
        <v>42.707529141362201</v>
      </c>
      <c r="Q1300" s="16">
        <f t="shared" si="141"/>
        <v>44.678443443918937</v>
      </c>
      <c r="R1300" s="408" t="s">
        <v>2720</v>
      </c>
      <c r="S1300" s="37" t="s">
        <v>88</v>
      </c>
      <c r="T1300" s="23" t="s">
        <v>66</v>
      </c>
      <c r="U1300" s="417"/>
      <c r="V1300" s="26" t="s">
        <v>2755</v>
      </c>
      <c r="W1300" s="38" t="s">
        <v>69</v>
      </c>
      <c r="X1300" s="26"/>
    </row>
    <row r="1301" spans="1:24" s="401" customFormat="1" x14ac:dyDescent="0.2">
      <c r="A1301" s="14" t="s">
        <v>2015</v>
      </c>
      <c r="B1301" s="14" t="s">
        <v>2229</v>
      </c>
      <c r="C1301" s="14" t="s">
        <v>2407</v>
      </c>
      <c r="D1301" s="24">
        <v>43.9</v>
      </c>
      <c r="E1301" s="24">
        <f>(D1301*1.66666666666)/3</f>
        <v>24.388888888791332</v>
      </c>
      <c r="F1301" s="24" t="s">
        <v>113</v>
      </c>
      <c r="G1301" s="23" t="s">
        <v>67</v>
      </c>
      <c r="H1301" s="23">
        <v>2010</v>
      </c>
      <c r="I1301" s="424">
        <f>VLOOKUP(H1301,[1]Inflation!$G$16:$H$26,2,FALSE)</f>
        <v>1.0461491063094051</v>
      </c>
      <c r="J1301" s="16">
        <f t="shared" si="142"/>
        <v>25.51441431488843</v>
      </c>
      <c r="K1301" s="24"/>
      <c r="L1301" s="446">
        <v>26</v>
      </c>
      <c r="M1301" s="24">
        <f>(L1301*1.66666666)/3</f>
        <v>14.444444386666667</v>
      </c>
      <c r="N1301" s="16">
        <f t="shared" si="140"/>
        <v>15.111042586247237</v>
      </c>
      <c r="O1301" s="24">
        <v>140</v>
      </c>
      <c r="P1301" s="24">
        <f>(O1301*1.6666666666)/3</f>
        <v>77.777777774666674</v>
      </c>
      <c r="Q1301" s="16">
        <f t="shared" si="141"/>
        <v>81.367152709699042</v>
      </c>
      <c r="R1301" s="408" t="s">
        <v>941</v>
      </c>
      <c r="S1301" s="37" t="s">
        <v>88</v>
      </c>
      <c r="T1301" s="23" t="s">
        <v>66</v>
      </c>
      <c r="U1301" s="417"/>
      <c r="V1301" s="26" t="s">
        <v>2831</v>
      </c>
      <c r="W1301" s="38" t="s">
        <v>69</v>
      </c>
      <c r="X1301" s="26"/>
    </row>
    <row r="1302" spans="1:24" s="401" customFormat="1" x14ac:dyDescent="0.2">
      <c r="A1302" s="14" t="s">
        <v>2015</v>
      </c>
      <c r="B1302" s="14" t="s">
        <v>2229</v>
      </c>
      <c r="C1302" s="14" t="s">
        <v>2408</v>
      </c>
      <c r="D1302" s="24">
        <v>3.59</v>
      </c>
      <c r="E1302" s="24">
        <f t="shared" ref="E1302:E1315" si="145">D1302*5</f>
        <v>17.95</v>
      </c>
      <c r="F1302" s="24" t="s">
        <v>113</v>
      </c>
      <c r="G1302" s="23">
        <v>2010</v>
      </c>
      <c r="H1302" s="23">
        <v>2010</v>
      </c>
      <c r="I1302" s="424">
        <f>VLOOKUP(H1302,[1]Inflation!$G$16:$H$26,2,FALSE)</f>
        <v>1.0461491063094051</v>
      </c>
      <c r="J1302" s="16">
        <f t="shared" si="142"/>
        <v>18.77837645825382</v>
      </c>
      <c r="K1302" s="24"/>
      <c r="L1302" s="446">
        <v>1.78</v>
      </c>
      <c r="M1302" s="24">
        <f t="shared" ref="M1302:M1308" si="146">L1302*5</f>
        <v>8.9</v>
      </c>
      <c r="N1302" s="16">
        <f t="shared" si="140"/>
        <v>9.3107270461537048</v>
      </c>
      <c r="O1302" s="24">
        <v>16.55</v>
      </c>
      <c r="P1302" s="24">
        <f t="shared" ref="P1302:P1308" si="147">O1302*5</f>
        <v>82.75</v>
      </c>
      <c r="Q1302" s="16">
        <f t="shared" si="141"/>
        <v>86.568838547103269</v>
      </c>
      <c r="R1302" s="408" t="s">
        <v>148</v>
      </c>
      <c r="S1302" s="14" t="s">
        <v>2714</v>
      </c>
      <c r="T1302" s="23" t="s">
        <v>66</v>
      </c>
      <c r="U1302" s="417"/>
      <c r="V1302" s="26" t="s">
        <v>3318</v>
      </c>
      <c r="W1302" s="27" t="s">
        <v>69</v>
      </c>
      <c r="X1302" s="26"/>
    </row>
    <row r="1303" spans="1:24" s="401" customFormat="1" x14ac:dyDescent="0.2">
      <c r="A1303" s="14" t="s">
        <v>2015</v>
      </c>
      <c r="B1303" s="14" t="s">
        <v>2229</v>
      </c>
      <c r="C1303" s="14" t="s">
        <v>2410</v>
      </c>
      <c r="D1303" s="24">
        <v>3.52</v>
      </c>
      <c r="E1303" s="24">
        <f t="shared" si="145"/>
        <v>17.600000000000001</v>
      </c>
      <c r="F1303" s="24" t="s">
        <v>113</v>
      </c>
      <c r="G1303" s="23">
        <v>2010</v>
      </c>
      <c r="H1303" s="23">
        <v>2010</v>
      </c>
      <c r="I1303" s="424">
        <f>VLOOKUP(H1303,[1]Inflation!$G$16:$H$26,2,FALSE)</f>
        <v>1.0461491063094051</v>
      </c>
      <c r="J1303" s="16">
        <f t="shared" si="142"/>
        <v>18.412224271045531</v>
      </c>
      <c r="K1303" s="24"/>
      <c r="L1303" s="446">
        <v>2.0499999999999998</v>
      </c>
      <c r="M1303" s="24">
        <f t="shared" si="146"/>
        <v>10.25</v>
      </c>
      <c r="N1303" s="16">
        <f t="shared" ref="N1303:N1324" si="148">M1303*I1303</f>
        <v>10.723028339671401</v>
      </c>
      <c r="O1303" s="24">
        <v>10</v>
      </c>
      <c r="P1303" s="24">
        <f t="shared" si="147"/>
        <v>50</v>
      </c>
      <c r="Q1303" s="16">
        <f t="shared" ref="Q1303:Q1324" si="149">P1303*I1303</f>
        <v>52.30745531547025</v>
      </c>
      <c r="R1303" s="408" t="s">
        <v>148</v>
      </c>
      <c r="S1303" s="14" t="s">
        <v>2714</v>
      </c>
      <c r="T1303" s="23" t="s">
        <v>66</v>
      </c>
      <c r="U1303" s="417"/>
      <c r="V1303" s="26" t="s">
        <v>3319</v>
      </c>
      <c r="W1303" s="27" t="s">
        <v>69</v>
      </c>
      <c r="X1303" s="26"/>
    </row>
    <row r="1304" spans="1:24" s="401" customFormat="1" x14ac:dyDescent="0.2">
      <c r="A1304" s="14" t="s">
        <v>2015</v>
      </c>
      <c r="B1304" s="14" t="s">
        <v>2229</v>
      </c>
      <c r="C1304" s="14" t="s">
        <v>2413</v>
      </c>
      <c r="D1304" s="24">
        <v>3.94</v>
      </c>
      <c r="E1304" s="24">
        <f t="shared" si="145"/>
        <v>19.7</v>
      </c>
      <c r="F1304" s="24" t="s">
        <v>113</v>
      </c>
      <c r="G1304" s="23">
        <v>2010</v>
      </c>
      <c r="H1304" s="23">
        <v>2010</v>
      </c>
      <c r="I1304" s="424">
        <f>VLOOKUP(H1304,[1]Inflation!$G$16:$H$26,2,FALSE)</f>
        <v>1.0461491063094051</v>
      </c>
      <c r="J1304" s="16">
        <f t="shared" ref="J1304:J1324" si="150">I1304*E1304</f>
        <v>20.609137394295278</v>
      </c>
      <c r="K1304" s="24"/>
      <c r="L1304" s="446">
        <v>2.6</v>
      </c>
      <c r="M1304" s="24">
        <f t="shared" si="146"/>
        <v>13</v>
      </c>
      <c r="N1304" s="16">
        <f t="shared" si="148"/>
        <v>13.599938382022266</v>
      </c>
      <c r="O1304" s="24">
        <v>8</v>
      </c>
      <c r="P1304" s="24">
        <f t="shared" si="147"/>
        <v>40</v>
      </c>
      <c r="Q1304" s="16">
        <f t="shared" si="149"/>
        <v>41.845964252376206</v>
      </c>
      <c r="R1304" s="408" t="s">
        <v>148</v>
      </c>
      <c r="S1304" s="14" t="s">
        <v>2714</v>
      </c>
      <c r="T1304" s="23" t="s">
        <v>66</v>
      </c>
      <c r="U1304" s="417"/>
      <c r="V1304" s="26" t="s">
        <v>2866</v>
      </c>
      <c r="W1304" s="27" t="s">
        <v>69</v>
      </c>
      <c r="X1304" s="26"/>
    </row>
    <row r="1305" spans="1:24" s="401" customFormat="1" x14ac:dyDescent="0.2">
      <c r="A1305" s="14" t="s">
        <v>2015</v>
      </c>
      <c r="B1305" s="14" t="s">
        <v>2229</v>
      </c>
      <c r="C1305" s="14" t="s">
        <v>2408</v>
      </c>
      <c r="D1305" s="24">
        <v>3.76</v>
      </c>
      <c r="E1305" s="24">
        <f t="shared" si="145"/>
        <v>18.799999999999997</v>
      </c>
      <c r="F1305" s="24" t="s">
        <v>113</v>
      </c>
      <c r="G1305" s="23">
        <v>2011</v>
      </c>
      <c r="H1305" s="23">
        <v>2011</v>
      </c>
      <c r="I1305" s="424">
        <f>VLOOKUP(H1305,[1]Inflation!$G$16:$H$26,2,FALSE)</f>
        <v>1.0292667257822254</v>
      </c>
      <c r="J1305" s="16">
        <f t="shared" si="150"/>
        <v>19.350214444705834</v>
      </c>
      <c r="K1305" s="24"/>
      <c r="L1305" s="446">
        <v>1.9</v>
      </c>
      <c r="M1305" s="24">
        <f t="shared" si="146"/>
        <v>9.5</v>
      </c>
      <c r="N1305" s="16">
        <f t="shared" si="148"/>
        <v>9.7780338949311414</v>
      </c>
      <c r="O1305" s="24">
        <v>25</v>
      </c>
      <c r="P1305" s="24">
        <f t="shared" si="147"/>
        <v>125</v>
      </c>
      <c r="Q1305" s="16">
        <f t="shared" si="149"/>
        <v>128.65834072277818</v>
      </c>
      <c r="R1305" s="408" t="s">
        <v>148</v>
      </c>
      <c r="S1305" s="14" t="s">
        <v>2714</v>
      </c>
      <c r="T1305" s="23" t="s">
        <v>66</v>
      </c>
      <c r="U1305" s="417"/>
      <c r="V1305" s="26" t="s">
        <v>3071</v>
      </c>
      <c r="W1305" s="27" t="s">
        <v>69</v>
      </c>
      <c r="X1305" s="26"/>
    </row>
    <row r="1306" spans="1:24" s="401" customFormat="1" x14ac:dyDescent="0.2">
      <c r="A1306" s="14" t="s">
        <v>2015</v>
      </c>
      <c r="B1306" s="14" t="s">
        <v>2229</v>
      </c>
      <c r="C1306" s="14" t="s">
        <v>2410</v>
      </c>
      <c r="D1306" s="24">
        <v>3.44</v>
      </c>
      <c r="E1306" s="24">
        <f t="shared" si="145"/>
        <v>17.2</v>
      </c>
      <c r="F1306" s="24" t="s">
        <v>113</v>
      </c>
      <c r="G1306" s="23">
        <v>2011</v>
      </c>
      <c r="H1306" s="23">
        <v>2011</v>
      </c>
      <c r="I1306" s="424">
        <f>VLOOKUP(H1306,[1]Inflation!$G$16:$H$26,2,FALSE)</f>
        <v>1.0292667257822254</v>
      </c>
      <c r="J1306" s="16">
        <f t="shared" si="150"/>
        <v>17.703387683454277</v>
      </c>
      <c r="K1306" s="24"/>
      <c r="L1306" s="446">
        <v>1.9</v>
      </c>
      <c r="M1306" s="24">
        <f t="shared" si="146"/>
        <v>9.5</v>
      </c>
      <c r="N1306" s="16">
        <f t="shared" si="148"/>
        <v>9.7780338949311414</v>
      </c>
      <c r="O1306" s="24">
        <v>15</v>
      </c>
      <c r="P1306" s="24">
        <f t="shared" si="147"/>
        <v>75</v>
      </c>
      <c r="Q1306" s="16">
        <f t="shared" si="149"/>
        <v>77.195004433666909</v>
      </c>
      <c r="R1306" s="408" t="s">
        <v>148</v>
      </c>
      <c r="S1306" s="14" t="s">
        <v>2714</v>
      </c>
      <c r="T1306" s="23" t="s">
        <v>66</v>
      </c>
      <c r="U1306" s="417"/>
      <c r="V1306" s="26" t="s">
        <v>3320</v>
      </c>
      <c r="W1306" s="27" t="s">
        <v>69</v>
      </c>
      <c r="X1306" s="26"/>
    </row>
    <row r="1307" spans="1:24" s="401" customFormat="1" x14ac:dyDescent="0.2">
      <c r="A1307" s="14" t="s">
        <v>2015</v>
      </c>
      <c r="B1307" s="14" t="s">
        <v>2229</v>
      </c>
      <c r="C1307" s="14" t="s">
        <v>2412</v>
      </c>
      <c r="D1307" s="24">
        <v>3.98</v>
      </c>
      <c r="E1307" s="24">
        <f t="shared" si="145"/>
        <v>19.899999999999999</v>
      </c>
      <c r="F1307" s="24" t="s">
        <v>113</v>
      </c>
      <c r="G1307" s="23">
        <v>2011</v>
      </c>
      <c r="H1307" s="23">
        <v>2011</v>
      </c>
      <c r="I1307" s="424">
        <f>VLOOKUP(H1307,[1]Inflation!$G$16:$H$26,2,FALSE)</f>
        <v>1.0292667257822254</v>
      </c>
      <c r="J1307" s="16">
        <f t="shared" si="150"/>
        <v>20.482407843066284</v>
      </c>
      <c r="K1307" s="24"/>
      <c r="L1307" s="446">
        <v>2.8</v>
      </c>
      <c r="M1307" s="24">
        <f t="shared" si="146"/>
        <v>14</v>
      </c>
      <c r="N1307" s="16">
        <f t="shared" si="148"/>
        <v>14.409734160951157</v>
      </c>
      <c r="O1307" s="24">
        <v>10.5</v>
      </c>
      <c r="P1307" s="24">
        <f t="shared" si="147"/>
        <v>52.5</v>
      </c>
      <c r="Q1307" s="16">
        <f t="shared" si="149"/>
        <v>54.036503103566837</v>
      </c>
      <c r="R1307" s="408" t="s">
        <v>148</v>
      </c>
      <c r="S1307" s="14" t="s">
        <v>2714</v>
      </c>
      <c r="T1307" s="23" t="s">
        <v>66</v>
      </c>
      <c r="U1307" s="417"/>
      <c r="V1307" s="26" t="s">
        <v>3321</v>
      </c>
      <c r="W1307" s="27" t="s">
        <v>69</v>
      </c>
      <c r="X1307" s="26"/>
    </row>
    <row r="1308" spans="1:24" s="401" customFormat="1" x14ac:dyDescent="0.2">
      <c r="A1308" s="14" t="s">
        <v>2015</v>
      </c>
      <c r="B1308" s="14" t="s">
        <v>2229</v>
      </c>
      <c r="C1308" s="14" t="s">
        <v>2413</v>
      </c>
      <c r="D1308" s="24">
        <v>3.92</v>
      </c>
      <c r="E1308" s="24">
        <f t="shared" si="145"/>
        <v>19.600000000000001</v>
      </c>
      <c r="F1308" s="24" t="s">
        <v>113</v>
      </c>
      <c r="G1308" s="23">
        <v>2011</v>
      </c>
      <c r="H1308" s="23">
        <v>2011</v>
      </c>
      <c r="I1308" s="424">
        <f>VLOOKUP(H1308,[1]Inflation!$G$16:$H$26,2,FALSE)</f>
        <v>1.0292667257822254</v>
      </c>
      <c r="J1308" s="16">
        <f t="shared" si="150"/>
        <v>20.173627825331621</v>
      </c>
      <c r="K1308" s="24"/>
      <c r="L1308" s="446">
        <v>3.4</v>
      </c>
      <c r="M1308" s="24">
        <f t="shared" si="146"/>
        <v>17</v>
      </c>
      <c r="N1308" s="16">
        <f t="shared" si="148"/>
        <v>17.497534338297832</v>
      </c>
      <c r="O1308" s="24">
        <v>5.75</v>
      </c>
      <c r="P1308" s="24">
        <f t="shared" si="147"/>
        <v>28.75</v>
      </c>
      <c r="Q1308" s="16">
        <f t="shared" si="149"/>
        <v>29.591418366238983</v>
      </c>
      <c r="R1308" s="408" t="s">
        <v>148</v>
      </c>
      <c r="S1308" s="14" t="s">
        <v>2714</v>
      </c>
      <c r="T1308" s="23" t="s">
        <v>66</v>
      </c>
      <c r="U1308" s="417"/>
      <c r="V1308" s="26" t="s">
        <v>2813</v>
      </c>
      <c r="W1308" s="27" t="s">
        <v>69</v>
      </c>
      <c r="X1308" s="26"/>
    </row>
    <row r="1309" spans="1:24" s="401" customFormat="1" x14ac:dyDescent="0.2">
      <c r="A1309" s="14" t="s">
        <v>2015</v>
      </c>
      <c r="B1309" s="14" t="s">
        <v>2229</v>
      </c>
      <c r="C1309" s="14" t="s">
        <v>2416</v>
      </c>
      <c r="D1309" s="398">
        <v>2.97</v>
      </c>
      <c r="E1309" s="398">
        <f t="shared" si="145"/>
        <v>14.850000000000001</v>
      </c>
      <c r="F1309" s="398" t="s">
        <v>113</v>
      </c>
      <c r="G1309" s="14">
        <v>2011</v>
      </c>
      <c r="H1309" s="14">
        <v>2011</v>
      </c>
      <c r="I1309" s="424">
        <f>VLOOKUP(H1309,[1]Inflation!$G$16:$H$26,2,FALSE)</f>
        <v>1.0292667257822254</v>
      </c>
      <c r="J1309" s="16">
        <f t="shared" si="150"/>
        <v>15.284610877866049</v>
      </c>
      <c r="K1309" s="14"/>
      <c r="L1309" s="18"/>
      <c r="M1309" s="14"/>
      <c r="N1309" s="16">
        <f t="shared" si="148"/>
        <v>0</v>
      </c>
      <c r="O1309" s="14"/>
      <c r="P1309" s="14"/>
      <c r="Q1309" s="16">
        <f t="shared" si="149"/>
        <v>0</v>
      </c>
      <c r="R1309" s="12" t="s">
        <v>148</v>
      </c>
      <c r="S1309" s="14" t="s">
        <v>44</v>
      </c>
      <c r="T1309" s="14" t="s">
        <v>349</v>
      </c>
      <c r="U1309" s="416">
        <v>34</v>
      </c>
      <c r="V1309" s="14" t="s">
        <v>3322</v>
      </c>
      <c r="W1309" s="14"/>
      <c r="X1309" s="14"/>
    </row>
    <row r="1310" spans="1:24" s="401" customFormat="1" x14ac:dyDescent="0.2">
      <c r="A1310" s="14" t="s">
        <v>2015</v>
      </c>
      <c r="B1310" s="14" t="s">
        <v>2229</v>
      </c>
      <c r="C1310" s="14" t="s">
        <v>2417</v>
      </c>
      <c r="D1310" s="398">
        <v>3.43</v>
      </c>
      <c r="E1310" s="398">
        <f t="shared" si="145"/>
        <v>17.150000000000002</v>
      </c>
      <c r="F1310" s="398" t="s">
        <v>113</v>
      </c>
      <c r="G1310" s="14">
        <v>2011</v>
      </c>
      <c r="H1310" s="14">
        <v>2011</v>
      </c>
      <c r="I1310" s="424">
        <f>VLOOKUP(H1310,[1]Inflation!$G$16:$H$26,2,FALSE)</f>
        <v>1.0292667257822254</v>
      </c>
      <c r="J1310" s="16">
        <f t="shared" si="150"/>
        <v>17.651924347165167</v>
      </c>
      <c r="K1310" s="14"/>
      <c r="L1310" s="18"/>
      <c r="M1310" s="14"/>
      <c r="N1310" s="16">
        <f t="shared" si="148"/>
        <v>0</v>
      </c>
      <c r="O1310" s="14"/>
      <c r="P1310" s="14"/>
      <c r="Q1310" s="16">
        <f t="shared" si="149"/>
        <v>0</v>
      </c>
      <c r="R1310" s="12" t="s">
        <v>148</v>
      </c>
      <c r="S1310" s="14" t="s">
        <v>44</v>
      </c>
      <c r="T1310" s="14" t="s">
        <v>349</v>
      </c>
      <c r="U1310" s="416">
        <v>34</v>
      </c>
      <c r="V1310" s="14" t="s">
        <v>3323</v>
      </c>
      <c r="W1310" s="14"/>
      <c r="X1310" s="14"/>
    </row>
    <row r="1311" spans="1:24" s="401" customFormat="1" x14ac:dyDescent="0.2">
      <c r="A1311" s="14" t="s">
        <v>2015</v>
      </c>
      <c r="B1311" s="14" t="s">
        <v>2229</v>
      </c>
      <c r="C1311" s="14" t="s">
        <v>2418</v>
      </c>
      <c r="D1311" s="398">
        <v>6.1</v>
      </c>
      <c r="E1311" s="398">
        <f t="shared" si="145"/>
        <v>30.5</v>
      </c>
      <c r="F1311" s="398" t="s">
        <v>113</v>
      </c>
      <c r="G1311" s="14">
        <v>2011</v>
      </c>
      <c r="H1311" s="14">
        <v>2011</v>
      </c>
      <c r="I1311" s="424">
        <f>VLOOKUP(H1311,[1]Inflation!$G$16:$H$26,2,FALSE)</f>
        <v>1.0292667257822254</v>
      </c>
      <c r="J1311" s="16">
        <f t="shared" si="150"/>
        <v>31.392635136357875</v>
      </c>
      <c r="K1311" s="14"/>
      <c r="L1311" s="18"/>
      <c r="M1311" s="14"/>
      <c r="N1311" s="16">
        <f t="shared" si="148"/>
        <v>0</v>
      </c>
      <c r="O1311" s="14"/>
      <c r="P1311" s="14"/>
      <c r="Q1311" s="16">
        <f t="shared" si="149"/>
        <v>0</v>
      </c>
      <c r="R1311" s="12" t="s">
        <v>148</v>
      </c>
      <c r="S1311" s="14" t="s">
        <v>44</v>
      </c>
      <c r="T1311" s="14" t="s">
        <v>349</v>
      </c>
      <c r="U1311" s="416">
        <v>35</v>
      </c>
      <c r="V1311" s="14" t="s">
        <v>3324</v>
      </c>
      <c r="W1311" s="14"/>
      <c r="X1311" s="14"/>
    </row>
    <row r="1312" spans="1:24" s="401" customFormat="1" x14ac:dyDescent="0.2">
      <c r="A1312" s="14" t="s">
        <v>2015</v>
      </c>
      <c r="B1312" s="14" t="s">
        <v>2229</v>
      </c>
      <c r="C1312" s="14" t="s">
        <v>2419</v>
      </c>
      <c r="D1312" s="398">
        <v>3.75</v>
      </c>
      <c r="E1312" s="398">
        <f t="shared" si="145"/>
        <v>18.75</v>
      </c>
      <c r="F1312" s="398" t="s">
        <v>113</v>
      </c>
      <c r="G1312" s="14">
        <v>2011</v>
      </c>
      <c r="H1312" s="14">
        <v>2011</v>
      </c>
      <c r="I1312" s="424">
        <f>VLOOKUP(H1312,[1]Inflation!$G$16:$H$26,2,FALSE)</f>
        <v>1.0292667257822254</v>
      </c>
      <c r="J1312" s="16">
        <f t="shared" si="150"/>
        <v>19.298751108416727</v>
      </c>
      <c r="K1312" s="14"/>
      <c r="L1312" s="18"/>
      <c r="M1312" s="14"/>
      <c r="N1312" s="16">
        <f t="shared" si="148"/>
        <v>0</v>
      </c>
      <c r="O1312" s="14"/>
      <c r="P1312" s="14"/>
      <c r="Q1312" s="16">
        <f t="shared" si="149"/>
        <v>0</v>
      </c>
      <c r="R1312" s="12" t="s">
        <v>148</v>
      </c>
      <c r="S1312" s="14" t="s">
        <v>44</v>
      </c>
      <c r="T1312" s="14" t="s">
        <v>349</v>
      </c>
      <c r="U1312" s="416">
        <v>35</v>
      </c>
      <c r="V1312" s="14" t="s">
        <v>3325</v>
      </c>
      <c r="W1312" s="14"/>
      <c r="X1312" s="14"/>
    </row>
    <row r="1313" spans="1:24" s="401" customFormat="1" x14ac:dyDescent="0.2">
      <c r="A1313" s="14" t="s">
        <v>2015</v>
      </c>
      <c r="B1313" s="14" t="s">
        <v>2229</v>
      </c>
      <c r="C1313" s="14" t="s">
        <v>2420</v>
      </c>
      <c r="D1313" s="398">
        <v>5</v>
      </c>
      <c r="E1313" s="398">
        <f t="shared" si="145"/>
        <v>25</v>
      </c>
      <c r="F1313" s="398" t="s">
        <v>113</v>
      </c>
      <c r="G1313" s="14">
        <v>2011</v>
      </c>
      <c r="H1313" s="14">
        <v>2011</v>
      </c>
      <c r="I1313" s="424">
        <f>VLOOKUP(H1313,[1]Inflation!$G$16:$H$26,2,FALSE)</f>
        <v>1.0292667257822254</v>
      </c>
      <c r="J1313" s="16">
        <f t="shared" si="150"/>
        <v>25.731668144555638</v>
      </c>
      <c r="K1313" s="14"/>
      <c r="L1313" s="18"/>
      <c r="M1313" s="14"/>
      <c r="N1313" s="16">
        <f t="shared" si="148"/>
        <v>0</v>
      </c>
      <c r="O1313" s="14"/>
      <c r="P1313" s="14"/>
      <c r="Q1313" s="16">
        <f t="shared" si="149"/>
        <v>0</v>
      </c>
      <c r="R1313" s="12" t="s">
        <v>148</v>
      </c>
      <c r="S1313" s="14" t="s">
        <v>44</v>
      </c>
      <c r="T1313" s="14" t="s">
        <v>349</v>
      </c>
      <c r="U1313" s="416">
        <v>35</v>
      </c>
      <c r="V1313" s="14" t="s">
        <v>3326</v>
      </c>
      <c r="W1313" s="14"/>
      <c r="X1313" s="14"/>
    </row>
    <row r="1314" spans="1:24" s="401" customFormat="1" x14ac:dyDescent="0.2">
      <c r="A1314" s="14" t="s">
        <v>2015</v>
      </c>
      <c r="B1314" s="14" t="s">
        <v>2229</v>
      </c>
      <c r="C1314" s="14" t="s">
        <v>2421</v>
      </c>
      <c r="D1314" s="398">
        <v>4.3</v>
      </c>
      <c r="E1314" s="398">
        <f t="shared" si="145"/>
        <v>21.5</v>
      </c>
      <c r="F1314" s="398" t="s">
        <v>113</v>
      </c>
      <c r="G1314" s="14">
        <v>2011</v>
      </c>
      <c r="H1314" s="14">
        <v>2011</v>
      </c>
      <c r="I1314" s="424">
        <f>VLOOKUP(H1314,[1]Inflation!$G$16:$H$26,2,FALSE)</f>
        <v>1.0292667257822254</v>
      </c>
      <c r="J1314" s="16">
        <f t="shared" si="150"/>
        <v>22.129234604317848</v>
      </c>
      <c r="K1314" s="14"/>
      <c r="L1314" s="18"/>
      <c r="M1314" s="14"/>
      <c r="N1314" s="16">
        <f t="shared" si="148"/>
        <v>0</v>
      </c>
      <c r="O1314" s="14"/>
      <c r="P1314" s="14"/>
      <c r="Q1314" s="16">
        <f t="shared" si="149"/>
        <v>0</v>
      </c>
      <c r="R1314" s="12" t="s">
        <v>148</v>
      </c>
      <c r="S1314" s="14" t="s">
        <v>44</v>
      </c>
      <c r="T1314" s="14" t="s">
        <v>349</v>
      </c>
      <c r="U1314" s="416">
        <v>35</v>
      </c>
      <c r="V1314" s="14" t="s">
        <v>3327</v>
      </c>
      <c r="W1314" s="14"/>
      <c r="X1314" s="14"/>
    </row>
    <row r="1315" spans="1:24" s="401" customFormat="1" x14ac:dyDescent="0.2">
      <c r="A1315" s="14" t="s">
        <v>2015</v>
      </c>
      <c r="B1315" s="14" t="s">
        <v>2229</v>
      </c>
      <c r="C1315" s="14" t="s">
        <v>2422</v>
      </c>
      <c r="D1315" s="398">
        <v>5</v>
      </c>
      <c r="E1315" s="398">
        <f t="shared" si="145"/>
        <v>25</v>
      </c>
      <c r="F1315" s="398" t="s">
        <v>113</v>
      </c>
      <c r="G1315" s="14">
        <v>2011</v>
      </c>
      <c r="H1315" s="14">
        <v>2011</v>
      </c>
      <c r="I1315" s="424">
        <f>VLOOKUP(H1315,[1]Inflation!$G$16:$H$26,2,FALSE)</f>
        <v>1.0292667257822254</v>
      </c>
      <c r="J1315" s="16">
        <f t="shared" si="150"/>
        <v>25.731668144555638</v>
      </c>
      <c r="K1315" s="14"/>
      <c r="L1315" s="18"/>
      <c r="M1315" s="14"/>
      <c r="N1315" s="16">
        <f t="shared" si="148"/>
        <v>0</v>
      </c>
      <c r="O1315" s="14"/>
      <c r="P1315" s="14"/>
      <c r="Q1315" s="16">
        <f t="shared" si="149"/>
        <v>0</v>
      </c>
      <c r="R1315" s="12" t="s">
        <v>148</v>
      </c>
      <c r="S1315" s="14" t="s">
        <v>44</v>
      </c>
      <c r="T1315" s="14" t="s">
        <v>349</v>
      </c>
      <c r="U1315" s="416">
        <v>35</v>
      </c>
      <c r="V1315" s="14" t="s">
        <v>3328</v>
      </c>
      <c r="W1315" s="14"/>
      <c r="X1315" s="14"/>
    </row>
    <row r="1316" spans="1:24" s="401" customFormat="1" x14ac:dyDescent="0.2">
      <c r="A1316" s="14" t="s">
        <v>2015</v>
      </c>
      <c r="B1316" s="14" t="s">
        <v>2229</v>
      </c>
      <c r="C1316" s="14" t="s">
        <v>2423</v>
      </c>
      <c r="D1316" s="398">
        <v>3.02</v>
      </c>
      <c r="E1316" s="398">
        <v>3.02</v>
      </c>
      <c r="F1316" s="398"/>
      <c r="G1316" s="14">
        <v>2011</v>
      </c>
      <c r="H1316" s="14">
        <v>2011</v>
      </c>
      <c r="I1316" s="424">
        <f>VLOOKUP(H1316,[1]Inflation!$G$16:$H$26,2,FALSE)</f>
        <v>1.0292667257822254</v>
      </c>
      <c r="J1316" s="16">
        <f t="shared" si="150"/>
        <v>3.1083855118623207</v>
      </c>
      <c r="K1316" s="14"/>
      <c r="L1316" s="18"/>
      <c r="M1316" s="14"/>
      <c r="N1316" s="16">
        <f t="shared" si="148"/>
        <v>0</v>
      </c>
      <c r="O1316" s="14"/>
      <c r="P1316" s="14"/>
      <c r="Q1316" s="16">
        <f t="shared" si="149"/>
        <v>0</v>
      </c>
      <c r="R1316" s="12" t="s">
        <v>113</v>
      </c>
      <c r="S1316" s="14" t="s">
        <v>44</v>
      </c>
      <c r="T1316" s="14" t="s">
        <v>349</v>
      </c>
      <c r="U1316" s="416">
        <v>35</v>
      </c>
      <c r="V1316" s="14" t="s">
        <v>3329</v>
      </c>
      <c r="W1316" s="14"/>
      <c r="X1316" s="14"/>
    </row>
    <row r="1317" spans="1:24" s="401" customFormat="1" x14ac:dyDescent="0.2">
      <c r="A1317" s="14" t="s">
        <v>2015</v>
      </c>
      <c r="B1317" s="14" t="s">
        <v>2229</v>
      </c>
      <c r="C1317" s="14" t="s">
        <v>2015</v>
      </c>
      <c r="D1317" s="398">
        <v>4.0599999999999996</v>
      </c>
      <c r="E1317" s="398">
        <f>D1317*5</f>
        <v>20.299999999999997</v>
      </c>
      <c r="F1317" s="398" t="s">
        <v>113</v>
      </c>
      <c r="G1317" s="14">
        <v>2011</v>
      </c>
      <c r="H1317" s="14">
        <v>2011</v>
      </c>
      <c r="I1317" s="424">
        <f>VLOOKUP(H1317,[1]Inflation!$G$16:$H$26,2,FALSE)</f>
        <v>1.0292667257822254</v>
      </c>
      <c r="J1317" s="16">
        <f t="shared" si="150"/>
        <v>20.894114533379174</v>
      </c>
      <c r="K1317" s="14"/>
      <c r="L1317" s="18"/>
      <c r="M1317" s="14"/>
      <c r="N1317" s="16">
        <f t="shared" si="148"/>
        <v>0</v>
      </c>
      <c r="O1317" s="14"/>
      <c r="P1317" s="14"/>
      <c r="Q1317" s="16">
        <f t="shared" si="149"/>
        <v>0</v>
      </c>
      <c r="R1317" s="12" t="s">
        <v>148</v>
      </c>
      <c r="S1317" s="14" t="s">
        <v>44</v>
      </c>
      <c r="T1317" s="14" t="s">
        <v>349</v>
      </c>
      <c r="U1317" s="416">
        <v>35</v>
      </c>
      <c r="V1317" s="14" t="s">
        <v>3330</v>
      </c>
      <c r="W1317" s="14"/>
      <c r="X1317" s="14"/>
    </row>
    <row r="1318" spans="1:24" s="401" customFormat="1" x14ac:dyDescent="0.2">
      <c r="A1318" s="14" t="s">
        <v>2015</v>
      </c>
      <c r="B1318" s="14" t="s">
        <v>2229</v>
      </c>
      <c r="C1318" s="14" t="s">
        <v>2424</v>
      </c>
      <c r="D1318" s="398">
        <v>18</v>
      </c>
      <c r="E1318" s="398">
        <f>D1318*5</f>
        <v>90</v>
      </c>
      <c r="F1318" s="398" t="s">
        <v>113</v>
      </c>
      <c r="G1318" s="14">
        <v>2011</v>
      </c>
      <c r="H1318" s="14">
        <v>2011</v>
      </c>
      <c r="I1318" s="424">
        <f>VLOOKUP(H1318,[1]Inflation!$G$16:$H$26,2,FALSE)</f>
        <v>1.0292667257822254</v>
      </c>
      <c r="J1318" s="16">
        <f t="shared" si="150"/>
        <v>92.634005320400291</v>
      </c>
      <c r="K1318" s="14"/>
      <c r="L1318" s="18"/>
      <c r="M1318" s="14"/>
      <c r="N1318" s="16">
        <f t="shared" si="148"/>
        <v>0</v>
      </c>
      <c r="O1318" s="14"/>
      <c r="P1318" s="14"/>
      <c r="Q1318" s="16">
        <f t="shared" si="149"/>
        <v>0</v>
      </c>
      <c r="R1318" s="12" t="s">
        <v>148</v>
      </c>
      <c r="S1318" s="14" t="s">
        <v>44</v>
      </c>
      <c r="T1318" s="14" t="s">
        <v>349</v>
      </c>
      <c r="U1318" s="416">
        <v>35</v>
      </c>
      <c r="V1318" s="14" t="s">
        <v>3331</v>
      </c>
      <c r="W1318" s="14"/>
      <c r="X1318" s="14"/>
    </row>
    <row r="1319" spans="1:24" s="401" customFormat="1" x14ac:dyDescent="0.2">
      <c r="A1319" s="14" t="s">
        <v>2015</v>
      </c>
      <c r="B1319" s="14" t="s">
        <v>2229</v>
      </c>
      <c r="C1319" s="14" t="s">
        <v>2425</v>
      </c>
      <c r="D1319" s="381">
        <v>4</v>
      </c>
      <c r="E1319" s="381">
        <f>D1319*5</f>
        <v>20</v>
      </c>
      <c r="F1319" s="398" t="s">
        <v>113</v>
      </c>
      <c r="G1319" s="23" t="s">
        <v>67</v>
      </c>
      <c r="H1319" s="23">
        <v>2010</v>
      </c>
      <c r="I1319" s="424">
        <f>VLOOKUP(H1319,[1]Inflation!$G$16:$H$26,2,FALSE)</f>
        <v>1.0461491063094051</v>
      </c>
      <c r="J1319" s="16">
        <f t="shared" si="150"/>
        <v>20.922982126188103</v>
      </c>
      <c r="K1319" s="381"/>
      <c r="L1319" s="450">
        <v>4</v>
      </c>
      <c r="M1319" s="24">
        <f>L1319*5</f>
        <v>20</v>
      </c>
      <c r="N1319" s="16">
        <f t="shared" si="148"/>
        <v>20.922982126188103</v>
      </c>
      <c r="O1319" s="381">
        <v>4</v>
      </c>
      <c r="P1319" s="24">
        <f>O1319*5</f>
        <v>20</v>
      </c>
      <c r="Q1319" s="16">
        <f t="shared" si="149"/>
        <v>20.922982126188103</v>
      </c>
      <c r="R1319" s="12" t="s">
        <v>148</v>
      </c>
      <c r="S1319" s="37" t="s">
        <v>83</v>
      </c>
      <c r="T1319" s="23" t="s">
        <v>66</v>
      </c>
      <c r="U1319" s="417"/>
      <c r="V1319" s="26" t="s">
        <v>2788</v>
      </c>
      <c r="W1319" s="38" t="s">
        <v>69</v>
      </c>
      <c r="X1319" s="26"/>
    </row>
    <row r="1320" spans="1:24" s="401" customFormat="1" x14ac:dyDescent="0.2">
      <c r="A1320" s="14" t="s">
        <v>2015</v>
      </c>
      <c r="B1320" s="14" t="s">
        <v>2426</v>
      </c>
      <c r="C1320" s="433" t="s">
        <v>2427</v>
      </c>
      <c r="D1320" s="412">
        <v>62.29</v>
      </c>
      <c r="E1320" s="412">
        <f>(D1320*1.66666666)/3</f>
        <v>34.605555417133331</v>
      </c>
      <c r="F1320" s="412" t="s">
        <v>113</v>
      </c>
      <c r="G1320" s="14">
        <v>2011</v>
      </c>
      <c r="H1320" s="14">
        <v>2011</v>
      </c>
      <c r="I1320" s="424">
        <f>VLOOKUP(H1320,[1]Inflation!$G$16:$H$26,2,FALSE)</f>
        <v>1.0292667257822254</v>
      </c>
      <c r="J1320" s="16">
        <f t="shared" si="150"/>
        <v>35.618346718068182</v>
      </c>
      <c r="K1320" s="413"/>
      <c r="L1320" s="457"/>
      <c r="M1320" s="414"/>
      <c r="N1320" s="16">
        <f t="shared" si="148"/>
        <v>0</v>
      </c>
      <c r="O1320" s="414"/>
      <c r="P1320" s="414"/>
      <c r="Q1320" s="16">
        <f t="shared" si="149"/>
        <v>0</v>
      </c>
      <c r="R1320" s="12" t="s">
        <v>941</v>
      </c>
      <c r="S1320" s="14" t="s">
        <v>71</v>
      </c>
      <c r="T1320" s="14" t="s">
        <v>216</v>
      </c>
      <c r="U1320" s="416">
        <v>21</v>
      </c>
      <c r="V1320" s="14" t="s">
        <v>3332</v>
      </c>
      <c r="W1320" s="38" t="s">
        <v>217</v>
      </c>
      <c r="X1320" s="14"/>
    </row>
    <row r="1321" spans="1:24" s="401" customFormat="1" x14ac:dyDescent="0.2">
      <c r="A1321" s="14" t="s">
        <v>2015</v>
      </c>
      <c r="B1321" s="14" t="s">
        <v>2426</v>
      </c>
      <c r="C1321" s="14" t="s">
        <v>2428</v>
      </c>
      <c r="D1321" s="24">
        <v>105.98</v>
      </c>
      <c r="E1321" s="24">
        <f>(D1321*1.66666666)/3</f>
        <v>58.877777542266671</v>
      </c>
      <c r="F1321" s="24" t="s">
        <v>113</v>
      </c>
      <c r="G1321" s="23" t="s">
        <v>67</v>
      </c>
      <c r="H1321" s="23">
        <v>2010</v>
      </c>
      <c r="I1321" s="424">
        <f>VLOOKUP(H1321,[1]Inflation!$G$16:$H$26,2,FALSE)</f>
        <v>1.0461491063094051</v>
      </c>
      <c r="J1321" s="16">
        <f t="shared" si="150"/>
        <v>61.594934357326238</v>
      </c>
      <c r="K1321" s="409">
        <f>AVERAGE(J1320:J1321)</f>
        <v>48.60664053769721</v>
      </c>
      <c r="L1321" s="446">
        <v>70</v>
      </c>
      <c r="M1321" s="24">
        <f>(L1321*1.6666666666)/3</f>
        <v>38.888888887333337</v>
      </c>
      <c r="N1321" s="16">
        <f t="shared" si="148"/>
        <v>40.683576354849521</v>
      </c>
      <c r="O1321" s="24">
        <v>155</v>
      </c>
      <c r="P1321" s="24">
        <f>(O1321*1.666666666666)/3</f>
        <v>86.111111111076653</v>
      </c>
      <c r="Q1321" s="16">
        <f t="shared" si="149"/>
        <v>90.085061932162716</v>
      </c>
      <c r="R1321" s="12" t="s">
        <v>941</v>
      </c>
      <c r="S1321" s="37" t="s">
        <v>262</v>
      </c>
      <c r="T1321" s="23" t="s">
        <v>66</v>
      </c>
      <c r="U1321" s="417"/>
      <c r="V1321" s="26" t="s">
        <v>2755</v>
      </c>
      <c r="W1321" s="27" t="s">
        <v>69</v>
      </c>
      <c r="X1321" s="26"/>
    </row>
    <row r="1322" spans="1:24" s="401" customFormat="1" x14ac:dyDescent="0.2">
      <c r="A1322" s="14" t="s">
        <v>2015</v>
      </c>
      <c r="B1322" s="14" t="s">
        <v>2429</v>
      </c>
      <c r="C1322" s="433" t="s">
        <v>2430</v>
      </c>
      <c r="D1322" s="412">
        <v>48</v>
      </c>
      <c r="E1322" s="412">
        <f>(D1322*1.6666666666)/3</f>
        <v>26.666666665600001</v>
      </c>
      <c r="F1322" s="412" t="s">
        <v>113</v>
      </c>
      <c r="G1322" s="14">
        <v>2010</v>
      </c>
      <c r="H1322" s="14">
        <v>2010</v>
      </c>
      <c r="I1322" s="424">
        <f>VLOOKUP(H1322,[1]Inflation!$G$16:$H$26,2,FALSE)</f>
        <v>1.0461491063094051</v>
      </c>
      <c r="J1322" s="16">
        <f t="shared" si="150"/>
        <v>27.897309500468243</v>
      </c>
      <c r="K1322" s="413"/>
      <c r="L1322" s="457"/>
      <c r="M1322" s="414"/>
      <c r="N1322" s="16">
        <f t="shared" si="148"/>
        <v>0</v>
      </c>
      <c r="O1322" s="414"/>
      <c r="P1322" s="414"/>
      <c r="Q1322" s="16">
        <f t="shared" si="149"/>
        <v>0</v>
      </c>
      <c r="R1322" s="12" t="s">
        <v>941</v>
      </c>
      <c r="S1322" s="14" t="s">
        <v>942</v>
      </c>
      <c r="T1322" s="14" t="s">
        <v>943</v>
      </c>
      <c r="U1322" s="416" t="s">
        <v>32</v>
      </c>
      <c r="V1322" s="14" t="s">
        <v>2766</v>
      </c>
      <c r="W1322" s="38" t="s">
        <v>944</v>
      </c>
      <c r="X1322" s="14"/>
    </row>
    <row r="1323" spans="1:24" s="401" customFormat="1" x14ac:dyDescent="0.2">
      <c r="A1323" s="14" t="s">
        <v>2015</v>
      </c>
      <c r="B1323" s="433" t="s">
        <v>2429</v>
      </c>
      <c r="C1323" s="433" t="s">
        <v>2431</v>
      </c>
      <c r="D1323" s="412">
        <v>65</v>
      </c>
      <c r="E1323" s="412">
        <f>(D1323*1.66666666)/3</f>
        <v>36.111110966666665</v>
      </c>
      <c r="F1323" s="412" t="s">
        <v>113</v>
      </c>
      <c r="G1323" s="14" t="s">
        <v>1085</v>
      </c>
      <c r="H1323" s="14">
        <v>2011</v>
      </c>
      <c r="I1323" s="424">
        <f>VLOOKUP(H1323,[1]Inflation!$G$16:$H$26,2,FALSE)</f>
        <v>1.0292667257822254</v>
      </c>
      <c r="J1323" s="16">
        <f t="shared" si="150"/>
        <v>37.167964949019613</v>
      </c>
      <c r="K1323" s="413"/>
      <c r="L1323" s="457"/>
      <c r="M1323" s="414"/>
      <c r="N1323" s="16">
        <f t="shared" si="148"/>
        <v>0</v>
      </c>
      <c r="O1323" s="414"/>
      <c r="P1323" s="414"/>
      <c r="Q1323" s="16">
        <f t="shared" si="149"/>
        <v>0</v>
      </c>
      <c r="R1323" s="12" t="s">
        <v>941</v>
      </c>
      <c r="S1323" s="14" t="s">
        <v>74</v>
      </c>
      <c r="T1323" s="14" t="s">
        <v>1084</v>
      </c>
      <c r="U1323" s="416">
        <v>19</v>
      </c>
      <c r="V1323" s="14" t="s">
        <v>3333</v>
      </c>
      <c r="W1323" s="38" t="s">
        <v>1086</v>
      </c>
      <c r="X1323" s="14"/>
    </row>
    <row r="1324" spans="1:24" s="401" customFormat="1" x14ac:dyDescent="0.2">
      <c r="A1324" s="14" t="s">
        <v>2015</v>
      </c>
      <c r="B1324" s="14" t="s">
        <v>2429</v>
      </c>
      <c r="C1324" s="14" t="s">
        <v>2432</v>
      </c>
      <c r="D1324" s="398">
        <v>70</v>
      </c>
      <c r="E1324" s="398">
        <f>(D1324*1.666666)/3</f>
        <v>38.888873333333329</v>
      </c>
      <c r="F1324" s="398" t="s">
        <v>113</v>
      </c>
      <c r="G1324" s="14">
        <v>2011</v>
      </c>
      <c r="H1324" s="14">
        <v>2011</v>
      </c>
      <c r="I1324" s="424">
        <f>VLOOKUP(H1324,[1]Inflation!$G$16:$H$26,2,FALSE)</f>
        <v>1.0292667257822254</v>
      </c>
      <c r="J1324" s="16">
        <f t="shared" si="150"/>
        <v>40.027023325159696</v>
      </c>
      <c r="K1324" s="398"/>
      <c r="L1324" s="16"/>
      <c r="M1324" s="398"/>
      <c r="N1324" s="16">
        <f t="shared" si="148"/>
        <v>0</v>
      </c>
      <c r="O1324" s="398"/>
      <c r="P1324" s="398"/>
      <c r="Q1324" s="16">
        <f t="shared" si="149"/>
        <v>0</v>
      </c>
      <c r="R1324" s="12" t="s">
        <v>941</v>
      </c>
      <c r="S1324" s="14" t="s">
        <v>71</v>
      </c>
      <c r="T1324" s="14" t="s">
        <v>93</v>
      </c>
      <c r="U1324" s="416" t="s">
        <v>989</v>
      </c>
      <c r="V1324" s="14" t="s">
        <v>3334</v>
      </c>
      <c r="W1324" s="38" t="s">
        <v>94</v>
      </c>
      <c r="X1324" s="14" t="s">
        <v>95</v>
      </c>
    </row>
    <row r="1325" spans="1:24" s="401" customFormat="1" x14ac:dyDescent="0.2">
      <c r="A1325" s="14" t="s">
        <v>2015</v>
      </c>
      <c r="B1325" s="14" t="s">
        <v>2429</v>
      </c>
      <c r="C1325" s="14" t="s">
        <v>2433</v>
      </c>
      <c r="D1325" s="385">
        <v>68.34</v>
      </c>
      <c r="E1325" s="398">
        <f>(D1325*1.666666)/3</f>
        <v>37.966651480000003</v>
      </c>
      <c r="F1325" s="398" t="s">
        <v>113</v>
      </c>
      <c r="G1325" s="23" t="s">
        <v>67</v>
      </c>
      <c r="H1325" s="23">
        <v>2010</v>
      </c>
      <c r="I1325" s="424">
        <f>VLOOKUP(H1325,[1]Inflation!$G$16:$H$26,2,FALSE)</f>
        <v>1.0461491063094051</v>
      </c>
      <c r="J1325" s="16">
        <v>7.943758880576083</v>
      </c>
      <c r="K1325" s="385"/>
      <c r="L1325" s="453">
        <v>58</v>
      </c>
      <c r="M1325" s="24">
        <f>(L1325*1.66666666666)/3</f>
        <v>32.222222222093336</v>
      </c>
      <c r="N1325" s="16">
        <v>60.676648165945494</v>
      </c>
      <c r="O1325" s="385">
        <v>300</v>
      </c>
      <c r="P1325" s="24">
        <f>(O1325*1.6666666666)/3</f>
        <v>166.66666666</v>
      </c>
      <c r="Q1325" s="16">
        <v>313.84473189282153</v>
      </c>
      <c r="R1325" s="12" t="s">
        <v>941</v>
      </c>
      <c r="S1325" s="37" t="s">
        <v>74</v>
      </c>
      <c r="T1325" s="23" t="s">
        <v>66</v>
      </c>
      <c r="U1325" s="34"/>
      <c r="V1325" s="36" t="s">
        <v>3335</v>
      </c>
      <c r="W1325" s="27" t="s">
        <v>69</v>
      </c>
      <c r="X1325" s="36"/>
    </row>
    <row r="1326" spans="1:24" s="401" customFormat="1" x14ac:dyDescent="0.2">
      <c r="A1326" s="14" t="s">
        <v>2015</v>
      </c>
      <c r="B1326" s="14" t="s">
        <v>2429</v>
      </c>
      <c r="C1326" s="14" t="s">
        <v>2436</v>
      </c>
      <c r="D1326" s="385">
        <v>64.62</v>
      </c>
      <c r="E1326" s="398">
        <f>(D1326*1.666666)/3</f>
        <v>35.899985640000004</v>
      </c>
      <c r="F1326" s="398" t="s">
        <v>113</v>
      </c>
      <c r="G1326" s="23" t="s">
        <v>67</v>
      </c>
      <c r="H1326" s="23">
        <v>2010</v>
      </c>
      <c r="I1326" s="424">
        <f>VLOOKUP(H1326,[1]Inflation!$G$16:$H$26,2,FALSE)</f>
        <v>1.0461491063094051</v>
      </c>
      <c r="J1326" s="16">
        <v>7.511350583301529</v>
      </c>
      <c r="K1326" s="385"/>
      <c r="L1326" s="453">
        <v>18.600000000000001</v>
      </c>
      <c r="M1326" s="24">
        <f>(L1326*1.66666666666)/3</f>
        <v>10.333333333292002</v>
      </c>
      <c r="N1326" s="16">
        <v>19.458373377354935</v>
      </c>
      <c r="O1326" s="385">
        <v>225</v>
      </c>
      <c r="P1326" s="24">
        <f>(O1326*1.6666666666)/3</f>
        <v>124.999999995</v>
      </c>
      <c r="Q1326" s="16">
        <v>235.38354891961615</v>
      </c>
      <c r="R1326" s="12" t="s">
        <v>941</v>
      </c>
      <c r="S1326" s="37" t="s">
        <v>74</v>
      </c>
      <c r="T1326" s="23" t="s">
        <v>66</v>
      </c>
      <c r="U1326" s="34"/>
      <c r="V1326" s="36" t="s">
        <v>3336</v>
      </c>
      <c r="W1326" s="27" t="s">
        <v>69</v>
      </c>
      <c r="X1326" s="36"/>
    </row>
    <row r="1327" spans="1:24" s="401" customFormat="1" x14ac:dyDescent="0.2">
      <c r="A1327" s="14" t="s">
        <v>2015</v>
      </c>
      <c r="B1327" s="14" t="s">
        <v>2438</v>
      </c>
      <c r="C1327" s="14" t="s">
        <v>2439</v>
      </c>
      <c r="D1327" s="412">
        <v>65</v>
      </c>
      <c r="E1327" s="412">
        <f>(D1327*1.666666666)/3</f>
        <v>36.111111096666669</v>
      </c>
      <c r="F1327" s="412" t="s">
        <v>113</v>
      </c>
      <c r="G1327" s="14">
        <v>2011</v>
      </c>
      <c r="H1327" s="14">
        <v>2011</v>
      </c>
      <c r="I1327" s="424">
        <f>VLOOKUP(H1327,[1]Inflation!$G$16:$H$26,2,FALSE)</f>
        <v>1.0292667257822254</v>
      </c>
      <c r="J1327" s="16">
        <f t="shared" ref="J1327:J1351" si="151">I1327*E1327</f>
        <v>37.167965082824288</v>
      </c>
      <c r="K1327" s="413"/>
      <c r="L1327" s="457"/>
      <c r="M1327" s="414"/>
      <c r="N1327" s="16">
        <f t="shared" ref="N1327:N1340" si="152">M1327*I1327</f>
        <v>0</v>
      </c>
      <c r="O1327" s="414"/>
      <c r="P1327" s="414"/>
      <c r="Q1327" s="16">
        <f t="shared" ref="Q1327:Q1340" si="153">P1327*I1327</f>
        <v>0</v>
      </c>
      <c r="R1327" s="12" t="s">
        <v>941</v>
      </c>
      <c r="S1327" s="14" t="s">
        <v>205</v>
      </c>
      <c r="T1327" s="407" t="s">
        <v>1888</v>
      </c>
      <c r="U1327" s="416" t="s">
        <v>32</v>
      </c>
      <c r="V1327" s="14" t="s">
        <v>3337</v>
      </c>
      <c r="W1327" s="38" t="s">
        <v>207</v>
      </c>
      <c r="X1327" s="14" t="s">
        <v>2236</v>
      </c>
    </row>
    <row r="1328" spans="1:24" s="401" customFormat="1" x14ac:dyDescent="0.2">
      <c r="A1328" s="14" t="s">
        <v>2015</v>
      </c>
      <c r="B1328" s="14" t="s">
        <v>2438</v>
      </c>
      <c r="C1328" s="14" t="s">
        <v>2440</v>
      </c>
      <c r="D1328" s="412">
        <v>65</v>
      </c>
      <c r="E1328" s="412">
        <f>(D1328*1.666666666)/3</f>
        <v>36.111111096666669</v>
      </c>
      <c r="F1328" s="412" t="s">
        <v>113</v>
      </c>
      <c r="G1328" s="14">
        <v>2011</v>
      </c>
      <c r="H1328" s="14">
        <v>2011</v>
      </c>
      <c r="I1328" s="424">
        <f>VLOOKUP(H1328,[1]Inflation!$G$16:$H$26,2,FALSE)</f>
        <v>1.0292667257822254</v>
      </c>
      <c r="J1328" s="16">
        <f t="shared" si="151"/>
        <v>37.167965082824288</v>
      </c>
      <c r="K1328" s="413"/>
      <c r="L1328" s="457">
        <v>65</v>
      </c>
      <c r="M1328" s="414">
        <f>(L1328*1.666666666)/3</f>
        <v>36.111111096666669</v>
      </c>
      <c r="N1328" s="16">
        <f t="shared" si="152"/>
        <v>37.167965082824288</v>
      </c>
      <c r="O1328" s="414">
        <v>65</v>
      </c>
      <c r="P1328" s="414">
        <f>(O1328*1.666666666)/3</f>
        <v>36.111111096666669</v>
      </c>
      <c r="Q1328" s="16">
        <f t="shared" si="153"/>
        <v>37.167965082824288</v>
      </c>
      <c r="R1328" s="12" t="s">
        <v>941</v>
      </c>
      <c r="S1328" s="14" t="s">
        <v>208</v>
      </c>
      <c r="T1328" s="407" t="s">
        <v>209</v>
      </c>
      <c r="U1328" s="416" t="s">
        <v>32</v>
      </c>
      <c r="V1328" s="442" t="s">
        <v>3338</v>
      </c>
      <c r="W1328" s="38" t="s">
        <v>211</v>
      </c>
      <c r="X1328" s="14" t="s">
        <v>2236</v>
      </c>
    </row>
    <row r="1329" spans="1:24" s="401" customFormat="1" x14ac:dyDescent="0.2">
      <c r="A1329" s="14" t="s">
        <v>2015</v>
      </c>
      <c r="B1329" s="14" t="s">
        <v>2438</v>
      </c>
      <c r="C1329" s="14" t="s">
        <v>2441</v>
      </c>
      <c r="D1329" s="412">
        <v>136.91</v>
      </c>
      <c r="E1329" s="412">
        <f>(D1329*1.66666666)/3</f>
        <v>76.061110806866665</v>
      </c>
      <c r="F1329" s="412" t="s">
        <v>113</v>
      </c>
      <c r="G1329" s="14">
        <v>2011</v>
      </c>
      <c r="H1329" s="14">
        <v>2011</v>
      </c>
      <c r="I1329" s="424">
        <f>VLOOKUP(H1329,[1]Inflation!$G$16:$H$26,2,FALSE)</f>
        <v>1.0292667257822254</v>
      </c>
      <c r="J1329" s="16">
        <f t="shared" si="151"/>
        <v>78.287170479542695</v>
      </c>
      <c r="K1329" s="413"/>
      <c r="L1329" s="457">
        <v>136.91</v>
      </c>
      <c r="M1329" s="414">
        <f>(L1329*1.66666666)/3</f>
        <v>76.061110806866665</v>
      </c>
      <c r="N1329" s="16">
        <f t="shared" si="152"/>
        <v>78.287170479542695</v>
      </c>
      <c r="O1329" s="414">
        <v>136.91</v>
      </c>
      <c r="P1329" s="414">
        <f>(O1329*1.666666666)/3</f>
        <v>76.061111080686672</v>
      </c>
      <c r="Q1329" s="16">
        <f t="shared" si="153"/>
        <v>78.287170761376515</v>
      </c>
      <c r="R1329" s="12" t="s">
        <v>941</v>
      </c>
      <c r="S1329" s="14" t="s">
        <v>1882</v>
      </c>
      <c r="T1329" s="14" t="s">
        <v>1883</v>
      </c>
      <c r="U1329" s="416">
        <v>8</v>
      </c>
      <c r="V1329" s="14" t="s">
        <v>3339</v>
      </c>
      <c r="W1329" s="38" t="s">
        <v>1884</v>
      </c>
      <c r="X1329" s="14"/>
    </row>
    <row r="1330" spans="1:24" s="401" customFormat="1" x14ac:dyDescent="0.2">
      <c r="A1330" s="14" t="s">
        <v>2015</v>
      </c>
      <c r="B1330" s="14" t="s">
        <v>2438</v>
      </c>
      <c r="C1330" s="14" t="s">
        <v>2442</v>
      </c>
      <c r="D1330" s="398">
        <v>8.15</v>
      </c>
      <c r="E1330" s="398">
        <f>(D1330*1.666666666)/3</f>
        <v>4.5277777759666664</v>
      </c>
      <c r="F1330" s="398" t="s">
        <v>113</v>
      </c>
      <c r="G1330" s="14">
        <v>2011</v>
      </c>
      <c r="H1330" s="14">
        <v>2011</v>
      </c>
      <c r="I1330" s="424">
        <f>VLOOKUP(H1330,[1]Inflation!$G$16:$H$26,2,FALSE)</f>
        <v>1.0292667257822254</v>
      </c>
      <c r="J1330" s="16">
        <f t="shared" si="151"/>
        <v>4.6602910065387375</v>
      </c>
      <c r="K1330" s="14"/>
      <c r="L1330" s="16"/>
      <c r="M1330" s="398"/>
      <c r="N1330" s="16">
        <f t="shared" si="152"/>
        <v>0</v>
      </c>
      <c r="O1330" s="398"/>
      <c r="P1330" s="398"/>
      <c r="Q1330" s="16">
        <f t="shared" si="153"/>
        <v>0</v>
      </c>
      <c r="R1330" s="12" t="s">
        <v>941</v>
      </c>
      <c r="S1330" s="14" t="s">
        <v>97</v>
      </c>
      <c r="T1330" s="14" t="s">
        <v>227</v>
      </c>
      <c r="U1330" s="416" t="s">
        <v>32</v>
      </c>
      <c r="V1330" s="14" t="s">
        <v>3340</v>
      </c>
      <c r="W1330" s="38" t="s">
        <v>228</v>
      </c>
      <c r="X1330" s="14"/>
    </row>
    <row r="1331" spans="1:24" s="401" customFormat="1" x14ac:dyDescent="0.2">
      <c r="A1331" s="14" t="s">
        <v>2015</v>
      </c>
      <c r="B1331" s="14" t="s">
        <v>2438</v>
      </c>
      <c r="C1331" s="14" t="s">
        <v>2443</v>
      </c>
      <c r="D1331" s="398">
        <v>9</v>
      </c>
      <c r="E1331" s="398">
        <f>D1331*5</f>
        <v>45</v>
      </c>
      <c r="F1331" s="398" t="s">
        <v>113</v>
      </c>
      <c r="G1331" s="14" t="s">
        <v>32</v>
      </c>
      <c r="H1331" s="14" t="s">
        <v>32</v>
      </c>
      <c r="I1331" s="424" t="e">
        <f>VLOOKUP(H1331,[1]Inflation!$G$16:$H$26,2,FALSE)</f>
        <v>#N/A</v>
      </c>
      <c r="J1331" s="16" t="e">
        <f t="shared" si="151"/>
        <v>#N/A</v>
      </c>
      <c r="K1331" s="398"/>
      <c r="L1331" s="16"/>
      <c r="M1331" s="398">
        <v>0</v>
      </c>
      <c r="N1331" s="16" t="e">
        <f t="shared" si="152"/>
        <v>#N/A</v>
      </c>
      <c r="O1331" s="398"/>
      <c r="P1331" s="398">
        <v>0</v>
      </c>
      <c r="Q1331" s="16" t="e">
        <f t="shared" si="153"/>
        <v>#N/A</v>
      </c>
      <c r="R1331" s="12" t="s">
        <v>148</v>
      </c>
      <c r="S1331" s="14" t="s">
        <v>28</v>
      </c>
      <c r="T1331" s="14" t="s">
        <v>240</v>
      </c>
      <c r="U1331" s="416">
        <v>32</v>
      </c>
      <c r="V1331" s="14" t="s">
        <v>2739</v>
      </c>
      <c r="W1331" s="38" t="s">
        <v>241</v>
      </c>
      <c r="X1331" s="14" t="s">
        <v>32</v>
      </c>
    </row>
    <row r="1332" spans="1:24" s="401" customFormat="1" x14ac:dyDescent="0.2">
      <c r="A1332" s="37" t="s">
        <v>2015</v>
      </c>
      <c r="B1332" s="14" t="s">
        <v>2438</v>
      </c>
      <c r="C1332" s="37" t="s">
        <v>2444</v>
      </c>
      <c r="D1332" s="388">
        <v>109.29</v>
      </c>
      <c r="E1332" s="388">
        <f>(D1332*1.666666666)/3</f>
        <v>60.716666642380005</v>
      </c>
      <c r="F1332" s="388" t="s">
        <v>113</v>
      </c>
      <c r="G1332" s="23" t="s">
        <v>67</v>
      </c>
      <c r="H1332" s="23">
        <v>2010</v>
      </c>
      <c r="I1332" s="424">
        <f>VLOOKUP(H1332,[1]Inflation!$G$16:$H$26,2,FALSE)</f>
        <v>1.0461491063094051</v>
      </c>
      <c r="J1332" s="16">
        <f t="shared" si="151"/>
        <v>63.518686546011907</v>
      </c>
      <c r="K1332" s="388"/>
      <c r="L1332" s="454">
        <v>51.26</v>
      </c>
      <c r="M1332" s="388">
        <f>(L1332*1.66666666666666)/3</f>
        <v>28.477777777777664</v>
      </c>
      <c r="N1332" s="16">
        <f t="shared" si="152"/>
        <v>29.792001771899937</v>
      </c>
      <c r="O1332" s="388">
        <v>189</v>
      </c>
      <c r="P1332" s="388">
        <f>(O1332*1.66666666666)/3</f>
        <v>104.99999999958</v>
      </c>
      <c r="Q1332" s="16">
        <f t="shared" si="153"/>
        <v>109.84565616204814</v>
      </c>
      <c r="R1332" s="12" t="s">
        <v>941</v>
      </c>
      <c r="S1332" s="37" t="s">
        <v>658</v>
      </c>
      <c r="T1332" s="23" t="s">
        <v>66</v>
      </c>
      <c r="U1332" s="419"/>
      <c r="V1332" s="389" t="s">
        <v>3341</v>
      </c>
      <c r="W1332" s="27" t="s">
        <v>69</v>
      </c>
      <c r="X1332" s="389"/>
    </row>
    <row r="1333" spans="1:24" s="401" customFormat="1" x14ac:dyDescent="0.2">
      <c r="A1333" s="14" t="s">
        <v>2015</v>
      </c>
      <c r="B1333" s="14" t="s">
        <v>2438</v>
      </c>
      <c r="C1333" s="14" t="s">
        <v>2445</v>
      </c>
      <c r="D1333" s="24">
        <v>88.42</v>
      </c>
      <c r="E1333" s="24">
        <f>(D1333*1.666666)/3</f>
        <v>49.122202573333333</v>
      </c>
      <c r="F1333" s="24" t="s">
        <v>113</v>
      </c>
      <c r="G1333" s="23" t="s">
        <v>67</v>
      </c>
      <c r="H1333" s="23">
        <v>2010</v>
      </c>
      <c r="I1333" s="424">
        <f>VLOOKUP(H1333,[1]Inflation!$G$16:$H$26,2,FALSE)</f>
        <v>1.0461491063094051</v>
      </c>
      <c r="J1333" s="16">
        <f t="shared" si="151"/>
        <v>51.389148322042224</v>
      </c>
      <c r="K1333" s="24"/>
      <c r="L1333" s="446">
        <v>64.790000000000006</v>
      </c>
      <c r="M1333" s="24">
        <f>(L1333*1.666666666)/3</f>
        <v>35.99444443004667</v>
      </c>
      <c r="N1333" s="16">
        <f t="shared" si="152"/>
        <v>37.655555872596864</v>
      </c>
      <c r="O1333" s="24">
        <v>150</v>
      </c>
      <c r="P1333" s="24">
        <f>(O1333*1.66666666666)/3</f>
        <v>83.333333332999999</v>
      </c>
      <c r="Q1333" s="16">
        <f t="shared" si="153"/>
        <v>87.179092192101706</v>
      </c>
      <c r="R1333" s="12" t="s">
        <v>941</v>
      </c>
      <c r="S1333" s="37" t="s">
        <v>36</v>
      </c>
      <c r="T1333" s="23" t="s">
        <v>66</v>
      </c>
      <c r="U1333" s="417"/>
      <c r="V1333" s="26" t="s">
        <v>2783</v>
      </c>
      <c r="W1333" s="27" t="s">
        <v>69</v>
      </c>
      <c r="X1333" s="26"/>
    </row>
    <row r="1334" spans="1:24" s="401" customFormat="1" x14ac:dyDescent="0.2">
      <c r="A1334" s="14" t="s">
        <v>2015</v>
      </c>
      <c r="B1334" s="14" t="s">
        <v>2438</v>
      </c>
      <c r="C1334" s="14" t="s">
        <v>2446</v>
      </c>
      <c r="D1334" s="24">
        <v>65</v>
      </c>
      <c r="E1334" s="24">
        <f>(D1334*1.66666666)/3</f>
        <v>36.111110966666665</v>
      </c>
      <c r="F1334" s="24" t="s">
        <v>113</v>
      </c>
      <c r="G1334" s="23" t="s">
        <v>67</v>
      </c>
      <c r="H1334" s="23">
        <v>2010</v>
      </c>
      <c r="I1334" s="424">
        <f>VLOOKUP(H1334,[1]Inflation!$G$16:$H$26,2,FALSE)</f>
        <v>1.0461491063094051</v>
      </c>
      <c r="J1334" s="16">
        <f t="shared" si="151"/>
        <v>37.777606465618085</v>
      </c>
      <c r="K1334" s="24"/>
      <c r="L1334" s="446">
        <v>65</v>
      </c>
      <c r="M1334" s="24">
        <f>(L1334*1.6666666666)/3</f>
        <v>36.111111109666666</v>
      </c>
      <c r="N1334" s="16">
        <f t="shared" si="152"/>
        <v>37.777606615217408</v>
      </c>
      <c r="O1334" s="24">
        <v>65</v>
      </c>
      <c r="P1334" s="24">
        <f>(O1334*1.666666666)/3</f>
        <v>36.111111096666669</v>
      </c>
      <c r="Q1334" s="16">
        <f t="shared" si="153"/>
        <v>37.777606601617478</v>
      </c>
      <c r="R1334" s="12" t="s">
        <v>941</v>
      </c>
      <c r="S1334" s="37" t="s">
        <v>153</v>
      </c>
      <c r="T1334" s="23" t="s">
        <v>66</v>
      </c>
      <c r="U1334" s="417"/>
      <c r="V1334" s="26" t="s">
        <v>2788</v>
      </c>
      <c r="W1334" s="27" t="s">
        <v>69</v>
      </c>
      <c r="X1334" s="26"/>
    </row>
    <row r="1335" spans="1:24" s="401" customFormat="1" x14ac:dyDescent="0.2">
      <c r="A1335" s="14" t="s">
        <v>2015</v>
      </c>
      <c r="B1335" s="14" t="s">
        <v>2438</v>
      </c>
      <c r="C1335" s="14" t="s">
        <v>2447</v>
      </c>
      <c r="D1335" s="24">
        <v>53.84</v>
      </c>
      <c r="E1335" s="24">
        <f>(D1335*1.66666666)/3</f>
        <v>29.911110991466668</v>
      </c>
      <c r="F1335" s="24" t="s">
        <v>113</v>
      </c>
      <c r="G1335" s="23" t="s">
        <v>67</v>
      </c>
      <c r="H1335" s="23">
        <v>2010</v>
      </c>
      <c r="I1335" s="424">
        <f>VLOOKUP(H1335,[1]Inflation!$G$16:$H$26,2,FALSE)</f>
        <v>1.0461491063094051</v>
      </c>
      <c r="J1335" s="16">
        <f t="shared" si="151"/>
        <v>31.291482032444279</v>
      </c>
      <c r="K1335" s="24"/>
      <c r="L1335" s="446">
        <v>38</v>
      </c>
      <c r="M1335" s="24">
        <f>(L1335*1.6666666666)/3</f>
        <v>21.111111110266666</v>
      </c>
      <c r="N1335" s="16">
        <f t="shared" si="152"/>
        <v>22.085370021204024</v>
      </c>
      <c r="O1335" s="24">
        <v>70.19</v>
      </c>
      <c r="P1335" s="24">
        <f>(O1335*1.666666666)/3</f>
        <v>38.99444442884667</v>
      </c>
      <c r="Q1335" s="16">
        <f t="shared" si="153"/>
        <v>40.794003190269706</v>
      </c>
      <c r="R1335" s="12" t="s">
        <v>941</v>
      </c>
      <c r="S1335" s="37" t="s">
        <v>153</v>
      </c>
      <c r="T1335" s="23" t="s">
        <v>66</v>
      </c>
      <c r="U1335" s="417"/>
      <c r="V1335" s="26" t="s">
        <v>2791</v>
      </c>
      <c r="W1335" s="27" t="s">
        <v>69</v>
      </c>
      <c r="X1335" s="26"/>
    </row>
    <row r="1336" spans="1:24" s="401" customFormat="1" x14ac:dyDescent="0.2">
      <c r="A1336" s="14" t="s">
        <v>2015</v>
      </c>
      <c r="B1336" s="14" t="s">
        <v>2438</v>
      </c>
      <c r="C1336" s="14" t="s">
        <v>2448</v>
      </c>
      <c r="D1336" s="24">
        <v>85.44</v>
      </c>
      <c r="E1336" s="24">
        <f>(D1336*1.66666666)/3</f>
        <v>47.466666476799993</v>
      </c>
      <c r="F1336" s="24" t="s">
        <v>113</v>
      </c>
      <c r="G1336" s="23" t="s">
        <v>67</v>
      </c>
      <c r="H1336" s="23">
        <v>2010</v>
      </c>
      <c r="I1336" s="424">
        <f>VLOOKUP(H1336,[1]Inflation!$G$16:$H$26,2,FALSE)</f>
        <v>1.0461491063094051</v>
      </c>
      <c r="J1336" s="16">
        <f t="shared" si="151"/>
        <v>49.65721071419091</v>
      </c>
      <c r="K1336" s="24"/>
      <c r="L1336" s="446">
        <v>79.88</v>
      </c>
      <c r="M1336" s="24">
        <f>(L1336*1.6666666666)/3</f>
        <v>44.377777776002667</v>
      </c>
      <c r="N1336" s="16">
        <f t="shared" si="152"/>
        <v>46.425772560362567</v>
      </c>
      <c r="O1336" s="24">
        <v>112</v>
      </c>
      <c r="P1336" s="24">
        <f>(O1336*1.666666666666)/3</f>
        <v>62.222222222197331</v>
      </c>
      <c r="Q1336" s="16">
        <f t="shared" si="153"/>
        <v>65.093722170336946</v>
      </c>
      <c r="R1336" s="12" t="s">
        <v>941</v>
      </c>
      <c r="S1336" s="37" t="s">
        <v>153</v>
      </c>
      <c r="T1336" s="23" t="s">
        <v>66</v>
      </c>
      <c r="U1336" s="417"/>
      <c r="V1336" s="26" t="s">
        <v>2744</v>
      </c>
      <c r="W1336" s="27" t="s">
        <v>69</v>
      </c>
      <c r="X1336" s="26"/>
    </row>
    <row r="1337" spans="1:24" s="401" customFormat="1" x14ac:dyDescent="0.2">
      <c r="A1337" s="14" t="s">
        <v>2015</v>
      </c>
      <c r="B1337" s="14" t="s">
        <v>2438</v>
      </c>
      <c r="C1337" s="14" t="s">
        <v>2449</v>
      </c>
      <c r="D1337" s="24">
        <v>76.91</v>
      </c>
      <c r="E1337" s="24">
        <f>(D1337*1.66666666)/3</f>
        <v>42.72777760686666</v>
      </c>
      <c r="F1337" s="24" t="s">
        <v>113</v>
      </c>
      <c r="G1337" s="23" t="s">
        <v>67</v>
      </c>
      <c r="H1337" s="23">
        <v>2010</v>
      </c>
      <c r="I1337" s="424">
        <f>VLOOKUP(H1337,[1]Inflation!$G$16:$H$26,2,FALSE)</f>
        <v>1.0461491063094051</v>
      </c>
      <c r="J1337" s="16">
        <f t="shared" si="151"/>
        <v>44.699626358010569</v>
      </c>
      <c r="K1337" s="24"/>
      <c r="L1337" s="446">
        <v>76.91</v>
      </c>
      <c r="M1337" s="24">
        <f>(L1337*1.6666666666)/3</f>
        <v>42.72777777606867</v>
      </c>
      <c r="N1337" s="16">
        <f t="shared" si="152"/>
        <v>44.699626535021096</v>
      </c>
      <c r="O1337" s="24">
        <v>76.91</v>
      </c>
      <c r="P1337" s="24">
        <f>(O1337*1.666666666666)/3</f>
        <v>42.727777777760679</v>
      </c>
      <c r="Q1337" s="16">
        <f t="shared" si="153"/>
        <v>44.699626536791193</v>
      </c>
      <c r="R1337" s="12" t="s">
        <v>941</v>
      </c>
      <c r="S1337" s="37" t="s">
        <v>153</v>
      </c>
      <c r="T1337" s="23" t="s">
        <v>66</v>
      </c>
      <c r="U1337" s="417"/>
      <c r="V1337" s="26" t="s">
        <v>2788</v>
      </c>
      <c r="W1337" s="27" t="s">
        <v>69</v>
      </c>
      <c r="X1337" s="26"/>
    </row>
    <row r="1338" spans="1:24" s="401" customFormat="1" ht="25.5" x14ac:dyDescent="0.2">
      <c r="A1338" s="14" t="s">
        <v>2015</v>
      </c>
      <c r="B1338" s="14" t="s">
        <v>2438</v>
      </c>
      <c r="C1338" s="14" t="s">
        <v>2450</v>
      </c>
      <c r="D1338" s="24">
        <v>101.43</v>
      </c>
      <c r="E1338" s="24">
        <f t="shared" ref="E1338:E1343" si="154">(D1338*1.6666666666)/3</f>
        <v>56.349999997746011</v>
      </c>
      <c r="F1338" s="24" t="s">
        <v>113</v>
      </c>
      <c r="G1338" s="23" t="s">
        <v>67</v>
      </c>
      <c r="H1338" s="23">
        <v>2010</v>
      </c>
      <c r="I1338" s="424">
        <f>VLOOKUP(H1338,[1]Inflation!$G$16:$H$26,2,FALSE)</f>
        <v>1.0461491063094051</v>
      </c>
      <c r="J1338" s="16">
        <f t="shared" si="151"/>
        <v>58.950502138176965</v>
      </c>
      <c r="K1338" s="24"/>
      <c r="L1338" s="446">
        <v>55</v>
      </c>
      <c r="M1338" s="24">
        <f>(L1338*1.66666666666)/3</f>
        <v>30.555555555433333</v>
      </c>
      <c r="N1338" s="16">
        <f t="shared" si="152"/>
        <v>31.965667137103956</v>
      </c>
      <c r="O1338" s="24">
        <v>170</v>
      </c>
      <c r="P1338" s="24">
        <f>(O1338*1.66666666666666)/3</f>
        <v>94.444444444444073</v>
      </c>
      <c r="Q1338" s="16">
        <f t="shared" si="153"/>
        <v>98.802971151443415</v>
      </c>
      <c r="R1338" s="12" t="s">
        <v>941</v>
      </c>
      <c r="S1338" s="37" t="s">
        <v>291</v>
      </c>
      <c r="T1338" s="23" t="s">
        <v>66</v>
      </c>
      <c r="U1338" s="417"/>
      <c r="V1338" s="26" t="s">
        <v>2796</v>
      </c>
      <c r="W1338" s="38" t="s">
        <v>69</v>
      </c>
      <c r="X1338" s="26"/>
    </row>
    <row r="1339" spans="1:24" s="401" customFormat="1" x14ac:dyDescent="0.2">
      <c r="A1339" s="14" t="s">
        <v>2015</v>
      </c>
      <c r="B1339" s="14" t="s">
        <v>2438</v>
      </c>
      <c r="C1339" s="14" t="s">
        <v>2451</v>
      </c>
      <c r="D1339" s="24">
        <v>75.099999999999994</v>
      </c>
      <c r="E1339" s="24">
        <f t="shared" si="154"/>
        <v>41.722222220553334</v>
      </c>
      <c r="F1339" s="24" t="s">
        <v>113</v>
      </c>
      <c r="G1339" s="23" t="s">
        <v>67</v>
      </c>
      <c r="H1339" s="23">
        <v>2010</v>
      </c>
      <c r="I1339" s="424">
        <f>VLOOKUP(H1339,[1]Inflation!$G$16:$H$26,2,FALSE)</f>
        <v>1.0461491063094051</v>
      </c>
      <c r="J1339" s="16">
        <f t="shared" si="151"/>
        <v>43.647665489274274</v>
      </c>
      <c r="K1339" s="24"/>
      <c r="L1339" s="446">
        <v>40</v>
      </c>
      <c r="M1339" s="24">
        <f>(L1339*1.66666666666)/3</f>
        <v>22.222222222133336</v>
      </c>
      <c r="N1339" s="16">
        <f t="shared" si="152"/>
        <v>23.247757917893789</v>
      </c>
      <c r="O1339" s="24">
        <v>90</v>
      </c>
      <c r="P1339" s="24">
        <f>(O1339*1.66666666666666)/3</f>
        <v>49.999999999999801</v>
      </c>
      <c r="Q1339" s="16">
        <f t="shared" si="153"/>
        <v>52.307455315470044</v>
      </c>
      <c r="R1339" s="12" t="s">
        <v>941</v>
      </c>
      <c r="S1339" s="37" t="s">
        <v>291</v>
      </c>
      <c r="T1339" s="23" t="s">
        <v>66</v>
      </c>
      <c r="U1339" s="417"/>
      <c r="V1339" s="26" t="s">
        <v>2755</v>
      </c>
      <c r="W1339" s="38" t="s">
        <v>69</v>
      </c>
      <c r="X1339" s="26"/>
    </row>
    <row r="1340" spans="1:24" s="401" customFormat="1" x14ac:dyDescent="0.2">
      <c r="A1340" s="14" t="s">
        <v>2015</v>
      </c>
      <c r="B1340" s="14" t="s">
        <v>2438</v>
      </c>
      <c r="C1340" s="14" t="s">
        <v>2452</v>
      </c>
      <c r="D1340" s="24">
        <v>95.7</v>
      </c>
      <c r="E1340" s="24">
        <f t="shared" si="154"/>
        <v>53.166666664540003</v>
      </c>
      <c r="F1340" s="24" t="s">
        <v>113</v>
      </c>
      <c r="G1340" s="23" t="s">
        <v>67</v>
      </c>
      <c r="H1340" s="23">
        <v>2010</v>
      </c>
      <c r="I1340" s="424">
        <f>VLOOKUP(H1340,[1]Inflation!$G$16:$H$26,2,FALSE)</f>
        <v>1.0461491063094051</v>
      </c>
      <c r="J1340" s="16">
        <f t="shared" si="151"/>
        <v>55.620260816558563</v>
      </c>
      <c r="K1340" s="24"/>
      <c r="L1340" s="446">
        <v>48</v>
      </c>
      <c r="M1340" s="24">
        <f>(L1340*1.66666666666)/3</f>
        <v>26.666666666560001</v>
      </c>
      <c r="N1340" s="16">
        <f t="shared" si="152"/>
        <v>27.897309501472545</v>
      </c>
      <c r="O1340" s="24">
        <v>150</v>
      </c>
      <c r="P1340" s="24">
        <f>(O1340*1.66666666666666)/3</f>
        <v>83.333333333333002</v>
      </c>
      <c r="Q1340" s="16">
        <f t="shared" si="153"/>
        <v>87.179092192450071</v>
      </c>
      <c r="R1340" s="12" t="s">
        <v>941</v>
      </c>
      <c r="S1340" s="37" t="s">
        <v>291</v>
      </c>
      <c r="T1340" s="23" t="s">
        <v>66</v>
      </c>
      <c r="U1340" s="417"/>
      <c r="V1340" s="26" t="s">
        <v>2796</v>
      </c>
      <c r="W1340" s="38" t="s">
        <v>69</v>
      </c>
      <c r="X1340" s="26"/>
    </row>
    <row r="1341" spans="1:24" s="401" customFormat="1" x14ac:dyDescent="0.2">
      <c r="A1341" s="14" t="s">
        <v>2015</v>
      </c>
      <c r="B1341" s="14" t="s">
        <v>2438</v>
      </c>
      <c r="C1341" s="14" t="s">
        <v>2453</v>
      </c>
      <c r="D1341" s="381">
        <v>98.54</v>
      </c>
      <c r="E1341" s="24">
        <f t="shared" si="154"/>
        <v>54.744444442254668</v>
      </c>
      <c r="F1341" s="24" t="s">
        <v>113</v>
      </c>
      <c r="G1341" s="23" t="s">
        <v>67</v>
      </c>
      <c r="H1341" s="23">
        <v>2010</v>
      </c>
      <c r="I1341" s="424">
        <f>VLOOKUP(H1341,[1]Inflation!$G$16:$H$26,2,FALSE)</f>
        <v>1.0461491063094051</v>
      </c>
      <c r="J1341" s="16">
        <f t="shared" si="151"/>
        <v>57.270851628669597</v>
      </c>
      <c r="K1341" s="381"/>
      <c r="L1341" s="450">
        <v>70</v>
      </c>
      <c r="M1341" s="24">
        <f>(L1341*1.66666666)/3</f>
        <v>38.888888733333332</v>
      </c>
      <c r="N1341" s="16">
        <v>73.230437441658353</v>
      </c>
      <c r="O1341" s="381">
        <v>150</v>
      </c>
      <c r="P1341" s="24">
        <f>(O1341*1.6666666666)/3</f>
        <v>83.333333330000002</v>
      </c>
      <c r="Q1341" s="16">
        <v>156.92236594641076</v>
      </c>
      <c r="R1341" s="12" t="s">
        <v>941</v>
      </c>
      <c r="S1341" s="37" t="s">
        <v>36</v>
      </c>
      <c r="T1341" s="23" t="s">
        <v>66</v>
      </c>
      <c r="U1341" s="417"/>
      <c r="V1341" s="26" t="s">
        <v>2783</v>
      </c>
      <c r="W1341" s="27" t="s">
        <v>69</v>
      </c>
      <c r="X1341" s="26"/>
    </row>
    <row r="1342" spans="1:24" s="401" customFormat="1" x14ac:dyDescent="0.2">
      <c r="A1342" s="14" t="s">
        <v>2015</v>
      </c>
      <c r="B1342" s="14" t="s">
        <v>2438</v>
      </c>
      <c r="C1342" s="14" t="s">
        <v>2454</v>
      </c>
      <c r="D1342" s="381">
        <v>92.09</v>
      </c>
      <c r="E1342" s="24">
        <f t="shared" si="154"/>
        <v>51.16111110906467</v>
      </c>
      <c r="F1342" s="24" t="s">
        <v>113</v>
      </c>
      <c r="G1342" s="23" t="s">
        <v>67</v>
      </c>
      <c r="H1342" s="23">
        <v>2010</v>
      </c>
      <c r="I1342" s="424">
        <f>VLOOKUP(H1342,[1]Inflation!$G$16:$H$26,2,FALSE)</f>
        <v>1.0461491063094051</v>
      </c>
      <c r="J1342" s="16">
        <f t="shared" si="151"/>
        <v>53.522150664544178</v>
      </c>
      <c r="K1342" s="381"/>
      <c r="L1342" s="450">
        <v>72</v>
      </c>
      <c r="M1342" s="24">
        <f>(L1342*1.66666666666)/3</f>
        <v>39.99999999984</v>
      </c>
      <c r="N1342" s="16">
        <v>75.322735654277167</v>
      </c>
      <c r="O1342" s="381">
        <v>114</v>
      </c>
      <c r="P1342" s="24">
        <f>(O1342*1.6666666666)/3</f>
        <v>63.333333330800002</v>
      </c>
      <c r="Q1342" s="16">
        <v>119.26099811927217</v>
      </c>
      <c r="R1342" s="12" t="s">
        <v>941</v>
      </c>
      <c r="S1342" s="37" t="s">
        <v>153</v>
      </c>
      <c r="T1342" s="23" t="s">
        <v>66</v>
      </c>
      <c r="U1342" s="417"/>
      <c r="V1342" s="26" t="s">
        <v>2781</v>
      </c>
      <c r="W1342" s="27" t="s">
        <v>69</v>
      </c>
      <c r="X1342" s="26"/>
    </row>
    <row r="1343" spans="1:24" s="401" customFormat="1" x14ac:dyDescent="0.2">
      <c r="A1343" s="14" t="s">
        <v>2015</v>
      </c>
      <c r="B1343" s="14" t="s">
        <v>2438</v>
      </c>
      <c r="C1343" s="14" t="s">
        <v>2455</v>
      </c>
      <c r="D1343" s="381">
        <v>36.47</v>
      </c>
      <c r="E1343" s="24">
        <f t="shared" si="154"/>
        <v>20.261111110300668</v>
      </c>
      <c r="F1343" s="24" t="s">
        <v>113</v>
      </c>
      <c r="G1343" s="23" t="s">
        <v>67</v>
      </c>
      <c r="H1343" s="23">
        <v>2010</v>
      </c>
      <c r="I1343" s="424">
        <f>VLOOKUP(H1343,[1]Inflation!$G$16:$H$26,2,FALSE)</f>
        <v>1.0461491063094051</v>
      </c>
      <c r="J1343" s="16">
        <f t="shared" si="151"/>
        <v>21.196143280876601</v>
      </c>
      <c r="K1343" s="381"/>
      <c r="L1343" s="450">
        <v>35.03</v>
      </c>
      <c r="M1343" s="24">
        <f>(L1343*1.66666666666)/3</f>
        <v>19.461111111033269</v>
      </c>
      <c r="N1343" s="16">
        <v>36.646603194018461</v>
      </c>
      <c r="O1343" s="381">
        <v>38</v>
      </c>
      <c r="P1343" s="24">
        <f>(O1343*1.6666666666)/3</f>
        <v>21.111111110266666</v>
      </c>
      <c r="Q1343" s="16">
        <v>39.753666039757391</v>
      </c>
      <c r="R1343" s="12" t="s">
        <v>941</v>
      </c>
      <c r="S1343" s="37" t="s">
        <v>946</v>
      </c>
      <c r="T1343" s="23" t="s">
        <v>66</v>
      </c>
      <c r="U1343" s="417"/>
      <c r="V1343" s="26" t="s">
        <v>2792</v>
      </c>
      <c r="W1343" s="38" t="s">
        <v>69</v>
      </c>
      <c r="X1343" s="26"/>
    </row>
    <row r="1344" spans="1:24" s="401" customFormat="1" x14ac:dyDescent="0.2">
      <c r="A1344" s="14" t="s">
        <v>2015</v>
      </c>
      <c r="B1344" s="14" t="s">
        <v>2456</v>
      </c>
      <c r="C1344" s="14" t="s">
        <v>2457</v>
      </c>
      <c r="D1344" s="398">
        <v>215</v>
      </c>
      <c r="E1344" s="398">
        <v>215</v>
      </c>
      <c r="F1344" s="398"/>
      <c r="G1344" s="14">
        <v>2012</v>
      </c>
      <c r="H1344" s="14">
        <v>2012</v>
      </c>
      <c r="I1344" s="424">
        <f>VLOOKUP(H1344,[1]Inflation!$G$16:$H$26,2,FALSE)</f>
        <v>1</v>
      </c>
      <c r="J1344" s="16">
        <f t="shared" si="151"/>
        <v>215</v>
      </c>
      <c r="K1344" s="398"/>
      <c r="L1344" s="16"/>
      <c r="M1344" s="398"/>
      <c r="N1344" s="16">
        <f t="shared" ref="N1344:N1365" si="155">M1344*I1344</f>
        <v>0</v>
      </c>
      <c r="O1344" s="398"/>
      <c r="P1344" s="398"/>
      <c r="Q1344" s="16">
        <f t="shared" ref="Q1344:Q1365" si="156">P1344*I1344</f>
        <v>0</v>
      </c>
      <c r="R1344" s="12" t="s">
        <v>113</v>
      </c>
      <c r="S1344" s="14" t="s">
        <v>233</v>
      </c>
      <c r="T1344" s="14" t="s">
        <v>1143</v>
      </c>
      <c r="U1344" s="416">
        <v>34</v>
      </c>
      <c r="V1344" s="14" t="s">
        <v>3342</v>
      </c>
      <c r="W1344" s="38" t="s">
        <v>1144</v>
      </c>
      <c r="X1344" s="14" t="s">
        <v>32</v>
      </c>
    </row>
    <row r="1345" spans="1:24" s="401" customFormat="1" x14ac:dyDescent="0.2">
      <c r="A1345" s="14" t="s">
        <v>2015</v>
      </c>
      <c r="B1345" s="14" t="s">
        <v>2456</v>
      </c>
      <c r="C1345" s="14" t="s">
        <v>2458</v>
      </c>
      <c r="D1345" s="398">
        <v>100</v>
      </c>
      <c r="E1345" s="398">
        <f>D1345*0.83</f>
        <v>83</v>
      </c>
      <c r="F1345" s="398"/>
      <c r="G1345" s="14">
        <v>2010</v>
      </c>
      <c r="H1345" s="14">
        <v>2010</v>
      </c>
      <c r="I1345" s="424">
        <f>VLOOKUP(H1345,[1]Inflation!$G$16:$H$26,2,FALSE)</f>
        <v>1.0461491063094051</v>
      </c>
      <c r="J1345" s="16">
        <f t="shared" si="151"/>
        <v>86.830375823680626</v>
      </c>
      <c r="K1345" s="398"/>
      <c r="L1345" s="16"/>
      <c r="M1345" s="398"/>
      <c r="N1345" s="16">
        <f t="shared" si="155"/>
        <v>0</v>
      </c>
      <c r="O1345" s="398"/>
      <c r="P1345" s="398"/>
      <c r="Q1345" s="16">
        <f t="shared" si="156"/>
        <v>0</v>
      </c>
      <c r="R1345" s="12" t="s">
        <v>336</v>
      </c>
      <c r="S1345" s="14" t="s">
        <v>84</v>
      </c>
      <c r="T1345" s="14" t="s">
        <v>986</v>
      </c>
      <c r="U1345" s="416">
        <v>7</v>
      </c>
      <c r="V1345" s="14" t="s">
        <v>2739</v>
      </c>
      <c r="W1345" s="38" t="s">
        <v>987</v>
      </c>
      <c r="X1345" s="14"/>
    </row>
    <row r="1346" spans="1:24" s="401" customFormat="1" x14ac:dyDescent="0.2">
      <c r="A1346" s="14" t="s">
        <v>2015</v>
      </c>
      <c r="B1346" s="14" t="s">
        <v>2456</v>
      </c>
      <c r="C1346" s="14" t="s">
        <v>2459</v>
      </c>
      <c r="D1346" s="398">
        <v>218</v>
      </c>
      <c r="E1346" s="398">
        <v>218</v>
      </c>
      <c r="F1346" s="398"/>
      <c r="G1346" s="14">
        <v>2010</v>
      </c>
      <c r="H1346" s="14">
        <v>2010</v>
      </c>
      <c r="I1346" s="424">
        <f>VLOOKUP(H1346,[1]Inflation!$G$16:$H$26,2,FALSE)</f>
        <v>1.0461491063094051</v>
      </c>
      <c r="J1346" s="16">
        <f t="shared" si="151"/>
        <v>228.06050517545029</v>
      </c>
      <c r="K1346" s="398"/>
      <c r="L1346" s="16"/>
      <c r="M1346" s="398"/>
      <c r="N1346" s="16">
        <f t="shared" si="155"/>
        <v>0</v>
      </c>
      <c r="O1346" s="398"/>
      <c r="P1346" s="398"/>
      <c r="Q1346" s="16">
        <f t="shared" si="156"/>
        <v>0</v>
      </c>
      <c r="R1346" s="12" t="s">
        <v>336</v>
      </c>
      <c r="S1346" s="14" t="s">
        <v>233</v>
      </c>
      <c r="T1346" s="14" t="s">
        <v>1342</v>
      </c>
      <c r="U1346" s="416">
        <v>4</v>
      </c>
      <c r="V1346" s="14" t="s">
        <v>2739</v>
      </c>
      <c r="W1346" s="38" t="s">
        <v>1344</v>
      </c>
      <c r="X1346" s="14" t="s">
        <v>1413</v>
      </c>
    </row>
    <row r="1347" spans="1:24" s="401" customFormat="1" x14ac:dyDescent="0.2">
      <c r="A1347" s="14" t="s">
        <v>2015</v>
      </c>
      <c r="B1347" s="14" t="s">
        <v>2456</v>
      </c>
      <c r="C1347" s="14" t="s">
        <v>2460</v>
      </c>
      <c r="D1347" s="398">
        <v>180</v>
      </c>
      <c r="E1347" s="398">
        <v>180</v>
      </c>
      <c r="F1347" s="398"/>
      <c r="G1347" s="14">
        <v>2010</v>
      </c>
      <c r="H1347" s="14">
        <v>2010</v>
      </c>
      <c r="I1347" s="424">
        <f>VLOOKUP(H1347,[1]Inflation!$G$16:$H$26,2,FALSE)</f>
        <v>1.0461491063094051</v>
      </c>
      <c r="J1347" s="16">
        <f t="shared" si="151"/>
        <v>188.30683913569291</v>
      </c>
      <c r="K1347" s="398"/>
      <c r="L1347" s="16"/>
      <c r="M1347" s="398"/>
      <c r="N1347" s="16">
        <f t="shared" si="155"/>
        <v>0</v>
      </c>
      <c r="O1347" s="398"/>
      <c r="P1347" s="398"/>
      <c r="Q1347" s="16">
        <f t="shared" si="156"/>
        <v>0</v>
      </c>
      <c r="R1347" s="12" t="s">
        <v>336</v>
      </c>
      <c r="S1347" s="14" t="s">
        <v>233</v>
      </c>
      <c r="T1347" s="14" t="s">
        <v>1342</v>
      </c>
      <c r="U1347" s="416">
        <v>4</v>
      </c>
      <c r="V1347" s="14" t="s">
        <v>2739</v>
      </c>
      <c r="W1347" s="38" t="s">
        <v>1344</v>
      </c>
      <c r="X1347" s="14" t="s">
        <v>1413</v>
      </c>
    </row>
    <row r="1348" spans="1:24" s="401" customFormat="1" x14ac:dyDescent="0.2">
      <c r="A1348" s="14" t="s">
        <v>2015</v>
      </c>
      <c r="B1348" s="14" t="s">
        <v>2456</v>
      </c>
      <c r="C1348" s="14" t="s">
        <v>2461</v>
      </c>
      <c r="D1348" s="398">
        <v>160</v>
      </c>
      <c r="E1348" s="398">
        <v>160</v>
      </c>
      <c r="F1348" s="398"/>
      <c r="G1348" s="14">
        <v>2010</v>
      </c>
      <c r="H1348" s="14">
        <v>2010</v>
      </c>
      <c r="I1348" s="424">
        <f>VLOOKUP(H1348,[1]Inflation!$G$16:$H$26,2,FALSE)</f>
        <v>1.0461491063094051</v>
      </c>
      <c r="J1348" s="16">
        <f t="shared" si="151"/>
        <v>167.38385700950482</v>
      </c>
      <c r="K1348" s="398"/>
      <c r="L1348" s="16"/>
      <c r="M1348" s="398"/>
      <c r="N1348" s="16">
        <f t="shared" si="155"/>
        <v>0</v>
      </c>
      <c r="O1348" s="398"/>
      <c r="P1348" s="398"/>
      <c r="Q1348" s="16">
        <f t="shared" si="156"/>
        <v>0</v>
      </c>
      <c r="R1348" s="12" t="s">
        <v>336</v>
      </c>
      <c r="S1348" s="14" t="s">
        <v>233</v>
      </c>
      <c r="T1348" s="14" t="s">
        <v>1342</v>
      </c>
      <c r="U1348" s="416">
        <v>4</v>
      </c>
      <c r="V1348" s="14" t="s">
        <v>2739</v>
      </c>
      <c r="W1348" s="38" t="s">
        <v>1344</v>
      </c>
      <c r="X1348" s="14" t="s">
        <v>1413</v>
      </c>
    </row>
    <row r="1349" spans="1:24" s="401" customFormat="1" x14ac:dyDescent="0.2">
      <c r="A1349" s="14" t="s">
        <v>2015</v>
      </c>
      <c r="B1349" s="14" t="s">
        <v>2456</v>
      </c>
      <c r="C1349" s="14" t="s">
        <v>2462</v>
      </c>
      <c r="D1349" s="398">
        <v>123</v>
      </c>
      <c r="E1349" s="398">
        <v>123</v>
      </c>
      <c r="F1349" s="398"/>
      <c r="G1349" s="14">
        <v>2010</v>
      </c>
      <c r="H1349" s="14">
        <v>2010</v>
      </c>
      <c r="I1349" s="424">
        <f>VLOOKUP(H1349,[1]Inflation!$G$16:$H$26,2,FALSE)</f>
        <v>1.0461491063094051</v>
      </c>
      <c r="J1349" s="16">
        <f t="shared" si="151"/>
        <v>128.67634007605682</v>
      </c>
      <c r="K1349" s="398"/>
      <c r="L1349" s="16"/>
      <c r="M1349" s="398"/>
      <c r="N1349" s="16">
        <f t="shared" si="155"/>
        <v>0</v>
      </c>
      <c r="O1349" s="398"/>
      <c r="P1349" s="398"/>
      <c r="Q1349" s="16">
        <f t="shared" si="156"/>
        <v>0</v>
      </c>
      <c r="R1349" s="12" t="s">
        <v>336</v>
      </c>
      <c r="S1349" s="14" t="s">
        <v>233</v>
      </c>
      <c r="T1349" s="14" t="s">
        <v>1342</v>
      </c>
      <c r="U1349" s="416">
        <v>4</v>
      </c>
      <c r="V1349" s="14" t="s">
        <v>2739</v>
      </c>
      <c r="W1349" s="38" t="s">
        <v>1344</v>
      </c>
      <c r="X1349" s="14" t="s">
        <v>1413</v>
      </c>
    </row>
    <row r="1350" spans="1:24" x14ac:dyDescent="0.2">
      <c r="A1350" s="14" t="s">
        <v>2015</v>
      </c>
      <c r="B1350" s="14" t="s">
        <v>2456</v>
      </c>
      <c r="C1350" s="14" t="s">
        <v>2463</v>
      </c>
      <c r="D1350" s="24">
        <v>87</v>
      </c>
      <c r="E1350" s="24">
        <f>(D1350*1.66666666)/3</f>
        <v>48.333333140000001</v>
      </c>
      <c r="F1350" s="24" t="s">
        <v>113</v>
      </c>
      <c r="G1350" s="23" t="s">
        <v>67</v>
      </c>
      <c r="H1350" s="23">
        <v>2010</v>
      </c>
      <c r="I1350" s="424">
        <f>VLOOKUP(H1350,[1]Inflation!$G$16:$H$26,2,FALSE)</f>
        <v>1.0461491063094051</v>
      </c>
      <c r="J1350" s="16">
        <f t="shared" si="151"/>
        <v>50.56387326936575</v>
      </c>
      <c r="K1350" s="24"/>
      <c r="L1350" s="446">
        <v>40</v>
      </c>
      <c r="M1350" s="24">
        <f>(L1350*1.6666666666)/3</f>
        <v>22.222222221333336</v>
      </c>
      <c r="N1350" s="16">
        <f t="shared" si="155"/>
        <v>23.247757917056873</v>
      </c>
      <c r="O1350" s="24">
        <v>125</v>
      </c>
      <c r="P1350" s="24">
        <f>(O1350*1.666666666)/3</f>
        <v>69.44444441666667</v>
      </c>
      <c r="Q1350" s="16">
        <f t="shared" si="156"/>
        <v>72.64924346464899</v>
      </c>
      <c r="R1350" s="12" t="s">
        <v>941</v>
      </c>
      <c r="S1350" s="37" t="s">
        <v>153</v>
      </c>
      <c r="T1350" s="23" t="s">
        <v>66</v>
      </c>
      <c r="U1350" s="417"/>
      <c r="V1350" s="26" t="s">
        <v>2763</v>
      </c>
      <c r="W1350" s="27" t="s">
        <v>69</v>
      </c>
      <c r="X1350" s="26"/>
    </row>
    <row r="1351" spans="1:24" x14ac:dyDescent="0.2">
      <c r="A1351" s="14" t="s">
        <v>2015</v>
      </c>
      <c r="B1351" s="14" t="s">
        <v>2477</v>
      </c>
      <c r="C1351" s="14" t="s">
        <v>2477</v>
      </c>
      <c r="D1351" s="24">
        <v>44.52</v>
      </c>
      <c r="E1351" s="24">
        <f>D1351*5</f>
        <v>222.60000000000002</v>
      </c>
      <c r="F1351" s="24" t="s">
        <v>113</v>
      </c>
      <c r="G1351" s="23">
        <v>2010</v>
      </c>
      <c r="H1351" s="23">
        <v>2010</v>
      </c>
      <c r="I1351" s="424">
        <f>VLOOKUP(H1351,[1]Inflation!$G$16:$H$26,2,FALSE)</f>
        <v>1.0461491063094051</v>
      </c>
      <c r="J1351" s="16">
        <f t="shared" si="151"/>
        <v>232.87279106447357</v>
      </c>
      <c r="K1351" s="24"/>
      <c r="L1351" s="446">
        <v>10</v>
      </c>
      <c r="M1351" s="24">
        <f>L1351*5</f>
        <v>50</v>
      </c>
      <c r="N1351" s="16">
        <f t="shared" si="155"/>
        <v>52.30745531547025</v>
      </c>
      <c r="O1351" s="24">
        <v>104.97</v>
      </c>
      <c r="P1351" s="24">
        <f>O1351*5</f>
        <v>524.85</v>
      </c>
      <c r="Q1351" s="16">
        <f t="shared" si="156"/>
        <v>549.07135844649122</v>
      </c>
      <c r="R1351" s="408" t="s">
        <v>148</v>
      </c>
      <c r="S1351" s="14" t="s">
        <v>2714</v>
      </c>
      <c r="T1351" s="23" t="s">
        <v>66</v>
      </c>
      <c r="U1351" s="417"/>
      <c r="V1351" s="26" t="s">
        <v>3189</v>
      </c>
      <c r="W1351" s="27" t="s">
        <v>69</v>
      </c>
      <c r="X1351" s="26"/>
    </row>
    <row r="1352" spans="1:24" x14ac:dyDescent="0.2">
      <c r="A1352" s="14" t="s">
        <v>2015</v>
      </c>
      <c r="B1352" s="14" t="s">
        <v>2496</v>
      </c>
      <c r="C1352" s="14" t="s">
        <v>2496</v>
      </c>
      <c r="D1352" s="398">
        <v>71</v>
      </c>
      <c r="E1352" s="398">
        <v>71</v>
      </c>
      <c r="F1352" s="398"/>
      <c r="G1352" s="14">
        <v>2007</v>
      </c>
      <c r="H1352" s="14">
        <v>2007</v>
      </c>
      <c r="I1352" s="424">
        <f>VLOOKUP(H1352,[1]Inflation!$G$16:$H$26,2,FALSE)</f>
        <v>1.118306895992371</v>
      </c>
      <c r="J1352" s="16">
        <f t="shared" ref="J1352:J1379" si="157">I1352*E1352</f>
        <v>79.399789615458346</v>
      </c>
      <c r="K1352" s="14"/>
      <c r="L1352" s="18"/>
      <c r="M1352" s="14"/>
      <c r="N1352" s="16">
        <f t="shared" si="155"/>
        <v>0</v>
      </c>
      <c r="O1352" s="14"/>
      <c r="P1352" s="14"/>
      <c r="Q1352" s="16">
        <f t="shared" si="156"/>
        <v>0</v>
      </c>
      <c r="R1352" s="12" t="s">
        <v>113</v>
      </c>
      <c r="S1352" s="14" t="s">
        <v>399</v>
      </c>
      <c r="T1352" s="14" t="s">
        <v>400</v>
      </c>
      <c r="U1352" s="416">
        <v>1</v>
      </c>
      <c r="V1352" s="14" t="s">
        <v>3343</v>
      </c>
      <c r="W1352" s="38" t="s">
        <v>401</v>
      </c>
      <c r="X1352" s="14"/>
    </row>
    <row r="1353" spans="1:24" x14ac:dyDescent="0.2">
      <c r="A1353" s="14" t="s">
        <v>2015</v>
      </c>
      <c r="B1353" s="14" t="s">
        <v>2015</v>
      </c>
      <c r="C1353" s="14" t="s">
        <v>2500</v>
      </c>
      <c r="D1353" s="398">
        <v>152784</v>
      </c>
      <c r="E1353" s="398">
        <f>D1353/5280</f>
        <v>28.936363636363637</v>
      </c>
      <c r="F1353" s="398" t="s">
        <v>113</v>
      </c>
      <c r="G1353" s="14">
        <v>2011</v>
      </c>
      <c r="H1353" s="14">
        <v>2011</v>
      </c>
      <c r="I1353" s="424">
        <f>VLOOKUP(H1353,[1]Inflation!$G$16:$H$26,2,FALSE)</f>
        <v>1.0292667257822254</v>
      </c>
      <c r="J1353" s="16">
        <f t="shared" si="157"/>
        <v>29.783236256043853</v>
      </c>
      <c r="K1353" s="413"/>
      <c r="L1353" s="457"/>
      <c r="M1353" s="414"/>
      <c r="N1353" s="16">
        <f t="shared" si="155"/>
        <v>0</v>
      </c>
      <c r="O1353" s="413"/>
      <c r="P1353" s="413"/>
      <c r="Q1353" s="16">
        <f t="shared" si="156"/>
        <v>0</v>
      </c>
      <c r="R1353" s="12" t="s">
        <v>163</v>
      </c>
      <c r="S1353" s="14" t="s">
        <v>74</v>
      </c>
      <c r="T1353" s="14" t="s">
        <v>397</v>
      </c>
      <c r="U1353" s="416">
        <v>2</v>
      </c>
      <c r="V1353" s="14" t="s">
        <v>2766</v>
      </c>
      <c r="W1353" s="38" t="s">
        <v>121</v>
      </c>
      <c r="X1353" s="14"/>
    </row>
    <row r="1354" spans="1:24" x14ac:dyDescent="0.2">
      <c r="A1354" s="14" t="s">
        <v>2015</v>
      </c>
      <c r="B1354" s="14" t="s">
        <v>2015</v>
      </c>
      <c r="C1354" s="14" t="s">
        <v>2501</v>
      </c>
      <c r="D1354" s="398">
        <v>302293</v>
      </c>
      <c r="E1354" s="398">
        <f>D1354/5280</f>
        <v>57.252462121212119</v>
      </c>
      <c r="F1354" s="398" t="s">
        <v>113</v>
      </c>
      <c r="G1354" s="14">
        <v>2011</v>
      </c>
      <c r="H1354" s="14">
        <v>2011</v>
      </c>
      <c r="I1354" s="424">
        <f>VLOOKUP(H1354,[1]Inflation!$G$16:$H$26,2,FALSE)</f>
        <v>1.0292667257822254</v>
      </c>
      <c r="J1354" s="16">
        <f t="shared" si="157"/>
        <v>58.928054230470885</v>
      </c>
      <c r="K1354" s="413"/>
      <c r="L1354" s="457"/>
      <c r="M1354" s="414"/>
      <c r="N1354" s="16">
        <f t="shared" si="155"/>
        <v>0</v>
      </c>
      <c r="O1354" s="413"/>
      <c r="P1354" s="413"/>
      <c r="Q1354" s="16">
        <f t="shared" si="156"/>
        <v>0</v>
      </c>
      <c r="R1354" s="12" t="s">
        <v>163</v>
      </c>
      <c r="S1354" s="14" t="s">
        <v>74</v>
      </c>
      <c r="T1354" s="14" t="s">
        <v>397</v>
      </c>
      <c r="U1354" s="416">
        <v>2</v>
      </c>
      <c r="V1354" s="14" t="s">
        <v>2766</v>
      </c>
      <c r="W1354" s="38" t="s">
        <v>121</v>
      </c>
      <c r="X1354" s="14"/>
    </row>
    <row r="1355" spans="1:24" x14ac:dyDescent="0.2">
      <c r="A1355" s="14" t="s">
        <v>2015</v>
      </c>
      <c r="B1355" s="14" t="s">
        <v>2015</v>
      </c>
      <c r="C1355" s="14" t="s">
        <v>2502</v>
      </c>
      <c r="D1355" s="412">
        <v>263590</v>
      </c>
      <c r="E1355" s="412">
        <f>D1355/5280</f>
        <v>49.922348484848484</v>
      </c>
      <c r="F1355" s="412" t="s">
        <v>113</v>
      </c>
      <c r="G1355" s="14">
        <v>2010</v>
      </c>
      <c r="H1355" s="14">
        <v>2010</v>
      </c>
      <c r="I1355" s="424">
        <f>VLOOKUP(H1355,[1]Inflation!$G$16:$H$26,2,FALSE)</f>
        <v>1.0461491063094051</v>
      </c>
      <c r="J1355" s="16">
        <f t="shared" si="157"/>
        <v>52.226220252290922</v>
      </c>
      <c r="K1355" s="413"/>
      <c r="L1355" s="457"/>
      <c r="M1355" s="414"/>
      <c r="N1355" s="16">
        <f t="shared" si="155"/>
        <v>0</v>
      </c>
      <c r="O1355" s="414"/>
      <c r="P1355" s="414"/>
      <c r="Q1355" s="16">
        <f t="shared" si="156"/>
        <v>0</v>
      </c>
      <c r="R1355" s="12" t="s">
        <v>163</v>
      </c>
      <c r="S1355" s="14" t="s">
        <v>74</v>
      </c>
      <c r="T1355" s="14" t="s">
        <v>1827</v>
      </c>
      <c r="U1355" s="416" t="s">
        <v>120</v>
      </c>
      <c r="V1355" s="14" t="s">
        <v>2766</v>
      </c>
      <c r="W1355" s="38" t="s">
        <v>121</v>
      </c>
      <c r="X1355" s="14"/>
    </row>
    <row r="1356" spans="1:24" x14ac:dyDescent="0.2">
      <c r="A1356" s="14" t="s">
        <v>2015</v>
      </c>
      <c r="B1356" s="14" t="s">
        <v>2015</v>
      </c>
      <c r="C1356" s="14" t="s">
        <v>2503</v>
      </c>
      <c r="D1356" s="412">
        <v>131245</v>
      </c>
      <c r="E1356" s="412">
        <f>D1356/5280</f>
        <v>24.857007575757574</v>
      </c>
      <c r="F1356" s="412" t="s">
        <v>113</v>
      </c>
      <c r="G1356" s="14">
        <v>2010</v>
      </c>
      <c r="H1356" s="14">
        <v>2010</v>
      </c>
      <c r="I1356" s="424">
        <f>VLOOKUP(H1356,[1]Inflation!$G$16:$H$26,2,FALSE)</f>
        <v>1.0461491063094051</v>
      </c>
      <c r="J1356" s="16">
        <f t="shared" si="157"/>
        <v>26.004136260904897</v>
      </c>
      <c r="K1356" s="413"/>
      <c r="L1356" s="457"/>
      <c r="M1356" s="414"/>
      <c r="N1356" s="16">
        <f t="shared" si="155"/>
        <v>0</v>
      </c>
      <c r="O1356" s="414"/>
      <c r="P1356" s="414"/>
      <c r="Q1356" s="16">
        <f t="shared" si="156"/>
        <v>0</v>
      </c>
      <c r="R1356" s="12" t="s">
        <v>163</v>
      </c>
      <c r="S1356" s="14" t="s">
        <v>74</v>
      </c>
      <c r="T1356" s="14" t="s">
        <v>1827</v>
      </c>
      <c r="U1356" s="416" t="s">
        <v>120</v>
      </c>
      <c r="V1356" s="14" t="s">
        <v>2766</v>
      </c>
      <c r="W1356" s="38" t="s">
        <v>121</v>
      </c>
      <c r="X1356" s="14"/>
    </row>
    <row r="1357" spans="1:24" x14ac:dyDescent="0.2">
      <c r="A1357" s="14" t="s">
        <v>2015</v>
      </c>
      <c r="B1357" s="14" t="s">
        <v>2015</v>
      </c>
      <c r="C1357" s="14" t="s">
        <v>2015</v>
      </c>
      <c r="D1357" s="412">
        <v>0</v>
      </c>
      <c r="E1357" s="412"/>
      <c r="F1357" s="412" t="s">
        <v>113</v>
      </c>
      <c r="G1357" s="14">
        <v>2009</v>
      </c>
      <c r="H1357" s="14">
        <v>2009</v>
      </c>
      <c r="I1357" s="424">
        <f>VLOOKUP(H1357,[1]Inflation!$G$16:$H$26,2,FALSE)</f>
        <v>1.0733291816457666</v>
      </c>
      <c r="J1357" s="16">
        <f t="shared" si="157"/>
        <v>0</v>
      </c>
      <c r="K1357" s="413"/>
      <c r="L1357" s="457">
        <v>270000</v>
      </c>
      <c r="M1357" s="414">
        <f>L1357/5280</f>
        <v>51.136363636363633</v>
      </c>
      <c r="N1357" s="16">
        <f t="shared" si="155"/>
        <v>54.886151334158519</v>
      </c>
      <c r="O1357" s="414">
        <v>345000</v>
      </c>
      <c r="P1357" s="414">
        <f>O1357/5280</f>
        <v>65.340909090909093</v>
      </c>
      <c r="Q1357" s="16">
        <f t="shared" si="156"/>
        <v>70.132304482535886</v>
      </c>
      <c r="R1357" s="12" t="s">
        <v>163</v>
      </c>
      <c r="S1357" s="14" t="s">
        <v>88</v>
      </c>
      <c r="T1357" s="14" t="s">
        <v>485</v>
      </c>
      <c r="U1357" s="416" t="s">
        <v>210</v>
      </c>
      <c r="V1357" s="14" t="s">
        <v>2766</v>
      </c>
      <c r="W1357" s="14"/>
      <c r="X1357" s="14"/>
    </row>
    <row r="1358" spans="1:24" x14ac:dyDescent="0.2">
      <c r="A1358" s="14" t="s">
        <v>2015</v>
      </c>
      <c r="B1358" s="14" t="s">
        <v>2015</v>
      </c>
      <c r="C1358" s="14" t="s">
        <v>2504</v>
      </c>
      <c r="D1358" s="412">
        <v>25</v>
      </c>
      <c r="E1358" s="412">
        <v>25</v>
      </c>
      <c r="F1358" s="412"/>
      <c r="G1358" s="14">
        <v>2009</v>
      </c>
      <c r="H1358" s="14">
        <v>2009</v>
      </c>
      <c r="I1358" s="424">
        <f>VLOOKUP(H1358,[1]Inflation!$G$16:$H$26,2,FALSE)</f>
        <v>1.0733291816457666</v>
      </c>
      <c r="J1358" s="16">
        <f t="shared" si="157"/>
        <v>26.833229541144167</v>
      </c>
      <c r="K1358" s="413"/>
      <c r="L1358" s="457"/>
      <c r="M1358" s="414"/>
      <c r="N1358" s="16">
        <f t="shared" si="155"/>
        <v>0</v>
      </c>
      <c r="O1358" s="414"/>
      <c r="P1358" s="414"/>
      <c r="Q1358" s="16">
        <f t="shared" si="156"/>
        <v>0</v>
      </c>
      <c r="R1358" s="12" t="s">
        <v>113</v>
      </c>
      <c r="S1358" s="14" t="s">
        <v>88</v>
      </c>
      <c r="T1358" s="14" t="s">
        <v>975</v>
      </c>
      <c r="U1358" s="416" t="s">
        <v>2490</v>
      </c>
      <c r="V1358" s="14" t="s">
        <v>2766</v>
      </c>
      <c r="W1358" s="14"/>
      <c r="X1358" s="14"/>
    </row>
    <row r="1359" spans="1:24" x14ac:dyDescent="0.2">
      <c r="A1359" s="14" t="s">
        <v>2015</v>
      </c>
      <c r="B1359" s="14" t="s">
        <v>2015</v>
      </c>
      <c r="C1359" s="14" t="s">
        <v>2505</v>
      </c>
      <c r="D1359" s="398"/>
      <c r="E1359" s="398"/>
      <c r="F1359" s="398"/>
      <c r="G1359" s="14">
        <v>2012</v>
      </c>
      <c r="H1359" s="14">
        <v>2012</v>
      </c>
      <c r="I1359" s="424">
        <f>VLOOKUP(H1359,[1]Inflation!$G$16:$H$26,2,FALSE)</f>
        <v>1</v>
      </c>
      <c r="J1359" s="16">
        <f t="shared" si="157"/>
        <v>0</v>
      </c>
      <c r="K1359" s="14"/>
      <c r="L1359" s="16">
        <v>5.5</v>
      </c>
      <c r="M1359" s="398">
        <f>L1359*5</f>
        <v>27.5</v>
      </c>
      <c r="N1359" s="16">
        <f t="shared" si="155"/>
        <v>27.5</v>
      </c>
      <c r="O1359" s="398">
        <v>8</v>
      </c>
      <c r="P1359" s="398">
        <f>O1359*5</f>
        <v>40</v>
      </c>
      <c r="Q1359" s="16">
        <f t="shared" si="156"/>
        <v>40</v>
      </c>
      <c r="R1359" s="12" t="s">
        <v>148</v>
      </c>
      <c r="S1359" s="14" t="s">
        <v>115</v>
      </c>
      <c r="T1359" s="14" t="s">
        <v>379</v>
      </c>
      <c r="U1359" s="416" t="s">
        <v>32</v>
      </c>
      <c r="V1359" s="14" t="s">
        <v>3344</v>
      </c>
      <c r="W1359" s="38" t="s">
        <v>380</v>
      </c>
      <c r="X1359" s="14"/>
    </row>
    <row r="1360" spans="1:24" x14ac:dyDescent="0.2">
      <c r="A1360" s="14" t="s">
        <v>2015</v>
      </c>
      <c r="B1360" s="14" t="s">
        <v>2015</v>
      </c>
      <c r="C1360" s="14" t="s">
        <v>2506</v>
      </c>
      <c r="D1360" s="398"/>
      <c r="E1360" s="398"/>
      <c r="F1360" s="398"/>
      <c r="G1360" s="14">
        <v>2012</v>
      </c>
      <c r="H1360" s="14">
        <v>2012</v>
      </c>
      <c r="I1360" s="424">
        <f>VLOOKUP(H1360,[1]Inflation!$G$16:$H$26,2,FALSE)</f>
        <v>1</v>
      </c>
      <c r="J1360" s="16">
        <f t="shared" si="157"/>
        <v>0</v>
      </c>
      <c r="K1360" s="14"/>
      <c r="L1360" s="16">
        <v>5.5</v>
      </c>
      <c r="M1360" s="398">
        <f>L1360*5</f>
        <v>27.5</v>
      </c>
      <c r="N1360" s="16">
        <f t="shared" si="155"/>
        <v>27.5</v>
      </c>
      <c r="O1360" s="398">
        <v>11</v>
      </c>
      <c r="P1360" s="398">
        <f>O1360*5</f>
        <v>55</v>
      </c>
      <c r="Q1360" s="16">
        <f t="shared" si="156"/>
        <v>55</v>
      </c>
      <c r="R1360" s="12" t="s">
        <v>148</v>
      </c>
      <c r="S1360" s="14" t="s">
        <v>115</v>
      </c>
      <c r="T1360" s="14" t="s">
        <v>379</v>
      </c>
      <c r="U1360" s="416" t="s">
        <v>32</v>
      </c>
      <c r="V1360" s="14" t="s">
        <v>3345</v>
      </c>
      <c r="W1360" s="38" t="s">
        <v>380</v>
      </c>
      <c r="X1360" s="14"/>
    </row>
    <row r="1361" spans="1:24" x14ac:dyDescent="0.2">
      <c r="A1361" s="14" t="s">
        <v>2015</v>
      </c>
      <c r="B1361" s="14" t="s">
        <v>2015</v>
      </c>
      <c r="C1361" s="14" t="s">
        <v>2507</v>
      </c>
      <c r="D1361" s="398">
        <v>120</v>
      </c>
      <c r="E1361" s="398">
        <v>120</v>
      </c>
      <c r="F1361" s="398"/>
      <c r="G1361" s="14">
        <v>2007</v>
      </c>
      <c r="H1361" s="14">
        <v>2007</v>
      </c>
      <c r="I1361" s="424">
        <f>VLOOKUP(H1361,[1]Inflation!$G$16:$H$26,2,FALSE)</f>
        <v>1.118306895992371</v>
      </c>
      <c r="J1361" s="16">
        <f t="shared" si="157"/>
        <v>134.19682751908451</v>
      </c>
      <c r="K1361" s="14"/>
      <c r="L1361" s="18"/>
      <c r="M1361" s="14"/>
      <c r="N1361" s="16">
        <f t="shared" si="155"/>
        <v>0</v>
      </c>
      <c r="O1361" s="14"/>
      <c r="P1361" s="14"/>
      <c r="Q1361" s="16">
        <f t="shared" si="156"/>
        <v>0</v>
      </c>
      <c r="R1361" s="12" t="s">
        <v>113</v>
      </c>
      <c r="S1361" s="14" t="s">
        <v>399</v>
      </c>
      <c r="T1361" s="14" t="s">
        <v>400</v>
      </c>
      <c r="U1361" s="416">
        <v>2</v>
      </c>
      <c r="V1361" s="14" t="s">
        <v>3343</v>
      </c>
      <c r="W1361" s="38" t="s">
        <v>401</v>
      </c>
      <c r="X1361" s="14"/>
    </row>
    <row r="1362" spans="1:24" x14ac:dyDescent="0.2">
      <c r="A1362" s="14" t="s">
        <v>2015</v>
      </c>
      <c r="B1362" s="14" t="s">
        <v>2015</v>
      </c>
      <c r="C1362" s="14" t="s">
        <v>2015</v>
      </c>
      <c r="D1362" s="398">
        <v>15</v>
      </c>
      <c r="E1362" s="398">
        <v>15</v>
      </c>
      <c r="F1362" s="398"/>
      <c r="G1362" s="14">
        <v>2009</v>
      </c>
      <c r="H1362" s="14">
        <v>2009</v>
      </c>
      <c r="I1362" s="424">
        <f>VLOOKUP(H1362,[1]Inflation!$G$16:$H$26,2,FALSE)</f>
        <v>1.0733291816457666</v>
      </c>
      <c r="J1362" s="16">
        <f t="shared" si="157"/>
        <v>16.099937724686498</v>
      </c>
      <c r="K1362" s="14"/>
      <c r="L1362" s="18"/>
      <c r="M1362" s="14"/>
      <c r="N1362" s="16">
        <f t="shared" si="155"/>
        <v>0</v>
      </c>
      <c r="O1362" s="14"/>
      <c r="P1362" s="14"/>
      <c r="Q1362" s="16">
        <f t="shared" si="156"/>
        <v>0</v>
      </c>
      <c r="R1362" s="12" t="s">
        <v>113</v>
      </c>
      <c r="S1362" s="14" t="s">
        <v>44</v>
      </c>
      <c r="T1362" s="14" t="s">
        <v>103</v>
      </c>
      <c r="U1362" s="416" t="s">
        <v>114</v>
      </c>
      <c r="V1362" s="14" t="s">
        <v>3346</v>
      </c>
      <c r="W1362" s="38" t="s">
        <v>104</v>
      </c>
      <c r="X1362" s="14"/>
    </row>
    <row r="1363" spans="1:24" x14ac:dyDescent="0.2">
      <c r="A1363" s="14" t="s">
        <v>2015</v>
      </c>
      <c r="B1363" s="14" t="s">
        <v>2015</v>
      </c>
      <c r="C1363" s="14" t="s">
        <v>2508</v>
      </c>
      <c r="D1363" s="398">
        <v>25</v>
      </c>
      <c r="E1363" s="398">
        <v>25</v>
      </c>
      <c r="F1363" s="398"/>
      <c r="G1363" s="14">
        <v>2009</v>
      </c>
      <c r="H1363" s="14">
        <v>2009</v>
      </c>
      <c r="I1363" s="424">
        <f>VLOOKUP(H1363,[1]Inflation!$G$16:$H$26,2,FALSE)</f>
        <v>1.0733291816457666</v>
      </c>
      <c r="J1363" s="16">
        <f t="shared" si="157"/>
        <v>26.833229541144167</v>
      </c>
      <c r="K1363" s="14"/>
      <c r="L1363" s="18"/>
      <c r="M1363" s="14"/>
      <c r="N1363" s="16">
        <f t="shared" si="155"/>
        <v>0</v>
      </c>
      <c r="O1363" s="14"/>
      <c r="P1363" s="14"/>
      <c r="Q1363" s="16">
        <f t="shared" si="156"/>
        <v>0</v>
      </c>
      <c r="R1363" s="12" t="s">
        <v>113</v>
      </c>
      <c r="S1363" s="14" t="s">
        <v>97</v>
      </c>
      <c r="T1363" s="14" t="s">
        <v>304</v>
      </c>
      <c r="U1363" s="416">
        <v>3</v>
      </c>
      <c r="V1363" s="14" t="s">
        <v>2739</v>
      </c>
      <c r="W1363" s="38" t="s">
        <v>305</v>
      </c>
      <c r="X1363" s="14"/>
    </row>
    <row r="1364" spans="1:24" x14ac:dyDescent="0.2">
      <c r="A1364" s="14" t="s">
        <v>2015</v>
      </c>
      <c r="B1364" s="14" t="s">
        <v>2015</v>
      </c>
      <c r="C1364" s="14" t="s">
        <v>2509</v>
      </c>
      <c r="D1364" s="398">
        <v>35</v>
      </c>
      <c r="E1364" s="398">
        <v>35</v>
      </c>
      <c r="F1364" s="398"/>
      <c r="G1364" s="14">
        <v>2010</v>
      </c>
      <c r="H1364" s="14">
        <v>2010</v>
      </c>
      <c r="I1364" s="424">
        <f>VLOOKUP(H1364,[1]Inflation!$G$16:$H$26,2,FALSE)</f>
        <v>1.0461491063094051</v>
      </c>
      <c r="J1364" s="16">
        <f t="shared" si="157"/>
        <v>36.615218720829176</v>
      </c>
      <c r="K1364" s="14"/>
      <c r="L1364" s="18"/>
      <c r="M1364" s="14"/>
      <c r="N1364" s="16">
        <f t="shared" si="155"/>
        <v>0</v>
      </c>
      <c r="O1364" s="14"/>
      <c r="P1364" s="14"/>
      <c r="Q1364" s="16">
        <f t="shared" si="156"/>
        <v>0</v>
      </c>
      <c r="R1364" s="12" t="s">
        <v>113</v>
      </c>
      <c r="S1364" s="14" t="s">
        <v>115</v>
      </c>
      <c r="T1364" s="14" t="s">
        <v>1407</v>
      </c>
      <c r="U1364" s="416">
        <v>76</v>
      </c>
      <c r="V1364" s="14" t="s">
        <v>3021</v>
      </c>
      <c r="W1364" s="38" t="s">
        <v>1408</v>
      </c>
      <c r="X1364" s="14"/>
    </row>
    <row r="1365" spans="1:24" x14ac:dyDescent="0.2">
      <c r="A1365" s="14" t="s">
        <v>2015</v>
      </c>
      <c r="B1365" s="14" t="s">
        <v>2015</v>
      </c>
      <c r="C1365" s="14" t="s">
        <v>2229</v>
      </c>
      <c r="D1365" s="398">
        <v>60</v>
      </c>
      <c r="E1365" s="398">
        <v>60</v>
      </c>
      <c r="F1365" s="398"/>
      <c r="G1365" s="14">
        <v>2010</v>
      </c>
      <c r="H1365" s="14">
        <v>2010</v>
      </c>
      <c r="I1365" s="424">
        <f>VLOOKUP(H1365,[1]Inflation!$G$16:$H$26,2,FALSE)</f>
        <v>1.0461491063094051</v>
      </c>
      <c r="J1365" s="16">
        <f t="shared" si="157"/>
        <v>62.768946378564301</v>
      </c>
      <c r="K1365" s="398"/>
      <c r="L1365" s="16"/>
      <c r="M1365" s="398"/>
      <c r="N1365" s="16">
        <f t="shared" si="155"/>
        <v>0</v>
      </c>
      <c r="O1365" s="398"/>
      <c r="P1365" s="398"/>
      <c r="Q1365" s="16">
        <f t="shared" si="156"/>
        <v>0</v>
      </c>
      <c r="R1365" s="12" t="s">
        <v>336</v>
      </c>
      <c r="S1365" s="14" t="s">
        <v>84</v>
      </c>
      <c r="T1365" s="14" t="s">
        <v>922</v>
      </c>
      <c r="U1365" s="416">
        <v>24</v>
      </c>
      <c r="V1365" s="14" t="s">
        <v>2739</v>
      </c>
      <c r="W1365" s="38" t="s">
        <v>923</v>
      </c>
      <c r="X1365" s="14"/>
    </row>
    <row r="1366" spans="1:24" x14ac:dyDescent="0.2">
      <c r="A1366" s="14" t="s">
        <v>2015</v>
      </c>
      <c r="B1366" s="14" t="s">
        <v>2015</v>
      </c>
      <c r="C1366" s="14" t="s">
        <v>2514</v>
      </c>
      <c r="D1366" s="398">
        <v>35</v>
      </c>
      <c r="E1366" s="398">
        <f>D1366*0.83</f>
        <v>29.049999999999997</v>
      </c>
      <c r="F1366" s="398"/>
      <c r="G1366" s="14">
        <v>2010</v>
      </c>
      <c r="H1366" s="14">
        <v>2010</v>
      </c>
      <c r="I1366" s="424">
        <f>VLOOKUP(H1366,[1]Inflation!$G$16:$H$26,2,FALSE)</f>
        <v>1.0461491063094051</v>
      </c>
      <c r="J1366" s="16">
        <f t="shared" si="157"/>
        <v>30.390631538288215</v>
      </c>
      <c r="K1366" s="398"/>
      <c r="L1366" s="16"/>
      <c r="M1366" s="398"/>
      <c r="N1366" s="16">
        <f t="shared" ref="N1366:N1381" si="158">M1366*I1366</f>
        <v>0</v>
      </c>
      <c r="O1366" s="398"/>
      <c r="P1366" s="398"/>
      <c r="Q1366" s="16">
        <f t="shared" ref="Q1366:Q1381" si="159">P1366*I1366</f>
        <v>0</v>
      </c>
      <c r="R1366" s="12" t="s">
        <v>336</v>
      </c>
      <c r="S1366" s="14" t="s">
        <v>84</v>
      </c>
      <c r="T1366" s="14" t="s">
        <v>986</v>
      </c>
      <c r="U1366" s="416">
        <v>7</v>
      </c>
      <c r="V1366" s="14" t="s">
        <v>2739</v>
      </c>
      <c r="W1366" s="38" t="s">
        <v>987</v>
      </c>
      <c r="X1366" s="14"/>
    </row>
    <row r="1367" spans="1:24" x14ac:dyDescent="0.2">
      <c r="A1367" s="14" t="s">
        <v>2015</v>
      </c>
      <c r="B1367" s="14" t="s">
        <v>2015</v>
      </c>
      <c r="C1367" s="14" t="s">
        <v>2515</v>
      </c>
      <c r="D1367" s="398">
        <v>12</v>
      </c>
      <c r="E1367" s="398">
        <f>D1367*5</f>
        <v>60</v>
      </c>
      <c r="F1367" s="398" t="s">
        <v>113</v>
      </c>
      <c r="G1367" s="14">
        <v>2007</v>
      </c>
      <c r="H1367" s="14">
        <v>2007</v>
      </c>
      <c r="I1367" s="424">
        <f>VLOOKUP(H1367,[1]Inflation!$G$16:$H$26,2,FALSE)</f>
        <v>1.118306895992371</v>
      </c>
      <c r="J1367" s="16">
        <f t="shared" si="157"/>
        <v>67.098413759542254</v>
      </c>
      <c r="K1367" s="398"/>
      <c r="L1367" s="16"/>
      <c r="M1367" s="398"/>
      <c r="N1367" s="16">
        <f t="shared" si="158"/>
        <v>0</v>
      </c>
      <c r="O1367" s="398"/>
      <c r="P1367" s="398"/>
      <c r="Q1367" s="16">
        <f t="shared" si="159"/>
        <v>0</v>
      </c>
      <c r="R1367" s="12" t="s">
        <v>148</v>
      </c>
      <c r="S1367" s="14" t="s">
        <v>83</v>
      </c>
      <c r="T1367" s="14" t="s">
        <v>100</v>
      </c>
      <c r="U1367" s="416">
        <v>15</v>
      </c>
      <c r="V1367" s="14" t="s">
        <v>3347</v>
      </c>
      <c r="W1367" s="38" t="s">
        <v>101</v>
      </c>
      <c r="X1367" s="14"/>
    </row>
    <row r="1368" spans="1:24" x14ac:dyDescent="0.2">
      <c r="A1368" s="14" t="s">
        <v>2015</v>
      </c>
      <c r="B1368" s="14" t="s">
        <v>2015</v>
      </c>
      <c r="C1368" s="14" t="s">
        <v>2015</v>
      </c>
      <c r="D1368" s="398">
        <v>8</v>
      </c>
      <c r="E1368" s="398">
        <f>D1368*5</f>
        <v>40</v>
      </c>
      <c r="F1368" s="398" t="s">
        <v>113</v>
      </c>
      <c r="G1368" s="14">
        <v>2008</v>
      </c>
      <c r="H1368" s="14">
        <v>2008</v>
      </c>
      <c r="I1368" s="424">
        <f>VLOOKUP(H1368,[1]Inflation!$G$16:$H$26,2,FALSE)</f>
        <v>1.0721304058925818</v>
      </c>
      <c r="J1368" s="16">
        <f t="shared" si="157"/>
        <v>42.885216235703268</v>
      </c>
      <c r="K1368" s="14"/>
      <c r="L1368" s="16"/>
      <c r="M1368" s="398"/>
      <c r="N1368" s="16">
        <f t="shared" si="158"/>
        <v>0</v>
      </c>
      <c r="O1368" s="398"/>
      <c r="P1368" s="398"/>
      <c r="Q1368" s="16">
        <f t="shared" si="159"/>
        <v>0</v>
      </c>
      <c r="R1368" s="12" t="s">
        <v>148</v>
      </c>
      <c r="S1368" s="14" t="s">
        <v>28</v>
      </c>
      <c r="T1368" s="14" t="s">
        <v>41</v>
      </c>
      <c r="U1368" s="416">
        <v>144</v>
      </c>
      <c r="V1368" s="14" t="s">
        <v>2739</v>
      </c>
      <c r="W1368" s="38" t="s">
        <v>42</v>
      </c>
      <c r="X1368" s="14" t="s">
        <v>2516</v>
      </c>
    </row>
    <row r="1369" spans="1:24" x14ac:dyDescent="0.2">
      <c r="A1369" s="14" t="s">
        <v>2015</v>
      </c>
      <c r="B1369" s="14" t="s">
        <v>2015</v>
      </c>
      <c r="C1369" s="14" t="s">
        <v>2517</v>
      </c>
      <c r="D1369" s="24">
        <v>55.5</v>
      </c>
      <c r="E1369" s="35">
        <f t="shared" ref="E1369:E1373" si="160">(D1369*1.6666666)/3</f>
        <v>30.833332100000003</v>
      </c>
      <c r="F1369" s="24" t="s">
        <v>113</v>
      </c>
      <c r="G1369" s="23" t="s">
        <v>67</v>
      </c>
      <c r="H1369" s="23">
        <v>2010</v>
      </c>
      <c r="I1369" s="424">
        <f>VLOOKUP(H1369,[1]Inflation!$G$16:$H$26,2,FALSE)</f>
        <v>1.0461491063094051</v>
      </c>
      <c r="J1369" s="16">
        <f t="shared" si="157"/>
        <v>32.256262820956096</v>
      </c>
      <c r="K1369" s="24"/>
      <c r="L1369" s="446">
        <v>47</v>
      </c>
      <c r="M1369" s="24">
        <f>(L1369*1.6666666666666)/3</f>
        <v>26.111111111110066</v>
      </c>
      <c r="N1369" s="16">
        <f t="shared" si="158"/>
        <v>27.316115553633374</v>
      </c>
      <c r="O1369" s="24">
        <v>70</v>
      </c>
      <c r="P1369" s="24">
        <f>(O1369*1.66666666666)/3</f>
        <v>38.888888888733334</v>
      </c>
      <c r="Q1369" s="16">
        <f t="shared" si="159"/>
        <v>40.683576356314127</v>
      </c>
      <c r="R1369" s="408" t="s">
        <v>941</v>
      </c>
      <c r="S1369" s="37" t="s">
        <v>254</v>
      </c>
      <c r="T1369" s="23" t="s">
        <v>66</v>
      </c>
      <c r="U1369" s="417"/>
      <c r="V1369" s="26" t="s">
        <v>2792</v>
      </c>
      <c r="W1369" s="27" t="s">
        <v>69</v>
      </c>
      <c r="X1369" s="26"/>
    </row>
    <row r="1370" spans="1:24" x14ac:dyDescent="0.2">
      <c r="A1370" s="14" t="s">
        <v>2015</v>
      </c>
      <c r="B1370" s="14" t="s">
        <v>2015</v>
      </c>
      <c r="C1370" s="14" t="s">
        <v>2518</v>
      </c>
      <c r="D1370" s="24">
        <v>58.81</v>
      </c>
      <c r="E1370" s="35">
        <f t="shared" si="160"/>
        <v>32.672220915333334</v>
      </c>
      <c r="F1370" s="24" t="s">
        <v>113</v>
      </c>
      <c r="G1370" s="23" t="s">
        <v>67</v>
      </c>
      <c r="H1370" s="23">
        <v>2010</v>
      </c>
      <c r="I1370" s="424">
        <f>VLOOKUP(H1370,[1]Inflation!$G$16:$H$26,2,FALSE)</f>
        <v>1.0461491063094051</v>
      </c>
      <c r="J1370" s="16">
        <f t="shared" si="157"/>
        <v>34.180014711719416</v>
      </c>
      <c r="K1370" s="24"/>
      <c r="L1370" s="446">
        <v>38</v>
      </c>
      <c r="M1370" s="24">
        <f>(L1370*1.6666666666666)/3</f>
        <v>21.111111111110265</v>
      </c>
      <c r="N1370" s="16">
        <f t="shared" si="158"/>
        <v>22.085370022086554</v>
      </c>
      <c r="O1370" s="24">
        <v>100</v>
      </c>
      <c r="P1370" s="24">
        <f>(O1370*1.66666666666)/3</f>
        <v>55.555555555333335</v>
      </c>
      <c r="Q1370" s="16">
        <f t="shared" si="159"/>
        <v>58.119394794734468</v>
      </c>
      <c r="R1370" s="408" t="s">
        <v>941</v>
      </c>
      <c r="S1370" s="37" t="s">
        <v>254</v>
      </c>
      <c r="T1370" s="23" t="s">
        <v>66</v>
      </c>
      <c r="U1370" s="417"/>
      <c r="V1370" s="26" t="s">
        <v>2792</v>
      </c>
      <c r="W1370" s="27" t="s">
        <v>69</v>
      </c>
      <c r="X1370" s="26"/>
    </row>
    <row r="1371" spans="1:24" x14ac:dyDescent="0.2">
      <c r="A1371" s="14" t="s">
        <v>2015</v>
      </c>
      <c r="B1371" s="14" t="s">
        <v>2015</v>
      </c>
      <c r="C1371" s="14" t="s">
        <v>2519</v>
      </c>
      <c r="D1371" s="24">
        <v>39.49</v>
      </c>
      <c r="E1371" s="35">
        <f t="shared" si="160"/>
        <v>21.938888011333336</v>
      </c>
      <c r="F1371" s="24" t="s">
        <v>113</v>
      </c>
      <c r="G1371" s="23" t="s">
        <v>67</v>
      </c>
      <c r="H1371" s="23">
        <v>2010</v>
      </c>
      <c r="I1371" s="424">
        <f>VLOOKUP(H1371,[1]Inflation!$G$16:$H$26,2,FALSE)</f>
        <v>1.0461491063094051</v>
      </c>
      <c r="J1371" s="16">
        <f t="shared" si="157"/>
        <v>22.95134808647849</v>
      </c>
      <c r="K1371" s="24"/>
      <c r="L1371" s="446">
        <v>28.78</v>
      </c>
      <c r="M1371" s="24">
        <f>(L1371/10.76391)*5</f>
        <v>13.368747973552363</v>
      </c>
      <c r="N1371" s="16">
        <f t="shared" si="158"/>
        <v>13.985703745007475</v>
      </c>
      <c r="O1371" s="24">
        <v>50.6</v>
      </c>
      <c r="P1371" s="24">
        <f>(O1371/10.76391)*5</f>
        <v>23.504470029942652</v>
      </c>
      <c r="Q1371" s="16">
        <f t="shared" si="159"/>
        <v>24.589180316100702</v>
      </c>
      <c r="R1371" s="408" t="s">
        <v>2720</v>
      </c>
      <c r="S1371" s="37" t="s">
        <v>254</v>
      </c>
      <c r="T1371" s="23" t="s">
        <v>66</v>
      </c>
      <c r="U1371" s="417"/>
      <c r="V1371" s="26" t="s">
        <v>2755</v>
      </c>
      <c r="W1371" s="27" t="s">
        <v>69</v>
      </c>
      <c r="X1371" s="26"/>
    </row>
    <row r="1372" spans="1:24" x14ac:dyDescent="0.2">
      <c r="A1372" s="14" t="s">
        <v>2015</v>
      </c>
      <c r="B1372" s="14" t="s">
        <v>2015</v>
      </c>
      <c r="C1372" s="14" t="s">
        <v>2522</v>
      </c>
      <c r="D1372" s="24">
        <v>41.82</v>
      </c>
      <c r="E1372" s="35">
        <f t="shared" si="160"/>
        <v>23.233332403999999</v>
      </c>
      <c r="F1372" s="24" t="s">
        <v>113</v>
      </c>
      <c r="G1372" s="23" t="s">
        <v>67</v>
      </c>
      <c r="H1372" s="23">
        <v>2010</v>
      </c>
      <c r="I1372" s="424">
        <f>VLOOKUP(H1372,[1]Inflation!$G$16:$H$26,2,FALSE)</f>
        <v>1.0461491063094051</v>
      </c>
      <c r="J1372" s="16">
        <f t="shared" si="157"/>
        <v>24.305529931033941</v>
      </c>
      <c r="K1372" s="24"/>
      <c r="L1372" s="446">
        <v>27.8</v>
      </c>
      <c r="M1372" s="24">
        <f>(L1372*1.6666666666666)/3</f>
        <v>15.444444444443826</v>
      </c>
      <c r="N1372" s="16">
        <f t="shared" si="158"/>
        <v>16.157191753000166</v>
      </c>
      <c r="O1372" s="24">
        <v>100</v>
      </c>
      <c r="P1372" s="24">
        <f>(O1372*1.66666666666)/3</f>
        <v>55.555555555333335</v>
      </c>
      <c r="Q1372" s="16">
        <f t="shared" si="159"/>
        <v>58.119394794734468</v>
      </c>
      <c r="R1372" s="408" t="s">
        <v>941</v>
      </c>
      <c r="S1372" s="37" t="s">
        <v>254</v>
      </c>
      <c r="T1372" s="23" t="s">
        <v>66</v>
      </c>
      <c r="U1372" s="417"/>
      <c r="V1372" s="26" t="s">
        <v>2895</v>
      </c>
      <c r="W1372" s="27" t="s">
        <v>69</v>
      </c>
      <c r="X1372" s="26"/>
    </row>
    <row r="1373" spans="1:24" x14ac:dyDescent="0.2">
      <c r="A1373" s="14" t="s">
        <v>2015</v>
      </c>
      <c r="B1373" s="14" t="s">
        <v>2015</v>
      </c>
      <c r="C1373" s="14" t="s">
        <v>2523</v>
      </c>
      <c r="D1373" s="24">
        <v>148</v>
      </c>
      <c r="E1373" s="24">
        <f t="shared" si="160"/>
        <v>82.222218933333338</v>
      </c>
      <c r="F1373" s="24" t="s">
        <v>113</v>
      </c>
      <c r="G1373" s="23" t="s">
        <v>67</v>
      </c>
      <c r="H1373" s="23">
        <v>2010</v>
      </c>
      <c r="I1373" s="424">
        <f>VLOOKUP(H1373,[1]Inflation!$G$16:$H$26,2,FALSE)</f>
        <v>1.0461491063094051</v>
      </c>
      <c r="J1373" s="16">
        <f t="shared" si="157"/>
        <v>86.016700855882917</v>
      </c>
      <c r="K1373" s="24"/>
      <c r="L1373" s="446">
        <v>50</v>
      </c>
      <c r="M1373" s="24">
        <f>(L1373*1.6666666666)/3</f>
        <v>27.777777776666667</v>
      </c>
      <c r="N1373" s="16">
        <f t="shared" si="158"/>
        <v>29.059697396321088</v>
      </c>
      <c r="O1373" s="24">
        <v>250</v>
      </c>
      <c r="P1373" s="24">
        <f>(O1373*1.6666666666)/3</f>
        <v>138.88888888333335</v>
      </c>
      <c r="Q1373" s="16">
        <f t="shared" si="159"/>
        <v>145.29848698160544</v>
      </c>
      <c r="R1373" s="408" t="s">
        <v>941</v>
      </c>
      <c r="S1373" s="37" t="s">
        <v>79</v>
      </c>
      <c r="T1373" s="23" t="s">
        <v>66</v>
      </c>
      <c r="U1373" s="417"/>
      <c r="V1373" s="26" t="s">
        <v>2792</v>
      </c>
      <c r="W1373" s="27" t="s">
        <v>69</v>
      </c>
      <c r="X1373" s="26"/>
    </row>
    <row r="1374" spans="1:24" x14ac:dyDescent="0.2">
      <c r="A1374" s="14" t="s">
        <v>2015</v>
      </c>
      <c r="B1374" s="14" t="s">
        <v>2015</v>
      </c>
      <c r="C1374" s="14" t="s">
        <v>2524</v>
      </c>
      <c r="D1374" s="24">
        <v>5.17</v>
      </c>
      <c r="E1374" s="24">
        <f>D1374*5</f>
        <v>25.85</v>
      </c>
      <c r="F1374" s="24" t="s">
        <v>113</v>
      </c>
      <c r="G1374" s="23" t="s">
        <v>67</v>
      </c>
      <c r="H1374" s="23">
        <v>2010</v>
      </c>
      <c r="I1374" s="424">
        <f>VLOOKUP(H1374,[1]Inflation!$G$16:$H$26,2,FALSE)</f>
        <v>1.0461491063094051</v>
      </c>
      <c r="J1374" s="16">
        <f t="shared" si="157"/>
        <v>27.042954398098122</v>
      </c>
      <c r="K1374" s="24"/>
      <c r="L1374" s="446">
        <v>4</v>
      </c>
      <c r="M1374" s="24">
        <f>L1374*5</f>
        <v>20</v>
      </c>
      <c r="N1374" s="16">
        <f t="shared" si="158"/>
        <v>20.922982126188103</v>
      </c>
      <c r="O1374" s="24">
        <v>10</v>
      </c>
      <c r="P1374" s="24">
        <f>O1374*5</f>
        <v>50</v>
      </c>
      <c r="Q1374" s="16">
        <f t="shared" si="159"/>
        <v>52.30745531547025</v>
      </c>
      <c r="R1374" s="408" t="s">
        <v>336</v>
      </c>
      <c r="S1374" s="37" t="s">
        <v>36</v>
      </c>
      <c r="T1374" s="23" t="s">
        <v>66</v>
      </c>
      <c r="U1374" s="417"/>
      <c r="V1374" s="26" t="s">
        <v>3348</v>
      </c>
      <c r="W1374" s="27" t="s">
        <v>69</v>
      </c>
      <c r="X1374" s="26"/>
    </row>
    <row r="1375" spans="1:24" x14ac:dyDescent="0.2">
      <c r="A1375" s="14" t="s">
        <v>2015</v>
      </c>
      <c r="B1375" s="14" t="s">
        <v>2525</v>
      </c>
      <c r="C1375" s="14" t="s">
        <v>2525</v>
      </c>
      <c r="D1375" s="24">
        <v>10.8</v>
      </c>
      <c r="E1375" s="24">
        <f>D1375*5</f>
        <v>54</v>
      </c>
      <c r="F1375" s="24" t="s">
        <v>113</v>
      </c>
      <c r="G1375" s="23" t="s">
        <v>67</v>
      </c>
      <c r="H1375" s="23">
        <v>2010</v>
      </c>
      <c r="I1375" s="424">
        <f>VLOOKUP(H1375,[1]Inflation!$G$16:$H$26,2,FALSE)</f>
        <v>1.0461491063094051</v>
      </c>
      <c r="J1375" s="16">
        <f t="shared" si="157"/>
        <v>56.492051740707872</v>
      </c>
      <c r="K1375" s="24"/>
      <c r="L1375" s="446">
        <v>4</v>
      </c>
      <c r="M1375" s="24">
        <f>L1375*5</f>
        <v>20</v>
      </c>
      <c r="N1375" s="16">
        <f t="shared" si="158"/>
        <v>20.922982126188103</v>
      </c>
      <c r="O1375" s="24">
        <v>20</v>
      </c>
      <c r="P1375" s="24">
        <f>O1375*5</f>
        <v>100</v>
      </c>
      <c r="Q1375" s="16">
        <f t="shared" si="159"/>
        <v>104.6149106309405</v>
      </c>
      <c r="R1375" s="408" t="s">
        <v>148</v>
      </c>
      <c r="S1375" s="37" t="s">
        <v>44</v>
      </c>
      <c r="T1375" s="23" t="s">
        <v>66</v>
      </c>
      <c r="U1375" s="417"/>
      <c r="V1375" s="26" t="s">
        <v>2792</v>
      </c>
      <c r="W1375" s="27" t="s">
        <v>69</v>
      </c>
      <c r="X1375" s="26"/>
    </row>
    <row r="1376" spans="1:24" x14ac:dyDescent="0.2">
      <c r="A1376" s="14" t="s">
        <v>2015</v>
      </c>
      <c r="B1376" s="14" t="s">
        <v>2530</v>
      </c>
      <c r="C1376" s="14" t="s">
        <v>2531</v>
      </c>
      <c r="D1376" s="441">
        <v>25</v>
      </c>
      <c r="E1376" s="441">
        <f>D1376*5</f>
        <v>125</v>
      </c>
      <c r="F1376" s="441" t="s">
        <v>113</v>
      </c>
      <c r="G1376" s="14">
        <v>2010</v>
      </c>
      <c r="H1376" s="14">
        <v>2010</v>
      </c>
      <c r="I1376" s="424">
        <f>VLOOKUP(H1376,[1]Inflation!$G$16:$H$26,2,FALSE)</f>
        <v>1.0461491063094051</v>
      </c>
      <c r="J1376" s="16">
        <f t="shared" si="157"/>
        <v>130.76863828867562</v>
      </c>
      <c r="K1376" s="413"/>
      <c r="L1376" s="459"/>
      <c r="M1376" s="412"/>
      <c r="N1376" s="16">
        <f t="shared" si="158"/>
        <v>0</v>
      </c>
      <c r="O1376" s="414"/>
      <c r="P1376" s="414"/>
      <c r="Q1376" s="16">
        <f t="shared" si="159"/>
        <v>0</v>
      </c>
      <c r="R1376" s="12" t="s">
        <v>148</v>
      </c>
      <c r="S1376" s="14" t="s">
        <v>910</v>
      </c>
      <c r="T1376" s="14" t="s">
        <v>952</v>
      </c>
      <c r="U1376" s="416">
        <v>87</v>
      </c>
      <c r="V1376" s="14" t="s">
        <v>3342</v>
      </c>
      <c r="W1376" s="38" t="s">
        <v>953</v>
      </c>
      <c r="X1376" s="14" t="s">
        <v>2171</v>
      </c>
    </row>
    <row r="1377" spans="1:24" x14ac:dyDescent="0.2">
      <c r="A1377" s="14" t="s">
        <v>2015</v>
      </c>
      <c r="B1377" s="14" t="s">
        <v>2530</v>
      </c>
      <c r="C1377" s="14" t="s">
        <v>2532</v>
      </c>
      <c r="D1377" s="441">
        <v>92.2</v>
      </c>
      <c r="E1377" s="412">
        <f>(D1377*1.6)/3</f>
        <v>49.173333333333339</v>
      </c>
      <c r="F1377" s="412" t="s">
        <v>113</v>
      </c>
      <c r="G1377" s="14">
        <v>2010</v>
      </c>
      <c r="H1377" s="14">
        <v>2010</v>
      </c>
      <c r="I1377" s="424">
        <f>VLOOKUP(H1377,[1]Inflation!$G$16:$H$26,2,FALSE)</f>
        <v>1.0461491063094051</v>
      </c>
      <c r="J1377" s="16">
        <f t="shared" si="157"/>
        <v>51.442638720921153</v>
      </c>
      <c r="K1377" s="413"/>
      <c r="L1377" s="459"/>
      <c r="M1377" s="412"/>
      <c r="N1377" s="16">
        <f t="shared" si="158"/>
        <v>0</v>
      </c>
      <c r="O1377" s="414"/>
      <c r="P1377" s="414"/>
      <c r="Q1377" s="16">
        <f t="shared" si="159"/>
        <v>0</v>
      </c>
      <c r="R1377" s="12" t="s">
        <v>941</v>
      </c>
      <c r="S1377" s="14" t="s">
        <v>910</v>
      </c>
      <c r="T1377" s="14" t="s">
        <v>952</v>
      </c>
      <c r="U1377" s="416">
        <v>87</v>
      </c>
      <c r="V1377" s="14" t="s">
        <v>3349</v>
      </c>
      <c r="W1377" s="38" t="s">
        <v>953</v>
      </c>
      <c r="X1377" s="14"/>
    </row>
    <row r="1378" spans="1:24" x14ac:dyDescent="0.2">
      <c r="A1378" s="14" t="s">
        <v>2015</v>
      </c>
      <c r="B1378" s="14" t="s">
        <v>2530</v>
      </c>
      <c r="C1378" s="14" t="s">
        <v>2530</v>
      </c>
      <c r="D1378" s="398">
        <v>12.5</v>
      </c>
      <c r="E1378" s="398">
        <f>D1378*5</f>
        <v>62.5</v>
      </c>
      <c r="F1378" s="398" t="s">
        <v>113</v>
      </c>
      <c r="G1378" s="14">
        <v>2008</v>
      </c>
      <c r="H1378" s="14">
        <v>2008</v>
      </c>
      <c r="I1378" s="424">
        <f>VLOOKUP(H1378,[1]Inflation!$G$16:$H$26,2,FALSE)</f>
        <v>1.0721304058925818</v>
      </c>
      <c r="J1378" s="16">
        <f t="shared" si="157"/>
        <v>67.008150368286366</v>
      </c>
      <c r="K1378" s="398"/>
      <c r="L1378" s="16"/>
      <c r="M1378" s="398"/>
      <c r="N1378" s="16">
        <f t="shared" si="158"/>
        <v>0</v>
      </c>
      <c r="O1378" s="398"/>
      <c r="P1378" s="398"/>
      <c r="Q1378" s="16">
        <f t="shared" si="159"/>
        <v>0</v>
      </c>
      <c r="R1378" s="12" t="s">
        <v>148</v>
      </c>
      <c r="S1378" s="14" t="s">
        <v>28</v>
      </c>
      <c r="T1378" s="14" t="s">
        <v>50</v>
      </c>
      <c r="U1378" s="425" t="s">
        <v>51</v>
      </c>
      <c r="V1378" s="14" t="s">
        <v>2739</v>
      </c>
      <c r="W1378" s="38" t="s">
        <v>52</v>
      </c>
      <c r="X1378" s="14" t="s">
        <v>53</v>
      </c>
    </row>
    <row r="1379" spans="1:24" x14ac:dyDescent="0.2">
      <c r="A1379" s="14" t="s">
        <v>2015</v>
      </c>
      <c r="B1379" s="14" t="s">
        <v>2530</v>
      </c>
      <c r="C1379" s="14" t="s">
        <v>2533</v>
      </c>
      <c r="D1379" s="381">
        <v>204.15</v>
      </c>
      <c r="E1379" s="381">
        <f>(D1379*1.666666666666)/5</f>
        <v>68.049999999972783</v>
      </c>
      <c r="F1379" s="398" t="s">
        <v>113</v>
      </c>
      <c r="G1379" s="23" t="s">
        <v>67</v>
      </c>
      <c r="H1379" s="23">
        <v>2010</v>
      </c>
      <c r="I1379" s="424">
        <f>VLOOKUP(H1379,[1]Inflation!$G$16:$H$26,2,FALSE)</f>
        <v>1.0461491063094051</v>
      </c>
      <c r="J1379" s="16">
        <f t="shared" si="157"/>
        <v>71.190446684326545</v>
      </c>
      <c r="K1379" s="381"/>
      <c r="L1379" s="450">
        <v>120</v>
      </c>
      <c r="M1379" s="24">
        <f>(L1379*1.66666666666)/3</f>
        <v>66.666666666400005</v>
      </c>
      <c r="N1379" s="16">
        <f t="shared" si="158"/>
        <v>69.743273753681365</v>
      </c>
      <c r="O1379" s="381">
        <v>340.89</v>
      </c>
      <c r="P1379" s="24">
        <f>(O1379*1.6666666666)/3</f>
        <v>189.383333325758</v>
      </c>
      <c r="Q1379" s="16">
        <f t="shared" si="159"/>
        <v>198.12320490863789</v>
      </c>
      <c r="R1379" s="408" t="s">
        <v>941</v>
      </c>
      <c r="S1379" s="37" t="s">
        <v>36</v>
      </c>
      <c r="T1379" s="23" t="s">
        <v>66</v>
      </c>
      <c r="U1379" s="417"/>
      <c r="V1379" s="26" t="s">
        <v>2831</v>
      </c>
      <c r="W1379" s="27" t="s">
        <v>69</v>
      </c>
      <c r="X1379" s="26"/>
    </row>
    <row r="1380" spans="1:24" x14ac:dyDescent="0.2">
      <c r="A1380" s="37" t="s">
        <v>2015</v>
      </c>
      <c r="B1380" s="37" t="s">
        <v>2544</v>
      </c>
      <c r="C1380" s="37" t="s">
        <v>2545</v>
      </c>
      <c r="D1380" s="32">
        <v>38</v>
      </c>
      <c r="E1380" s="32">
        <v>38</v>
      </c>
      <c r="F1380" s="24" t="s">
        <v>113</v>
      </c>
      <c r="G1380" s="23" t="s">
        <v>67</v>
      </c>
      <c r="H1380" s="23">
        <v>2010</v>
      </c>
      <c r="I1380" s="424">
        <f>VLOOKUP(H1380,[1]Inflation!$G$16:$H$26,2,FALSE)</f>
        <v>1.0461491063094051</v>
      </c>
      <c r="J1380" s="16">
        <f t="shared" ref="J1380:J1381" si="161">I1380*E1380</f>
        <v>39.753666039757391</v>
      </c>
      <c r="K1380" s="32"/>
      <c r="L1380" s="447">
        <v>30</v>
      </c>
      <c r="M1380" s="32">
        <v>30</v>
      </c>
      <c r="N1380" s="16">
        <f t="shared" si="158"/>
        <v>31.384473189282151</v>
      </c>
      <c r="O1380" s="32">
        <v>53</v>
      </c>
      <c r="P1380" s="32">
        <v>53</v>
      </c>
      <c r="Q1380" s="16">
        <f t="shared" si="159"/>
        <v>55.445902634398465</v>
      </c>
      <c r="R1380" s="411" t="s">
        <v>113</v>
      </c>
      <c r="S1380" s="37" t="s">
        <v>71</v>
      </c>
      <c r="T1380" s="23" t="s">
        <v>66</v>
      </c>
      <c r="U1380" s="31"/>
      <c r="V1380" s="33" t="s">
        <v>3350</v>
      </c>
      <c r="W1380" s="27" t="s">
        <v>69</v>
      </c>
      <c r="X1380" s="33"/>
    </row>
    <row r="1381" spans="1:24" x14ac:dyDescent="0.2">
      <c r="A1381" s="14" t="s">
        <v>2015</v>
      </c>
      <c r="B1381" s="14" t="s">
        <v>2550</v>
      </c>
      <c r="C1381" s="14" t="s">
        <v>2551</v>
      </c>
      <c r="D1381" s="24">
        <v>161.66999999999999</v>
      </c>
      <c r="E1381" s="24">
        <f>(D1381/10.7639)*5</f>
        <v>75.098245059876064</v>
      </c>
      <c r="F1381" s="24" t="s">
        <v>113</v>
      </c>
      <c r="G1381" s="23" t="s">
        <v>67</v>
      </c>
      <c r="H1381" s="23">
        <v>2010</v>
      </c>
      <c r="I1381" s="424">
        <f>VLOOKUP(H1381,[1]Inflation!$G$16:$H$26,2,FALSE)</f>
        <v>1.0461491063094051</v>
      </c>
      <c r="J1381" s="16">
        <f t="shared" si="161"/>
        <v>78.563961954794038</v>
      </c>
      <c r="K1381" s="24"/>
      <c r="L1381" s="446">
        <v>14.83</v>
      </c>
      <c r="M1381" s="24">
        <f>(L1381/10.76391)*5</f>
        <v>6.8887606826887264</v>
      </c>
      <c r="N1381" s="16">
        <f t="shared" si="158"/>
        <v>7.2066708317741783</v>
      </c>
      <c r="O1381" s="24">
        <v>478.5</v>
      </c>
      <c r="P1381" s="24">
        <f>(O1381/10.76391)*5</f>
        <v>222.27053180489247</v>
      </c>
      <c r="Q1381" s="16">
        <f t="shared" si="159"/>
        <v>232.52811820660446</v>
      </c>
      <c r="R1381" s="408" t="s">
        <v>2720</v>
      </c>
      <c r="S1381" s="37" t="s">
        <v>88</v>
      </c>
      <c r="T1381" s="23" t="s">
        <v>66</v>
      </c>
      <c r="U1381" s="417"/>
      <c r="V1381" s="26" t="s">
        <v>2792</v>
      </c>
      <c r="W1381" s="38" t="s">
        <v>69</v>
      </c>
      <c r="X1381" s="26"/>
    </row>
    <row r="1382" spans="1:24" ht="25.5" x14ac:dyDescent="0.2">
      <c r="A1382" s="14" t="s">
        <v>2553</v>
      </c>
      <c r="B1382" s="14" t="s">
        <v>2554</v>
      </c>
      <c r="C1382" s="14"/>
      <c r="D1382" s="398">
        <v>150</v>
      </c>
      <c r="E1382" s="398"/>
      <c r="F1382" s="398"/>
      <c r="G1382" s="14" t="s">
        <v>30</v>
      </c>
      <c r="H1382" s="14">
        <v>2008</v>
      </c>
      <c r="I1382" s="424">
        <f>VLOOKUP(H1382,[1]Inflation!$G$16:$H$26,2,FALSE)</f>
        <v>1.0721304058925818</v>
      </c>
      <c r="J1382" s="16">
        <f t="shared" ref="J1382:J1406" si="162">D1382*I1382</f>
        <v>160.81956088388728</v>
      </c>
      <c r="K1382" s="14"/>
      <c r="L1382" s="16"/>
      <c r="M1382" s="398"/>
      <c r="N1382" s="16"/>
      <c r="O1382" s="398"/>
      <c r="P1382" s="398"/>
      <c r="Q1382" s="16"/>
      <c r="R1382" s="14" t="s">
        <v>27</v>
      </c>
      <c r="S1382" s="14" t="s">
        <v>28</v>
      </c>
      <c r="T1382" s="14" t="s">
        <v>29</v>
      </c>
      <c r="U1382" s="416" t="s">
        <v>1962</v>
      </c>
      <c r="V1382" s="14" t="s">
        <v>2739</v>
      </c>
      <c r="W1382" s="38" t="s">
        <v>33</v>
      </c>
      <c r="X1382" s="14" t="s">
        <v>34</v>
      </c>
    </row>
    <row r="1383" spans="1:24" x14ac:dyDescent="0.2">
      <c r="A1383" s="14" t="s">
        <v>2553</v>
      </c>
      <c r="B1383" s="14" t="s">
        <v>2555</v>
      </c>
      <c r="C1383" s="14" t="s">
        <v>2556</v>
      </c>
      <c r="D1383" s="14">
        <v>200</v>
      </c>
      <c r="E1383" s="14"/>
      <c r="F1383" s="14"/>
      <c r="G1383" s="14">
        <v>2011</v>
      </c>
      <c r="H1383" s="14">
        <v>2011</v>
      </c>
      <c r="I1383" s="424">
        <f>VLOOKUP(H1383,[1]Inflation!$G$16:$H$26,2,FALSE)</f>
        <v>1.0292667257822254</v>
      </c>
      <c r="J1383" s="16">
        <f t="shared" si="162"/>
        <v>205.8533451564451</v>
      </c>
      <c r="K1383" s="14"/>
      <c r="L1383" s="18"/>
      <c r="M1383" s="14"/>
      <c r="N1383" s="16"/>
      <c r="O1383" s="14"/>
      <c r="P1383" s="14"/>
      <c r="Q1383" s="16"/>
      <c r="R1383" s="14" t="s">
        <v>27</v>
      </c>
      <c r="S1383" s="14" t="s">
        <v>44</v>
      </c>
      <c r="T1383" s="14" t="s">
        <v>45</v>
      </c>
      <c r="U1383" s="416">
        <v>12</v>
      </c>
      <c r="V1383" s="14" t="s">
        <v>2739</v>
      </c>
      <c r="W1383" s="38" t="s">
        <v>46</v>
      </c>
      <c r="X1383" s="14"/>
    </row>
    <row r="1384" spans="1:24" ht="51" x14ac:dyDescent="0.2">
      <c r="A1384" s="14" t="s">
        <v>2553</v>
      </c>
      <c r="B1384" s="14" t="s">
        <v>2557</v>
      </c>
      <c r="C1384" s="23"/>
      <c r="D1384" s="24">
        <v>7505.44</v>
      </c>
      <c r="E1384" s="398"/>
      <c r="F1384" s="398" t="s">
        <v>27</v>
      </c>
      <c r="G1384" s="23" t="s">
        <v>67</v>
      </c>
      <c r="H1384" s="23">
        <v>2010</v>
      </c>
      <c r="I1384" s="424">
        <f>VLOOKUP(H1384,[1]Inflation!$G$16:$H$26,2,FALSE)</f>
        <v>1.0461491063094051</v>
      </c>
      <c r="J1384" s="16">
        <f t="shared" si="162"/>
        <v>7851.8093484588608</v>
      </c>
      <c r="K1384" s="24"/>
      <c r="L1384" s="446">
        <v>7000</v>
      </c>
      <c r="M1384" s="24"/>
      <c r="N1384" s="16">
        <f>L1384*I1384</f>
        <v>7323.0437441658351</v>
      </c>
      <c r="O1384" s="24">
        <v>8300.56</v>
      </c>
      <c r="P1384" s="24"/>
      <c r="Q1384" s="16">
        <f>O1384*I1384</f>
        <v>8683.6234258675941</v>
      </c>
      <c r="R1384" s="23" t="s">
        <v>1102</v>
      </c>
      <c r="S1384" s="403" t="s">
        <v>65</v>
      </c>
      <c r="T1384" s="23" t="s">
        <v>66</v>
      </c>
      <c r="U1384" s="417"/>
      <c r="V1384" s="26" t="s">
        <v>3108</v>
      </c>
      <c r="W1384" s="38" t="s">
        <v>69</v>
      </c>
      <c r="X1384" s="26"/>
    </row>
    <row r="1385" spans="1:24" ht="25.5" x14ac:dyDescent="0.2">
      <c r="A1385" s="14" t="s">
        <v>2553</v>
      </c>
      <c r="B1385" s="14" t="s">
        <v>2558</v>
      </c>
      <c r="C1385" s="14"/>
      <c r="D1385" s="398">
        <v>430</v>
      </c>
      <c r="E1385" s="398"/>
      <c r="F1385" s="398"/>
      <c r="G1385" s="14" t="s">
        <v>30</v>
      </c>
      <c r="H1385" s="14">
        <v>2008</v>
      </c>
      <c r="I1385" s="424">
        <f>VLOOKUP(H1385,[1]Inflation!$G$16:$H$26,2,FALSE)</f>
        <v>1.0721304058925818</v>
      </c>
      <c r="J1385" s="16">
        <f t="shared" si="162"/>
        <v>461.01607453381018</v>
      </c>
      <c r="K1385" s="14"/>
      <c r="L1385" s="16"/>
      <c r="M1385" s="398"/>
      <c r="N1385" s="16"/>
      <c r="O1385" s="398"/>
      <c r="P1385" s="398"/>
      <c r="Q1385" s="16"/>
      <c r="R1385" s="14" t="s">
        <v>27</v>
      </c>
      <c r="S1385" s="14" t="s">
        <v>28</v>
      </c>
      <c r="T1385" s="14" t="s">
        <v>29</v>
      </c>
      <c r="U1385" s="416" t="s">
        <v>392</v>
      </c>
      <c r="V1385" s="14" t="s">
        <v>2739</v>
      </c>
      <c r="W1385" s="38" t="s">
        <v>33</v>
      </c>
      <c r="X1385" s="14" t="s">
        <v>34</v>
      </c>
    </row>
    <row r="1386" spans="1:24" ht="25.5" x14ac:dyDescent="0.2">
      <c r="A1386" s="14" t="s">
        <v>2553</v>
      </c>
      <c r="B1386" s="14" t="s">
        <v>2559</v>
      </c>
      <c r="C1386" s="14"/>
      <c r="D1386" s="398">
        <v>220</v>
      </c>
      <c r="E1386" s="398"/>
      <c r="F1386" s="398"/>
      <c r="G1386" s="14" t="s">
        <v>30</v>
      </c>
      <c r="H1386" s="14">
        <v>2008</v>
      </c>
      <c r="I1386" s="424">
        <f>VLOOKUP(H1386,[1]Inflation!$G$16:$H$26,2,FALSE)</f>
        <v>1.0721304058925818</v>
      </c>
      <c r="J1386" s="16">
        <f t="shared" si="162"/>
        <v>235.86868929636799</v>
      </c>
      <c r="K1386" s="14"/>
      <c r="L1386" s="16"/>
      <c r="M1386" s="398"/>
      <c r="N1386" s="16"/>
      <c r="O1386" s="398"/>
      <c r="P1386" s="398"/>
      <c r="Q1386" s="16"/>
      <c r="R1386" s="14" t="s">
        <v>27</v>
      </c>
      <c r="S1386" s="14" t="s">
        <v>28</v>
      </c>
      <c r="T1386" s="14" t="s">
        <v>29</v>
      </c>
      <c r="U1386" s="416" t="s">
        <v>2560</v>
      </c>
      <c r="V1386" s="14" t="s">
        <v>2739</v>
      </c>
      <c r="W1386" s="38" t="s">
        <v>33</v>
      </c>
      <c r="X1386" s="14" t="s">
        <v>34</v>
      </c>
    </row>
    <row r="1387" spans="1:24" x14ac:dyDescent="0.2">
      <c r="A1387" s="14" t="s">
        <v>2553</v>
      </c>
      <c r="B1387" s="14" t="s">
        <v>2561</v>
      </c>
      <c r="C1387" s="14" t="s">
        <v>2562</v>
      </c>
      <c r="D1387" s="24">
        <v>332.3</v>
      </c>
      <c r="E1387" s="24"/>
      <c r="F1387" s="24"/>
      <c r="G1387" s="23" t="s">
        <v>67</v>
      </c>
      <c r="H1387" s="23">
        <v>2010</v>
      </c>
      <c r="I1387" s="424">
        <f>VLOOKUP(H1387,[1]Inflation!$G$16:$H$26,2,FALSE)</f>
        <v>1.0461491063094051</v>
      </c>
      <c r="J1387" s="16">
        <f t="shared" si="162"/>
        <v>347.6353480266153</v>
      </c>
      <c r="K1387" s="24"/>
      <c r="L1387" s="446">
        <v>235</v>
      </c>
      <c r="M1387" s="24"/>
      <c r="N1387" s="450">
        <f>L1387*I1387</f>
        <v>245.84503998271018</v>
      </c>
      <c r="O1387" s="24">
        <v>401.5</v>
      </c>
      <c r="P1387" s="24"/>
      <c r="Q1387" s="450">
        <f>O1387*I1387</f>
        <v>420.02886618322611</v>
      </c>
      <c r="R1387" s="14" t="s">
        <v>27</v>
      </c>
      <c r="S1387" s="397" t="s">
        <v>36</v>
      </c>
      <c r="T1387" s="23" t="s">
        <v>66</v>
      </c>
      <c r="U1387" s="417"/>
      <c r="V1387" s="26" t="s">
        <v>2792</v>
      </c>
      <c r="W1387" s="38" t="s">
        <v>69</v>
      </c>
      <c r="X1387" s="26"/>
    </row>
    <row r="1388" spans="1:24" x14ac:dyDescent="0.2">
      <c r="A1388" s="14" t="s">
        <v>2553</v>
      </c>
      <c r="B1388" s="14" t="s">
        <v>2563</v>
      </c>
      <c r="C1388" s="14"/>
      <c r="D1388" s="398">
        <v>200</v>
      </c>
      <c r="E1388" s="398"/>
      <c r="F1388" s="398"/>
      <c r="G1388" s="14">
        <v>2009</v>
      </c>
      <c r="H1388" s="14">
        <v>2009</v>
      </c>
      <c r="I1388" s="424">
        <f>VLOOKUP(H1388,[1]Inflation!$G$16:$H$26,2,FALSE)</f>
        <v>1.0733291816457666</v>
      </c>
      <c r="J1388" s="16">
        <f t="shared" si="162"/>
        <v>214.66583632915334</v>
      </c>
      <c r="K1388" s="398"/>
      <c r="L1388" s="16">
        <v>30</v>
      </c>
      <c r="M1388" s="398"/>
      <c r="N1388" s="16">
        <f>L1388*I1388</f>
        <v>32.199875449372996</v>
      </c>
      <c r="O1388" s="398">
        <v>150</v>
      </c>
      <c r="P1388" s="398"/>
      <c r="Q1388" s="16">
        <f>O1388*I1388</f>
        <v>160.99937724686498</v>
      </c>
      <c r="R1388" s="14" t="s">
        <v>27</v>
      </c>
      <c r="S1388" s="14" t="s">
        <v>97</v>
      </c>
      <c r="T1388" s="14" t="s">
        <v>304</v>
      </c>
      <c r="U1388" s="416">
        <v>3</v>
      </c>
      <c r="V1388" s="14" t="s">
        <v>2739</v>
      </c>
      <c r="W1388" s="38" t="s">
        <v>305</v>
      </c>
      <c r="X1388" s="14"/>
    </row>
    <row r="1389" spans="1:24" x14ac:dyDescent="0.2">
      <c r="A1389" s="14" t="s">
        <v>2553</v>
      </c>
      <c r="B1389" s="14" t="s">
        <v>2563</v>
      </c>
      <c r="C1389" s="14" t="s">
        <v>2564</v>
      </c>
      <c r="D1389" s="398">
        <v>3000</v>
      </c>
      <c r="E1389" s="398"/>
      <c r="F1389" s="398"/>
      <c r="G1389" s="14">
        <v>2008</v>
      </c>
      <c r="H1389" s="14">
        <v>2008</v>
      </c>
      <c r="I1389" s="424">
        <f>VLOOKUP(H1389,[1]Inflation!$G$16:$H$26,2,FALSE)</f>
        <v>1.0721304058925818</v>
      </c>
      <c r="J1389" s="16">
        <f t="shared" si="162"/>
        <v>3216.3912176777453</v>
      </c>
      <c r="K1389" s="398"/>
      <c r="L1389" s="16"/>
      <c r="M1389" s="398"/>
      <c r="N1389" s="16"/>
      <c r="O1389" s="398"/>
      <c r="P1389" s="398"/>
      <c r="Q1389" s="16"/>
      <c r="R1389" s="14" t="s">
        <v>27</v>
      </c>
      <c r="S1389" s="14" t="s">
        <v>74</v>
      </c>
      <c r="T1389" s="14" t="s">
        <v>1134</v>
      </c>
      <c r="U1389" s="416" t="s">
        <v>2565</v>
      </c>
      <c r="V1389" s="14" t="s">
        <v>2739</v>
      </c>
      <c r="W1389" s="38" t="s">
        <v>1136</v>
      </c>
      <c r="X1389" s="14"/>
    </row>
    <row r="1390" spans="1:24" ht="25.5" x14ac:dyDescent="0.2">
      <c r="A1390" s="14" t="s">
        <v>2553</v>
      </c>
      <c r="B1390" s="14" t="s">
        <v>2566</v>
      </c>
      <c r="C1390" s="14"/>
      <c r="D1390" s="398">
        <v>780</v>
      </c>
      <c r="E1390" s="398"/>
      <c r="F1390" s="398"/>
      <c r="G1390" s="14" t="s">
        <v>30</v>
      </c>
      <c r="H1390" s="14">
        <v>2008</v>
      </c>
      <c r="I1390" s="424">
        <f>VLOOKUP(H1390,[1]Inflation!$G$16:$H$26,2,FALSE)</f>
        <v>1.0721304058925818</v>
      </c>
      <c r="J1390" s="16">
        <f t="shared" si="162"/>
        <v>836.26171659621377</v>
      </c>
      <c r="K1390" s="14"/>
      <c r="L1390" s="16"/>
      <c r="M1390" s="398"/>
      <c r="N1390" s="16"/>
      <c r="O1390" s="398"/>
      <c r="P1390" s="398"/>
      <c r="Q1390" s="16"/>
      <c r="R1390" s="14" t="s">
        <v>27</v>
      </c>
      <c r="S1390" s="14" t="s">
        <v>28</v>
      </c>
      <c r="T1390" s="14" t="s">
        <v>29</v>
      </c>
      <c r="U1390" s="416" t="s">
        <v>2567</v>
      </c>
      <c r="V1390" s="14" t="s">
        <v>2739</v>
      </c>
      <c r="W1390" s="38" t="s">
        <v>33</v>
      </c>
      <c r="X1390" s="14" t="s">
        <v>34</v>
      </c>
    </row>
    <row r="1391" spans="1:24" x14ac:dyDescent="0.2">
      <c r="A1391" s="14" t="s">
        <v>2553</v>
      </c>
      <c r="B1391" s="14" t="s">
        <v>2571</v>
      </c>
      <c r="C1391" s="14" t="s">
        <v>2572</v>
      </c>
      <c r="D1391" s="398"/>
      <c r="E1391" s="398"/>
      <c r="F1391" s="398"/>
      <c r="G1391" s="14">
        <v>2010</v>
      </c>
      <c r="H1391" s="14">
        <v>2010</v>
      </c>
      <c r="I1391" s="424">
        <f>VLOOKUP(H1391,[1]Inflation!$G$16:$H$26,2,FALSE)</f>
        <v>1.0461491063094051</v>
      </c>
      <c r="J1391" s="16">
        <f t="shared" si="162"/>
        <v>0</v>
      </c>
      <c r="K1391" s="14"/>
      <c r="L1391" s="16">
        <v>2500</v>
      </c>
      <c r="M1391" s="398"/>
      <c r="N1391" s="16">
        <f>L1391*I1391</f>
        <v>2615.3727657735126</v>
      </c>
      <c r="O1391" s="398">
        <v>5000</v>
      </c>
      <c r="P1391" s="398"/>
      <c r="Q1391" s="16">
        <f>O1391*I1391</f>
        <v>5230.7455315470252</v>
      </c>
      <c r="R1391" s="14" t="s">
        <v>27</v>
      </c>
      <c r="S1391" s="14" t="s">
        <v>36</v>
      </c>
      <c r="T1391" s="14" t="s">
        <v>244</v>
      </c>
      <c r="U1391" s="416" t="s">
        <v>245</v>
      </c>
      <c r="V1391" s="14" t="s">
        <v>3351</v>
      </c>
      <c r="W1391" s="38" t="s">
        <v>247</v>
      </c>
      <c r="X1391" s="14"/>
    </row>
    <row r="1392" spans="1:24" x14ac:dyDescent="0.2">
      <c r="A1392" s="14" t="s">
        <v>2553</v>
      </c>
      <c r="B1392" s="14" t="s">
        <v>2571</v>
      </c>
      <c r="C1392" s="14"/>
      <c r="D1392" s="398">
        <v>100</v>
      </c>
      <c r="E1392" s="398"/>
      <c r="F1392" s="398"/>
      <c r="G1392" s="14">
        <v>2010</v>
      </c>
      <c r="H1392" s="14">
        <v>2010</v>
      </c>
      <c r="I1392" s="424">
        <f>VLOOKUP(H1392,[1]Inflation!$G$16:$H$26,2,FALSE)</f>
        <v>1.0461491063094051</v>
      </c>
      <c r="J1392" s="16">
        <f t="shared" si="162"/>
        <v>104.6149106309405</v>
      </c>
      <c r="K1392" s="14"/>
      <c r="L1392" s="16"/>
      <c r="M1392" s="398"/>
      <c r="N1392" s="16"/>
      <c r="O1392" s="398"/>
      <c r="P1392" s="398"/>
      <c r="Q1392" s="16"/>
      <c r="R1392" s="14" t="s">
        <v>27</v>
      </c>
      <c r="S1392" s="14" t="s">
        <v>36</v>
      </c>
      <c r="T1392" s="14" t="s">
        <v>244</v>
      </c>
      <c r="U1392" s="416" t="s">
        <v>245</v>
      </c>
      <c r="V1392" s="14" t="s">
        <v>3352</v>
      </c>
      <c r="W1392" s="38" t="s">
        <v>247</v>
      </c>
      <c r="X1392" s="14"/>
    </row>
    <row r="1393" spans="1:24" x14ac:dyDescent="0.2">
      <c r="A1393" s="14" t="s">
        <v>2553</v>
      </c>
      <c r="B1393" s="14" t="s">
        <v>2575</v>
      </c>
      <c r="C1393" s="14" t="s">
        <v>2557</v>
      </c>
      <c r="D1393" s="24">
        <v>7506.35</v>
      </c>
      <c r="E1393" s="24"/>
      <c r="F1393" s="24" t="s">
        <v>27</v>
      </c>
      <c r="G1393" s="23" t="s">
        <v>67</v>
      </c>
      <c r="H1393" s="23">
        <v>2010</v>
      </c>
      <c r="I1393" s="424">
        <f>VLOOKUP(H1393,[1]Inflation!$G$16:$H$26,2,FALSE)</f>
        <v>1.0461491063094051</v>
      </c>
      <c r="J1393" s="16">
        <f t="shared" si="162"/>
        <v>7852.7613441456033</v>
      </c>
      <c r="K1393" s="24"/>
      <c r="L1393" s="446">
        <v>7000</v>
      </c>
      <c r="M1393" s="24"/>
      <c r="N1393" s="450">
        <f>L1393*I1393</f>
        <v>7323.0437441658351</v>
      </c>
      <c r="O1393" s="24">
        <v>8300.56</v>
      </c>
      <c r="P1393" s="24"/>
      <c r="Q1393" s="450">
        <f>O1393*I1393</f>
        <v>8683.6234258675941</v>
      </c>
      <c r="R1393" s="23" t="s">
        <v>1102</v>
      </c>
      <c r="S1393" s="403" t="s">
        <v>65</v>
      </c>
      <c r="T1393" s="23" t="s">
        <v>66</v>
      </c>
      <c r="U1393" s="417"/>
      <c r="V1393" s="26" t="s">
        <v>3353</v>
      </c>
      <c r="W1393" s="38" t="s">
        <v>69</v>
      </c>
      <c r="X1393" s="26"/>
    </row>
    <row r="1394" spans="1:24" x14ac:dyDescent="0.2">
      <c r="A1394" s="14" t="s">
        <v>2553</v>
      </c>
      <c r="B1394" s="14" t="s">
        <v>2577</v>
      </c>
      <c r="C1394" s="14"/>
      <c r="D1394" s="398">
        <v>200</v>
      </c>
      <c r="E1394" s="398"/>
      <c r="F1394" s="398"/>
      <c r="G1394" s="14" t="s">
        <v>38</v>
      </c>
      <c r="H1394" s="14">
        <v>2002</v>
      </c>
      <c r="I1394" s="424">
        <f>VLOOKUP(H1394,[1]Inflation!$G$16:$H$26,2,FALSE)</f>
        <v>1.280275745638717</v>
      </c>
      <c r="J1394" s="16">
        <f t="shared" si="162"/>
        <v>256.05514912774339</v>
      </c>
      <c r="K1394" s="14"/>
      <c r="L1394" s="18"/>
      <c r="M1394" s="14"/>
      <c r="N1394" s="16"/>
      <c r="O1394" s="14"/>
      <c r="P1394" s="14"/>
      <c r="Q1394" s="16"/>
      <c r="R1394" s="14" t="s">
        <v>27</v>
      </c>
      <c r="S1394" s="14" t="s">
        <v>36</v>
      </c>
      <c r="T1394" s="14" t="s">
        <v>37</v>
      </c>
      <c r="U1394" s="416">
        <v>12</v>
      </c>
      <c r="V1394" s="14" t="s">
        <v>2739</v>
      </c>
      <c r="W1394" s="38" t="s">
        <v>39</v>
      </c>
      <c r="X1394" s="14"/>
    </row>
    <row r="1395" spans="1:24" x14ac:dyDescent="0.2">
      <c r="A1395" s="14" t="s">
        <v>2553</v>
      </c>
      <c r="B1395" s="14" t="s">
        <v>2577</v>
      </c>
      <c r="C1395" s="14"/>
      <c r="D1395" s="398">
        <v>250</v>
      </c>
      <c r="E1395" s="398"/>
      <c r="F1395" s="398"/>
      <c r="G1395" s="14">
        <v>2009</v>
      </c>
      <c r="H1395" s="14">
        <v>2010</v>
      </c>
      <c r="I1395" s="424">
        <f>VLOOKUP(H1395,[1]Inflation!$G$16:$H$26,2,FALSE)</f>
        <v>1.0461491063094051</v>
      </c>
      <c r="J1395" s="16">
        <f t="shared" si="162"/>
        <v>261.53727657735124</v>
      </c>
      <c r="K1395" s="398"/>
      <c r="L1395" s="18"/>
      <c r="M1395" s="14"/>
      <c r="N1395" s="16"/>
      <c r="O1395" s="14"/>
      <c r="P1395" s="14"/>
      <c r="Q1395" s="16"/>
      <c r="R1395" s="14" t="s">
        <v>27</v>
      </c>
      <c r="S1395" s="14" t="s">
        <v>28</v>
      </c>
      <c r="T1395" s="14" t="s">
        <v>137</v>
      </c>
      <c r="U1395" s="425" t="s">
        <v>1615</v>
      </c>
      <c r="V1395" s="14" t="s">
        <v>3067</v>
      </c>
      <c r="W1395" s="38" t="s">
        <v>139</v>
      </c>
      <c r="X1395" s="14"/>
    </row>
    <row r="1396" spans="1:24" x14ac:dyDescent="0.2">
      <c r="A1396" s="14" t="s">
        <v>2553</v>
      </c>
      <c r="B1396" s="14" t="s">
        <v>2578</v>
      </c>
      <c r="C1396" s="14" t="s">
        <v>2578</v>
      </c>
      <c r="D1396" s="398">
        <v>125</v>
      </c>
      <c r="E1396" s="398"/>
      <c r="F1396" s="398"/>
      <c r="G1396" s="14" t="s">
        <v>32</v>
      </c>
      <c r="H1396" s="14">
        <v>2012</v>
      </c>
      <c r="I1396" s="424">
        <f>VLOOKUP(H1396,[1]Inflation!$G$16:$H$26,2,FALSE)</f>
        <v>1</v>
      </c>
      <c r="J1396" s="16">
        <f t="shared" si="162"/>
        <v>125</v>
      </c>
      <c r="K1396" s="14"/>
      <c r="L1396" s="16"/>
      <c r="M1396" s="398"/>
      <c r="N1396" s="16"/>
      <c r="O1396" s="398"/>
      <c r="P1396" s="398"/>
      <c r="Q1396" s="16"/>
      <c r="R1396" s="14" t="s">
        <v>27</v>
      </c>
      <c r="S1396" s="14" t="s">
        <v>28</v>
      </c>
      <c r="T1396" s="14" t="s">
        <v>295</v>
      </c>
      <c r="U1396" s="416" t="s">
        <v>2579</v>
      </c>
      <c r="V1396" s="14" t="s">
        <v>2739</v>
      </c>
      <c r="W1396" s="38" t="s">
        <v>297</v>
      </c>
      <c r="X1396" s="14"/>
    </row>
    <row r="1397" spans="1:24" x14ac:dyDescent="0.2">
      <c r="A1397" s="14" t="s">
        <v>2553</v>
      </c>
      <c r="B1397" s="14" t="s">
        <v>2578</v>
      </c>
      <c r="C1397" s="14"/>
      <c r="D1397" s="398">
        <v>150</v>
      </c>
      <c r="E1397" s="398"/>
      <c r="F1397" s="398" t="s">
        <v>27</v>
      </c>
      <c r="G1397" s="14">
        <v>2011</v>
      </c>
      <c r="H1397" s="14">
        <v>2011</v>
      </c>
      <c r="I1397" s="424">
        <f>VLOOKUP(H1397,[1]Inflation!$G$16:$H$26,2,FALSE)</f>
        <v>1.0292667257822254</v>
      </c>
      <c r="J1397" s="16">
        <f t="shared" si="162"/>
        <v>154.39000886733382</v>
      </c>
      <c r="K1397" s="14"/>
      <c r="L1397" s="16"/>
      <c r="M1397" s="398"/>
      <c r="N1397" s="16"/>
      <c r="O1397" s="398"/>
      <c r="P1397" s="398"/>
      <c r="Q1397" s="16"/>
      <c r="R1397" s="14" t="s">
        <v>2580</v>
      </c>
      <c r="S1397" s="14" t="s">
        <v>115</v>
      </c>
      <c r="T1397" s="14" t="s">
        <v>116</v>
      </c>
      <c r="U1397" s="416">
        <v>33</v>
      </c>
      <c r="V1397" s="14" t="s">
        <v>2739</v>
      </c>
      <c r="W1397" s="38" t="s">
        <v>117</v>
      </c>
      <c r="X1397" s="14"/>
    </row>
    <row r="1398" spans="1:24" ht="25.5" x14ac:dyDescent="0.2">
      <c r="A1398" s="14" t="s">
        <v>2568</v>
      </c>
      <c r="B1398" s="14" t="s">
        <v>2578</v>
      </c>
      <c r="C1398" s="14" t="s">
        <v>2581</v>
      </c>
      <c r="D1398" s="24">
        <v>3066.32</v>
      </c>
      <c r="E1398" s="24"/>
      <c r="F1398" s="24"/>
      <c r="G1398" s="23" t="s">
        <v>67</v>
      </c>
      <c r="H1398" s="23">
        <v>2010</v>
      </c>
      <c r="I1398" s="424">
        <f>VLOOKUP(H1398,[1]Inflation!$G$16:$H$26,2,FALSE)</f>
        <v>1.0461491063094051</v>
      </c>
      <c r="J1398" s="16">
        <f t="shared" si="162"/>
        <v>3207.827927658655</v>
      </c>
      <c r="K1398" s="24"/>
      <c r="L1398" s="446">
        <v>955</v>
      </c>
      <c r="M1398" s="24"/>
      <c r="N1398" s="450">
        <f>L1398*I1398</f>
        <v>999.07239652548185</v>
      </c>
      <c r="O1398" s="24">
        <v>4800</v>
      </c>
      <c r="P1398" s="24"/>
      <c r="Q1398" s="450">
        <f>O1398*I1398</f>
        <v>5021.5157102851445</v>
      </c>
      <c r="R1398" s="23" t="s">
        <v>27</v>
      </c>
      <c r="S1398" s="37" t="s">
        <v>83</v>
      </c>
      <c r="T1398" s="23" t="s">
        <v>66</v>
      </c>
      <c r="U1398" s="417"/>
      <c r="V1398" s="26" t="s">
        <v>2744</v>
      </c>
      <c r="W1398" s="38" t="s">
        <v>69</v>
      </c>
      <c r="X1398" s="26"/>
    </row>
    <row r="1399" spans="1:24" x14ac:dyDescent="0.2">
      <c r="A1399" s="14" t="s">
        <v>2553</v>
      </c>
      <c r="B1399" s="14" t="s">
        <v>2582</v>
      </c>
      <c r="C1399" s="14"/>
      <c r="D1399" s="398">
        <v>200</v>
      </c>
      <c r="E1399" s="398"/>
      <c r="F1399" s="398"/>
      <c r="G1399" s="14">
        <v>2011</v>
      </c>
      <c r="H1399" s="14">
        <v>2011</v>
      </c>
      <c r="I1399" s="424">
        <f>VLOOKUP(H1399,[1]Inflation!$G$16:$H$26,2,FALSE)</f>
        <v>1.0292667257822254</v>
      </c>
      <c r="J1399" s="16">
        <f t="shared" si="162"/>
        <v>205.8533451564451</v>
      </c>
      <c r="K1399" s="14"/>
      <c r="L1399" s="18"/>
      <c r="M1399" s="14"/>
      <c r="N1399" s="16"/>
      <c r="O1399" s="14"/>
      <c r="P1399" s="14"/>
      <c r="Q1399" s="16"/>
      <c r="R1399" s="14" t="s">
        <v>27</v>
      </c>
      <c r="S1399" s="14" t="s">
        <v>44</v>
      </c>
      <c r="T1399" s="14" t="s">
        <v>45</v>
      </c>
      <c r="U1399" s="416">
        <v>11</v>
      </c>
      <c r="V1399" s="14" t="s">
        <v>2739</v>
      </c>
      <c r="W1399" s="38" t="s">
        <v>46</v>
      </c>
      <c r="X1399" s="14"/>
    </row>
    <row r="1400" spans="1:24" x14ac:dyDescent="0.2">
      <c r="A1400" s="14" t="s">
        <v>2553</v>
      </c>
      <c r="B1400" s="14" t="s">
        <v>2582</v>
      </c>
      <c r="C1400" s="14" t="s">
        <v>2583</v>
      </c>
      <c r="D1400" s="398">
        <v>200</v>
      </c>
      <c r="E1400" s="398"/>
      <c r="F1400" s="398" t="s">
        <v>27</v>
      </c>
      <c r="G1400" s="14">
        <v>2006</v>
      </c>
      <c r="H1400" s="14">
        <v>2006</v>
      </c>
      <c r="I1400" s="424">
        <f>VLOOKUP(H1400,[1]Inflation!$G$16:$H$26,2,FALSE)</f>
        <v>1.1415203211239338</v>
      </c>
      <c r="J1400" s="16">
        <f t="shared" si="162"/>
        <v>228.30406422478674</v>
      </c>
      <c r="K1400" s="14"/>
      <c r="L1400" s="16"/>
      <c r="M1400" s="398"/>
      <c r="N1400" s="16"/>
      <c r="O1400" s="398"/>
      <c r="P1400" s="398"/>
      <c r="Q1400" s="16"/>
      <c r="R1400" s="14" t="s">
        <v>2584</v>
      </c>
      <c r="S1400" s="14" t="s">
        <v>28</v>
      </c>
      <c r="T1400" s="14" t="s">
        <v>359</v>
      </c>
      <c r="U1400" s="416">
        <v>41</v>
      </c>
      <c r="V1400" s="14" t="s">
        <v>2739</v>
      </c>
      <c r="W1400" s="38" t="s">
        <v>360</v>
      </c>
      <c r="X1400" s="14"/>
    </row>
    <row r="1401" spans="1:24" x14ac:dyDescent="0.2">
      <c r="A1401" s="14" t="s">
        <v>2553</v>
      </c>
      <c r="B1401" s="14" t="s">
        <v>2582</v>
      </c>
      <c r="C1401" s="14" t="s">
        <v>2585</v>
      </c>
      <c r="D1401" s="398">
        <v>200</v>
      </c>
      <c r="E1401" s="398"/>
      <c r="F1401" s="398"/>
      <c r="G1401" s="14">
        <v>2010</v>
      </c>
      <c r="H1401" s="14">
        <v>2010</v>
      </c>
      <c r="I1401" s="424">
        <f>VLOOKUP(H1401,[1]Inflation!$G$16:$H$26,2,FALSE)</f>
        <v>1.0461491063094051</v>
      </c>
      <c r="J1401" s="16">
        <f t="shared" si="162"/>
        <v>209.229821261881</v>
      </c>
      <c r="K1401" s="14"/>
      <c r="L1401" s="16" t="s">
        <v>963</v>
      </c>
      <c r="M1401" s="398"/>
      <c r="N1401" s="16"/>
      <c r="O1401" s="398" t="s">
        <v>963</v>
      </c>
      <c r="P1401" s="398"/>
      <c r="Q1401" s="16"/>
      <c r="R1401" s="14" t="s">
        <v>27</v>
      </c>
      <c r="S1401" s="14" t="s">
        <v>28</v>
      </c>
      <c r="T1401" s="14" t="s">
        <v>357</v>
      </c>
      <c r="U1401" s="416">
        <v>9</v>
      </c>
      <c r="V1401" s="14" t="s">
        <v>2739</v>
      </c>
      <c r="W1401" s="38" t="s">
        <v>358</v>
      </c>
      <c r="X1401" s="14"/>
    </row>
    <row r="1402" spans="1:24" ht="25.5" x14ac:dyDescent="0.2">
      <c r="A1402" s="14" t="s">
        <v>2553</v>
      </c>
      <c r="B1402" s="14" t="s">
        <v>2582</v>
      </c>
      <c r="C1402" s="14" t="s">
        <v>1372</v>
      </c>
      <c r="D1402" s="398">
        <v>520</v>
      </c>
      <c r="E1402" s="398"/>
      <c r="F1402" s="398"/>
      <c r="G1402" s="14" t="s">
        <v>30</v>
      </c>
      <c r="H1402" s="14">
        <v>2008</v>
      </c>
      <c r="I1402" s="424">
        <f>VLOOKUP(H1402,[1]Inflation!$G$16:$H$26,2,FALSE)</f>
        <v>1.0721304058925818</v>
      </c>
      <c r="J1402" s="16">
        <f t="shared" si="162"/>
        <v>557.50781106414252</v>
      </c>
      <c r="K1402" s="14"/>
      <c r="L1402" s="16"/>
      <c r="M1402" s="398"/>
      <c r="N1402" s="16"/>
      <c r="O1402" s="398"/>
      <c r="P1402" s="398"/>
      <c r="Q1402" s="16"/>
      <c r="R1402" s="14" t="s">
        <v>27</v>
      </c>
      <c r="S1402" s="14" t="s">
        <v>28</v>
      </c>
      <c r="T1402" s="14" t="s">
        <v>29</v>
      </c>
      <c r="U1402" s="416" t="s">
        <v>2567</v>
      </c>
      <c r="V1402" s="14" t="s">
        <v>2739</v>
      </c>
      <c r="W1402" s="38" t="s">
        <v>33</v>
      </c>
      <c r="X1402" s="14" t="s">
        <v>34</v>
      </c>
    </row>
    <row r="1403" spans="1:24" ht="25.5" x14ac:dyDescent="0.2">
      <c r="A1403" s="14" t="s">
        <v>2553</v>
      </c>
      <c r="B1403" s="14" t="s">
        <v>2586</v>
      </c>
      <c r="C1403" s="14" t="s">
        <v>2587</v>
      </c>
      <c r="D1403" s="398">
        <v>150</v>
      </c>
      <c r="E1403" s="398"/>
      <c r="F1403" s="398"/>
      <c r="G1403" s="14" t="s">
        <v>30</v>
      </c>
      <c r="H1403" s="14">
        <v>2008</v>
      </c>
      <c r="I1403" s="424">
        <f>VLOOKUP(H1403,[1]Inflation!$G$16:$H$26,2,FALSE)</f>
        <v>1.0721304058925818</v>
      </c>
      <c r="J1403" s="16">
        <f t="shared" si="162"/>
        <v>160.81956088388728</v>
      </c>
      <c r="K1403" s="14"/>
      <c r="L1403" s="18"/>
      <c r="M1403" s="14"/>
      <c r="N1403" s="16"/>
      <c r="O1403" s="14"/>
      <c r="P1403" s="14"/>
      <c r="Q1403" s="16"/>
      <c r="R1403" s="14" t="s">
        <v>27</v>
      </c>
      <c r="S1403" s="14" t="s">
        <v>28</v>
      </c>
      <c r="T1403" s="14" t="s">
        <v>29</v>
      </c>
      <c r="U1403" s="416" t="s">
        <v>2588</v>
      </c>
      <c r="V1403" s="14" t="s">
        <v>2739</v>
      </c>
      <c r="W1403" s="38" t="s">
        <v>33</v>
      </c>
      <c r="X1403" s="14" t="s">
        <v>34</v>
      </c>
    </row>
    <row r="1404" spans="1:24" ht="25.5" x14ac:dyDescent="0.2">
      <c r="A1404" s="14" t="s">
        <v>2553</v>
      </c>
      <c r="B1404" s="14" t="s">
        <v>2586</v>
      </c>
      <c r="C1404" s="14" t="s">
        <v>2589</v>
      </c>
      <c r="D1404" s="398"/>
      <c r="E1404" s="398"/>
      <c r="F1404" s="398"/>
      <c r="G1404" s="14" t="s">
        <v>30</v>
      </c>
      <c r="H1404" s="14">
        <v>2008</v>
      </c>
      <c r="I1404" s="424">
        <f>VLOOKUP(H1404,[1]Inflation!$G$16:$H$26,2,FALSE)</f>
        <v>1.0721304058925818</v>
      </c>
      <c r="J1404" s="16">
        <f t="shared" si="162"/>
        <v>0</v>
      </c>
      <c r="K1404" s="14"/>
      <c r="L1404" s="16">
        <v>500</v>
      </c>
      <c r="M1404" s="398"/>
      <c r="N1404" s="16">
        <f>L1404*I1404</f>
        <v>536.06520294629092</v>
      </c>
      <c r="O1404" s="398">
        <v>2000</v>
      </c>
      <c r="P1404" s="398"/>
      <c r="Q1404" s="16">
        <f>O1404*I1404</f>
        <v>2144.2608117851637</v>
      </c>
      <c r="R1404" s="14" t="s">
        <v>27</v>
      </c>
      <c r="S1404" s="14" t="s">
        <v>28</v>
      </c>
      <c r="T1404" s="14" t="s">
        <v>29</v>
      </c>
      <c r="U1404" s="416" t="s">
        <v>2588</v>
      </c>
      <c r="V1404" s="14" t="s">
        <v>2739</v>
      </c>
      <c r="W1404" s="38" t="s">
        <v>33</v>
      </c>
      <c r="X1404" s="14" t="s">
        <v>34</v>
      </c>
    </row>
    <row r="1405" spans="1:24" ht="25.5" x14ac:dyDescent="0.2">
      <c r="A1405" s="14" t="s">
        <v>2553</v>
      </c>
      <c r="B1405" s="14" t="s">
        <v>2586</v>
      </c>
      <c r="C1405" s="14" t="s">
        <v>2590</v>
      </c>
      <c r="D1405" s="398">
        <v>150</v>
      </c>
      <c r="E1405" s="398"/>
      <c r="F1405" s="398"/>
      <c r="G1405" s="14" t="s">
        <v>30</v>
      </c>
      <c r="H1405" s="14">
        <v>2008</v>
      </c>
      <c r="I1405" s="424">
        <f>VLOOKUP(H1405,[1]Inflation!$G$16:$H$26,2,FALSE)</f>
        <v>1.0721304058925818</v>
      </c>
      <c r="J1405" s="16">
        <f t="shared" si="162"/>
        <v>160.81956088388728</v>
      </c>
      <c r="K1405" s="14"/>
      <c r="L1405" s="16"/>
      <c r="M1405" s="398"/>
      <c r="N1405" s="16"/>
      <c r="O1405" s="398"/>
      <c r="P1405" s="398"/>
      <c r="Q1405" s="16"/>
      <c r="R1405" s="14" t="s">
        <v>27</v>
      </c>
      <c r="S1405" s="14" t="s">
        <v>28</v>
      </c>
      <c r="T1405" s="14" t="s">
        <v>29</v>
      </c>
      <c r="U1405" s="416" t="s">
        <v>2567</v>
      </c>
      <c r="V1405" s="14" t="s">
        <v>2739</v>
      </c>
      <c r="W1405" s="38" t="s">
        <v>33</v>
      </c>
      <c r="X1405" s="14" t="s">
        <v>34</v>
      </c>
    </row>
    <row r="1406" spans="1:24" x14ac:dyDescent="0.2">
      <c r="A1406" s="14" t="s">
        <v>2553</v>
      </c>
      <c r="B1406" s="14" t="s">
        <v>2591</v>
      </c>
      <c r="C1406" s="14" t="s">
        <v>2592</v>
      </c>
      <c r="D1406" s="398">
        <v>125</v>
      </c>
      <c r="E1406" s="398"/>
      <c r="F1406" s="398"/>
      <c r="G1406" s="14" t="s">
        <v>32</v>
      </c>
      <c r="H1406" s="14">
        <v>2012</v>
      </c>
      <c r="I1406" s="424">
        <f>VLOOKUP(H1406,[1]Inflation!$G$16:$H$26,2,FALSE)</f>
        <v>1</v>
      </c>
      <c r="J1406" s="16">
        <f t="shared" si="162"/>
        <v>125</v>
      </c>
      <c r="K1406" s="14"/>
      <c r="L1406" s="16"/>
      <c r="M1406" s="398"/>
      <c r="N1406" s="16"/>
      <c r="O1406" s="398"/>
      <c r="P1406" s="398"/>
      <c r="Q1406" s="16"/>
      <c r="R1406" s="14" t="s">
        <v>27</v>
      </c>
      <c r="S1406" s="14" t="s">
        <v>28</v>
      </c>
      <c r="T1406" s="14" t="s">
        <v>295</v>
      </c>
      <c r="U1406" s="416" t="s">
        <v>2593</v>
      </c>
      <c r="V1406" s="14" t="s">
        <v>2739</v>
      </c>
      <c r="W1406" s="38" t="s">
        <v>297</v>
      </c>
      <c r="X1406" s="14"/>
    </row>
    <row r="1407" spans="1:24" x14ac:dyDescent="0.2">
      <c r="A1407" s="14" t="s">
        <v>2568</v>
      </c>
      <c r="B1407" s="14" t="s">
        <v>2594</v>
      </c>
      <c r="C1407" s="14"/>
      <c r="D1407" s="398">
        <v>1700</v>
      </c>
      <c r="E1407" s="398"/>
      <c r="F1407" s="398"/>
      <c r="G1407" s="14">
        <v>2008</v>
      </c>
      <c r="H1407" s="14">
        <v>2008</v>
      </c>
      <c r="I1407" s="424">
        <f>VLOOKUP(H1407,[1]Inflation!$G$16:$H$26,2,FALSE)</f>
        <v>1.0721304058925818</v>
      </c>
      <c r="J1407" s="462">
        <f>I1407*D1407</f>
        <v>1822.621690017389</v>
      </c>
      <c r="K1407" s="398"/>
      <c r="L1407" s="16"/>
      <c r="M1407" s="398"/>
      <c r="N1407" s="16"/>
      <c r="O1407" s="398"/>
      <c r="P1407" s="398"/>
      <c r="Q1407" s="16"/>
      <c r="R1407" s="14" t="s">
        <v>27</v>
      </c>
      <c r="S1407" s="14" t="s">
        <v>28</v>
      </c>
      <c r="T1407" s="14" t="s">
        <v>50</v>
      </c>
      <c r="U1407" s="416" t="s">
        <v>51</v>
      </c>
      <c r="V1407" s="14" t="s">
        <v>2739</v>
      </c>
      <c r="W1407" s="38" t="s">
        <v>52</v>
      </c>
      <c r="X1407" s="14" t="s">
        <v>53</v>
      </c>
    </row>
    <row r="1408" spans="1:24" x14ac:dyDescent="0.2">
      <c r="A1408" s="14" t="s">
        <v>1737</v>
      </c>
      <c r="B1408" s="14" t="s">
        <v>1734</v>
      </c>
      <c r="C1408" s="14" t="s">
        <v>1738</v>
      </c>
      <c r="D1408" s="24">
        <v>552.79999999999995</v>
      </c>
      <c r="E1408" s="24">
        <v>552.79999999999995</v>
      </c>
      <c r="F1408" s="24"/>
      <c r="G1408" s="23" t="s">
        <v>67</v>
      </c>
      <c r="H1408" s="23">
        <v>2010</v>
      </c>
      <c r="I1408" s="424">
        <f>VLOOKUP(H1408,[1]Inflation!$G$16:$H$26,2,FALSE)</f>
        <v>1.0461491063094051</v>
      </c>
      <c r="J1408" s="464">
        <f t="shared" ref="J1408:J1418" si="163">I1408*E1408</f>
        <v>578.31122596783905</v>
      </c>
      <c r="K1408" s="24"/>
      <c r="L1408" s="446">
        <v>529</v>
      </c>
      <c r="M1408" s="24"/>
      <c r="N1408" s="16">
        <f t="shared" ref="N1408:N1462" si="164">I1408*L1408</f>
        <v>553.41287723767527</v>
      </c>
      <c r="O1408" s="24">
        <v>605</v>
      </c>
      <c r="P1408" s="24"/>
      <c r="Q1408" s="16">
        <f t="shared" ref="Q1408:Q1462" si="165">O1408*I1408</f>
        <v>632.92020931719003</v>
      </c>
      <c r="R1408" s="14" t="s">
        <v>27</v>
      </c>
      <c r="S1408" s="397" t="s">
        <v>153</v>
      </c>
      <c r="T1408" s="23" t="s">
        <v>66</v>
      </c>
      <c r="U1408" s="417"/>
      <c r="V1408" s="26" t="s">
        <v>2792</v>
      </c>
      <c r="W1408" s="38" t="s">
        <v>69</v>
      </c>
      <c r="X1408" s="26"/>
    </row>
    <row r="1409" spans="1:24" x14ac:dyDescent="0.2">
      <c r="A1409" s="14" t="s">
        <v>1737</v>
      </c>
      <c r="B1409" s="14" t="s">
        <v>1734</v>
      </c>
      <c r="C1409" s="14" t="s">
        <v>1739</v>
      </c>
      <c r="D1409" s="24">
        <v>813.33</v>
      </c>
      <c r="E1409" s="24">
        <v>813.33</v>
      </c>
      <c r="F1409" s="24"/>
      <c r="G1409" s="23" t="s">
        <v>67</v>
      </c>
      <c r="H1409" s="23">
        <v>2010</v>
      </c>
      <c r="I1409" s="424">
        <f>VLOOKUP(H1409,[1]Inflation!$G$16:$H$26,2,FALSE)</f>
        <v>1.0461491063094051</v>
      </c>
      <c r="J1409" s="464">
        <f t="shared" si="163"/>
        <v>850.86445263462849</v>
      </c>
      <c r="K1409" s="24"/>
      <c r="L1409" s="446">
        <v>740</v>
      </c>
      <c r="M1409" s="24"/>
      <c r="N1409" s="16">
        <f t="shared" si="164"/>
        <v>774.15033866895976</v>
      </c>
      <c r="O1409" s="24">
        <v>860</v>
      </c>
      <c r="P1409" s="24"/>
      <c r="Q1409" s="16">
        <f t="shared" si="165"/>
        <v>899.68823142608835</v>
      </c>
      <c r="R1409" s="14" t="s">
        <v>27</v>
      </c>
      <c r="S1409" s="397" t="s">
        <v>196</v>
      </c>
      <c r="T1409" s="23" t="s">
        <v>66</v>
      </c>
      <c r="U1409" s="417"/>
      <c r="V1409" s="26" t="s">
        <v>2749</v>
      </c>
      <c r="W1409" s="38" t="s">
        <v>69</v>
      </c>
      <c r="X1409" s="26"/>
    </row>
    <row r="1410" spans="1:24" x14ac:dyDescent="0.2">
      <c r="A1410" s="14" t="s">
        <v>1740</v>
      </c>
      <c r="B1410" s="14" t="s">
        <v>1741</v>
      </c>
      <c r="C1410" s="14"/>
      <c r="D1410" s="398">
        <v>10000</v>
      </c>
      <c r="E1410" s="398">
        <v>10000</v>
      </c>
      <c r="F1410" s="398"/>
      <c r="G1410" s="14" t="s">
        <v>38</v>
      </c>
      <c r="H1410" s="14">
        <v>2002</v>
      </c>
      <c r="I1410" s="424">
        <f>VLOOKUP(H1410,[1]Inflation!$G$16:$H$26,2,FALSE)</f>
        <v>1.280275745638717</v>
      </c>
      <c r="J1410" s="464">
        <f t="shared" si="163"/>
        <v>12802.757456387171</v>
      </c>
      <c r="K1410" s="14"/>
      <c r="L1410" s="18"/>
      <c r="M1410" s="14"/>
      <c r="N1410" s="16">
        <f t="shared" si="164"/>
        <v>0</v>
      </c>
      <c r="O1410" s="14"/>
      <c r="P1410" s="14"/>
      <c r="Q1410" s="16">
        <f t="shared" si="165"/>
        <v>0</v>
      </c>
      <c r="R1410" s="14" t="s">
        <v>27</v>
      </c>
      <c r="S1410" s="14" t="s">
        <v>36</v>
      </c>
      <c r="T1410" s="14" t="s">
        <v>37</v>
      </c>
      <c r="U1410" s="416">
        <v>12</v>
      </c>
      <c r="V1410" s="14" t="s">
        <v>2739</v>
      </c>
      <c r="W1410" s="38" t="s">
        <v>39</v>
      </c>
      <c r="X1410" s="14"/>
    </row>
    <row r="1411" spans="1:24" x14ac:dyDescent="0.2">
      <c r="A1411" s="37" t="s">
        <v>1740</v>
      </c>
      <c r="B1411" s="37" t="s">
        <v>1742</v>
      </c>
      <c r="C1411" s="37" t="s">
        <v>1762</v>
      </c>
      <c r="D1411" s="32">
        <v>473.5</v>
      </c>
      <c r="E1411" s="32">
        <v>473.5</v>
      </c>
      <c r="F1411" s="32"/>
      <c r="G1411" s="23" t="s">
        <v>67</v>
      </c>
      <c r="H1411" s="23">
        <v>2010</v>
      </c>
      <c r="I1411" s="424">
        <f>VLOOKUP(H1411,[1]Inflation!$G$16:$H$26,2,FALSE)</f>
        <v>1.0461491063094051</v>
      </c>
      <c r="J1411" s="464">
        <f t="shared" si="163"/>
        <v>495.35160183750327</v>
      </c>
      <c r="K1411" s="32"/>
      <c r="L1411" s="447">
        <v>380.25</v>
      </c>
      <c r="M1411" s="32"/>
      <c r="N1411" s="16">
        <f t="shared" si="164"/>
        <v>397.79819767415125</v>
      </c>
      <c r="O1411" s="32">
        <v>680</v>
      </c>
      <c r="P1411" s="32"/>
      <c r="Q1411" s="16">
        <f t="shared" si="165"/>
        <v>711.38139229039541</v>
      </c>
      <c r="R1411" s="14" t="s">
        <v>27</v>
      </c>
      <c r="S1411" s="37" t="s">
        <v>71</v>
      </c>
      <c r="T1411" s="23" t="s">
        <v>66</v>
      </c>
      <c r="U1411" s="31"/>
      <c r="V1411" s="33" t="s">
        <v>3093</v>
      </c>
      <c r="W1411" s="38" t="s">
        <v>69</v>
      </c>
      <c r="X1411" s="33"/>
    </row>
    <row r="1412" spans="1:24" x14ac:dyDescent="0.2">
      <c r="A1412" s="37" t="s">
        <v>1740</v>
      </c>
      <c r="B1412" s="37" t="s">
        <v>1742</v>
      </c>
      <c r="C1412" s="37" t="s">
        <v>1765</v>
      </c>
      <c r="D1412" s="32">
        <v>579.19000000000005</v>
      </c>
      <c r="E1412" s="32">
        <v>579.19000000000005</v>
      </c>
      <c r="F1412" s="32"/>
      <c r="G1412" s="23" t="s">
        <v>67</v>
      </c>
      <c r="H1412" s="23">
        <v>2010</v>
      </c>
      <c r="I1412" s="424">
        <f>VLOOKUP(H1412,[1]Inflation!$G$16:$H$26,2,FALSE)</f>
        <v>1.0461491063094051</v>
      </c>
      <c r="J1412" s="464">
        <f t="shared" si="163"/>
        <v>605.91910088334441</v>
      </c>
      <c r="K1412" s="32"/>
      <c r="L1412" s="447">
        <v>439.76</v>
      </c>
      <c r="M1412" s="32"/>
      <c r="N1412" s="16">
        <f t="shared" si="164"/>
        <v>460.05453099062396</v>
      </c>
      <c r="O1412" s="32">
        <v>826</v>
      </c>
      <c r="P1412" s="32"/>
      <c r="Q1412" s="16">
        <f t="shared" si="165"/>
        <v>864.11916181156857</v>
      </c>
      <c r="R1412" s="14" t="s">
        <v>27</v>
      </c>
      <c r="S1412" s="37" t="s">
        <v>71</v>
      </c>
      <c r="T1412" s="23" t="s">
        <v>66</v>
      </c>
      <c r="U1412" s="31"/>
      <c r="V1412" s="33" t="s">
        <v>3094</v>
      </c>
      <c r="W1412" s="38" t="s">
        <v>69</v>
      </c>
      <c r="X1412" s="33"/>
    </row>
    <row r="1413" spans="1:24" x14ac:dyDescent="0.2">
      <c r="A1413" s="14" t="s">
        <v>1740</v>
      </c>
      <c r="B1413" s="14" t="s">
        <v>1742</v>
      </c>
      <c r="C1413" s="14" t="s">
        <v>1774</v>
      </c>
      <c r="D1413" s="24">
        <v>477.92</v>
      </c>
      <c r="E1413" s="24">
        <v>477.92</v>
      </c>
      <c r="F1413" s="24"/>
      <c r="G1413" s="23" t="s">
        <v>67</v>
      </c>
      <c r="H1413" s="23">
        <v>2010</v>
      </c>
      <c r="I1413" s="424">
        <f>VLOOKUP(H1413,[1]Inflation!$G$16:$H$26,2,FALSE)</f>
        <v>1.0461491063094051</v>
      </c>
      <c r="J1413" s="464">
        <f t="shared" si="163"/>
        <v>499.97558088739089</v>
      </c>
      <c r="K1413" s="24"/>
      <c r="L1413" s="446">
        <v>395</v>
      </c>
      <c r="M1413" s="24"/>
      <c r="N1413" s="16">
        <f t="shared" si="164"/>
        <v>413.22889699221497</v>
      </c>
      <c r="O1413" s="24">
        <v>600</v>
      </c>
      <c r="P1413" s="24"/>
      <c r="Q1413" s="16">
        <f t="shared" si="165"/>
        <v>627.68946378564306</v>
      </c>
      <c r="R1413" s="14" t="s">
        <v>27</v>
      </c>
      <c r="S1413" s="397" t="s">
        <v>36</v>
      </c>
      <c r="T1413" s="23" t="s">
        <v>66</v>
      </c>
      <c r="U1413" s="417"/>
      <c r="V1413" s="26" t="s">
        <v>2754</v>
      </c>
      <c r="W1413" s="38" t="s">
        <v>69</v>
      </c>
      <c r="X1413" s="26"/>
    </row>
    <row r="1414" spans="1:24" x14ac:dyDescent="0.2">
      <c r="A1414" s="14" t="s">
        <v>1737</v>
      </c>
      <c r="B1414" s="14" t="s">
        <v>1742</v>
      </c>
      <c r="C1414" s="14" t="s">
        <v>1775</v>
      </c>
      <c r="D1414" s="24">
        <v>607.01</v>
      </c>
      <c r="E1414" s="24">
        <v>607.01</v>
      </c>
      <c r="F1414" s="24"/>
      <c r="G1414" s="23" t="s">
        <v>67</v>
      </c>
      <c r="H1414" s="23">
        <v>2010</v>
      </c>
      <c r="I1414" s="424">
        <f>VLOOKUP(H1414,[1]Inflation!$G$16:$H$26,2,FALSE)</f>
        <v>1.0461491063094051</v>
      </c>
      <c r="J1414" s="464">
        <f t="shared" si="163"/>
        <v>635.02296902087198</v>
      </c>
      <c r="K1414" s="24"/>
      <c r="L1414" s="446">
        <v>440</v>
      </c>
      <c r="M1414" s="24"/>
      <c r="N1414" s="16">
        <f t="shared" si="164"/>
        <v>460.30560677613823</v>
      </c>
      <c r="O1414" s="24">
        <v>845.79</v>
      </c>
      <c r="P1414" s="24"/>
      <c r="Q1414" s="16">
        <f t="shared" si="165"/>
        <v>884.82245262543165</v>
      </c>
      <c r="R1414" s="14" t="s">
        <v>27</v>
      </c>
      <c r="S1414" s="397" t="s">
        <v>44</v>
      </c>
      <c r="T1414" s="23" t="s">
        <v>66</v>
      </c>
      <c r="U1414" s="417"/>
      <c r="V1414" s="26" t="s">
        <v>2801</v>
      </c>
      <c r="W1414" s="38" t="s">
        <v>69</v>
      </c>
      <c r="X1414" s="26"/>
    </row>
    <row r="1415" spans="1:24" x14ac:dyDescent="0.2">
      <c r="A1415" s="14" t="s">
        <v>1737</v>
      </c>
      <c r="B1415" s="14" t="s">
        <v>1742</v>
      </c>
      <c r="C1415" s="14" t="s">
        <v>1776</v>
      </c>
      <c r="D1415" s="24">
        <v>218.95</v>
      </c>
      <c r="E1415" s="24">
        <v>218.95</v>
      </c>
      <c r="F1415" s="24"/>
      <c r="G1415" s="23" t="s">
        <v>67</v>
      </c>
      <c r="H1415" s="23">
        <v>2010</v>
      </c>
      <c r="I1415" s="424">
        <f>VLOOKUP(H1415,[1]Inflation!$G$16:$H$26,2,FALSE)</f>
        <v>1.0461491063094051</v>
      </c>
      <c r="J1415" s="464">
        <f t="shared" si="163"/>
        <v>229.05434682644423</v>
      </c>
      <c r="K1415" s="24"/>
      <c r="L1415" s="446">
        <v>178</v>
      </c>
      <c r="M1415" s="24"/>
      <c r="N1415" s="16">
        <f t="shared" si="164"/>
        <v>186.21454092307411</v>
      </c>
      <c r="O1415" s="24">
        <v>300</v>
      </c>
      <c r="P1415" s="24"/>
      <c r="Q1415" s="16">
        <f t="shared" si="165"/>
        <v>313.84473189282153</v>
      </c>
      <c r="R1415" s="14" t="s">
        <v>27</v>
      </c>
      <c r="S1415" s="397" t="s">
        <v>153</v>
      </c>
      <c r="T1415" s="23" t="s">
        <v>66</v>
      </c>
      <c r="U1415" s="417"/>
      <c r="V1415" s="26" t="s">
        <v>2781</v>
      </c>
      <c r="W1415" s="38" t="s">
        <v>69</v>
      </c>
      <c r="X1415" s="26"/>
    </row>
    <row r="1416" spans="1:24" x14ac:dyDescent="0.2">
      <c r="A1416" s="14" t="s">
        <v>1737</v>
      </c>
      <c r="B1416" s="14" t="s">
        <v>1742</v>
      </c>
      <c r="C1416" s="14" t="s">
        <v>1777</v>
      </c>
      <c r="D1416" s="24">
        <v>638.5</v>
      </c>
      <c r="E1416" s="24">
        <v>638.5</v>
      </c>
      <c r="F1416" s="24"/>
      <c r="G1416" s="23" t="s">
        <v>67</v>
      </c>
      <c r="H1416" s="23">
        <v>2010</v>
      </c>
      <c r="I1416" s="424">
        <f>VLOOKUP(H1416,[1]Inflation!$G$16:$H$26,2,FALSE)</f>
        <v>1.0461491063094051</v>
      </c>
      <c r="J1416" s="464">
        <f t="shared" si="163"/>
        <v>667.96620437855518</v>
      </c>
      <c r="K1416" s="24"/>
      <c r="L1416" s="446">
        <v>520</v>
      </c>
      <c r="M1416" s="24"/>
      <c r="N1416" s="16">
        <f t="shared" si="164"/>
        <v>543.99753528089059</v>
      </c>
      <c r="O1416" s="24">
        <v>1000</v>
      </c>
      <c r="P1416" s="24"/>
      <c r="Q1416" s="16">
        <f t="shared" si="165"/>
        <v>1046.1491063094049</v>
      </c>
      <c r="R1416" s="14" t="s">
        <v>27</v>
      </c>
      <c r="S1416" s="397" t="s">
        <v>196</v>
      </c>
      <c r="T1416" s="23" t="s">
        <v>66</v>
      </c>
      <c r="U1416" s="417"/>
      <c r="V1416" s="26" t="s">
        <v>2855</v>
      </c>
      <c r="W1416" s="38" t="s">
        <v>69</v>
      </c>
      <c r="X1416" s="26"/>
    </row>
    <row r="1417" spans="1:24" x14ac:dyDescent="0.2">
      <c r="A1417" s="14" t="s">
        <v>1740</v>
      </c>
      <c r="B1417" s="14" t="s">
        <v>1742</v>
      </c>
      <c r="C1417" s="14" t="s">
        <v>1778</v>
      </c>
      <c r="D1417" s="24">
        <v>565.49</v>
      </c>
      <c r="E1417" s="24">
        <v>565.49</v>
      </c>
      <c r="F1417" s="24"/>
      <c r="G1417" s="23" t="s">
        <v>67</v>
      </c>
      <c r="H1417" s="23">
        <v>2010</v>
      </c>
      <c r="I1417" s="424">
        <f>VLOOKUP(H1417,[1]Inflation!$G$16:$H$26,2,FALSE)</f>
        <v>1.0461491063094051</v>
      </c>
      <c r="J1417" s="464">
        <f t="shared" si="163"/>
        <v>591.58685812690544</v>
      </c>
      <c r="K1417" s="24"/>
      <c r="L1417" s="446">
        <v>400</v>
      </c>
      <c r="M1417" s="24"/>
      <c r="N1417" s="16">
        <f t="shared" si="164"/>
        <v>418.459642523762</v>
      </c>
      <c r="O1417" s="24">
        <v>775</v>
      </c>
      <c r="P1417" s="24"/>
      <c r="Q1417" s="16">
        <f t="shared" si="165"/>
        <v>810.76555738978891</v>
      </c>
      <c r="R1417" s="14" t="s">
        <v>27</v>
      </c>
      <c r="S1417" s="37" t="s">
        <v>83</v>
      </c>
      <c r="T1417" s="23" t="s">
        <v>66</v>
      </c>
      <c r="U1417" s="417"/>
      <c r="V1417" s="26" t="s">
        <v>2897</v>
      </c>
      <c r="W1417" s="38" t="s">
        <v>69</v>
      </c>
      <c r="X1417" s="26"/>
    </row>
    <row r="1418" spans="1:24" x14ac:dyDescent="0.2">
      <c r="A1418" s="14" t="s">
        <v>1737</v>
      </c>
      <c r="B1418" s="14" t="s">
        <v>1742</v>
      </c>
      <c r="C1418" s="14" t="s">
        <v>1780</v>
      </c>
      <c r="D1418" s="24">
        <v>397.43</v>
      </c>
      <c r="E1418" s="24">
        <v>397.43</v>
      </c>
      <c r="F1418" s="24"/>
      <c r="G1418" s="23">
        <v>2011</v>
      </c>
      <c r="H1418" s="23">
        <v>2011</v>
      </c>
      <c r="I1418" s="424">
        <f>VLOOKUP(H1418,[1]Inflation!$G$16:$H$26,2,FALSE)</f>
        <v>1.0292667257822254</v>
      </c>
      <c r="J1418" s="464">
        <f t="shared" si="163"/>
        <v>409.06147482762987</v>
      </c>
      <c r="K1418" s="24"/>
      <c r="L1418" s="446">
        <v>236</v>
      </c>
      <c r="M1418" s="24"/>
      <c r="N1418" s="16">
        <f t="shared" si="164"/>
        <v>242.9069472846052</v>
      </c>
      <c r="O1418" s="24">
        <v>575</v>
      </c>
      <c r="P1418" s="24"/>
      <c r="Q1418" s="16">
        <f t="shared" si="165"/>
        <v>591.82836732477961</v>
      </c>
      <c r="R1418" s="14" t="s">
        <v>27</v>
      </c>
      <c r="S1418" s="403" t="s">
        <v>2714</v>
      </c>
      <c r="T1418" s="23" t="s">
        <v>66</v>
      </c>
      <c r="U1418" s="417"/>
      <c r="V1418" s="26" t="s">
        <v>2796</v>
      </c>
      <c r="W1418" s="38" t="s">
        <v>69</v>
      </c>
      <c r="X1418" s="26"/>
    </row>
    <row r="1419" spans="1:24" x14ac:dyDescent="0.2">
      <c r="A1419" s="14" t="s">
        <v>1740</v>
      </c>
      <c r="B1419" s="14" t="s">
        <v>1781</v>
      </c>
      <c r="C1419" s="14" t="s">
        <v>1826</v>
      </c>
      <c r="D1419" s="412">
        <v>11838</v>
      </c>
      <c r="E1419" s="412">
        <f>D1419/4</f>
        <v>2959.5</v>
      </c>
      <c r="F1419" s="412" t="s">
        <v>27</v>
      </c>
      <c r="G1419" s="14">
        <v>2010</v>
      </c>
      <c r="H1419" s="14">
        <v>2010</v>
      </c>
      <c r="I1419" s="424">
        <f>VLOOKUP(H1419,[1]Inflation!$G$16:$H$26,2,FALSE)</f>
        <v>1.0461491063094051</v>
      </c>
      <c r="J1419" s="464">
        <f t="shared" ref="J1419:J1445" si="166">I1419*E1419</f>
        <v>3096.0782801226842</v>
      </c>
      <c r="K1419" s="413">
        <v>0</v>
      </c>
      <c r="L1419" s="457" t="s">
        <v>210</v>
      </c>
      <c r="M1419" s="414"/>
      <c r="N1419" s="16" t="e">
        <f t="shared" si="164"/>
        <v>#VALUE!</v>
      </c>
      <c r="O1419" s="414" t="s">
        <v>210</v>
      </c>
      <c r="P1419" s="414"/>
      <c r="Q1419" s="16" t="e">
        <f t="shared" si="165"/>
        <v>#VALUE!</v>
      </c>
      <c r="R1419" s="14" t="s">
        <v>394</v>
      </c>
      <c r="S1419" s="14" t="s">
        <v>74</v>
      </c>
      <c r="T1419" s="14" t="s">
        <v>1827</v>
      </c>
      <c r="U1419" s="416" t="s">
        <v>120</v>
      </c>
      <c r="V1419" s="14" t="s">
        <v>2766</v>
      </c>
      <c r="W1419" s="38" t="s">
        <v>121</v>
      </c>
      <c r="X1419" s="14"/>
    </row>
    <row r="1420" spans="1:24" x14ac:dyDescent="0.2">
      <c r="A1420" s="14" t="s">
        <v>1740</v>
      </c>
      <c r="B1420" s="14" t="s">
        <v>1781</v>
      </c>
      <c r="C1420" s="14" t="s">
        <v>1826</v>
      </c>
      <c r="D1420" s="412">
        <v>11264</v>
      </c>
      <c r="E1420" s="412">
        <f>D1420/4</f>
        <v>2816</v>
      </c>
      <c r="F1420" s="412" t="s">
        <v>27</v>
      </c>
      <c r="G1420" s="14">
        <v>2011</v>
      </c>
      <c r="H1420" s="14">
        <v>2011</v>
      </c>
      <c r="I1420" s="424">
        <f>VLOOKUP(H1420,[1]Inflation!$G$16:$H$26,2,FALSE)</f>
        <v>1.0292667257822254</v>
      </c>
      <c r="J1420" s="464">
        <f t="shared" si="166"/>
        <v>2898.4150998027467</v>
      </c>
      <c r="K1420" s="413" t="s">
        <v>963</v>
      </c>
      <c r="L1420" s="457" t="s">
        <v>210</v>
      </c>
      <c r="M1420" s="414"/>
      <c r="N1420" s="16" t="e">
        <f t="shared" si="164"/>
        <v>#VALUE!</v>
      </c>
      <c r="O1420" s="414" t="s">
        <v>210</v>
      </c>
      <c r="P1420" s="414"/>
      <c r="Q1420" s="16" t="e">
        <f t="shared" si="165"/>
        <v>#VALUE!</v>
      </c>
      <c r="R1420" s="14" t="s">
        <v>394</v>
      </c>
      <c r="S1420" s="14" t="s">
        <v>74</v>
      </c>
      <c r="T1420" s="14" t="s">
        <v>397</v>
      </c>
      <c r="U1420" s="416">
        <v>2</v>
      </c>
      <c r="V1420" s="14" t="s">
        <v>2766</v>
      </c>
      <c r="W1420" s="38" t="s">
        <v>121</v>
      </c>
      <c r="X1420" s="14"/>
    </row>
    <row r="1421" spans="1:24" x14ac:dyDescent="0.2">
      <c r="A1421" s="14" t="s">
        <v>1740</v>
      </c>
      <c r="B1421" s="14" t="s">
        <v>1781</v>
      </c>
      <c r="C1421" s="14" t="s">
        <v>1828</v>
      </c>
      <c r="D1421" s="412">
        <v>649.63</v>
      </c>
      <c r="E1421" s="412">
        <v>649.63</v>
      </c>
      <c r="F1421" s="412"/>
      <c r="G1421" s="14">
        <v>2010</v>
      </c>
      <c r="H1421" s="14">
        <v>2010</v>
      </c>
      <c r="I1421" s="424">
        <f>VLOOKUP(H1421,[1]Inflation!$G$16:$H$26,2,FALSE)</f>
        <v>1.0461491063094051</v>
      </c>
      <c r="J1421" s="464">
        <f t="shared" si="166"/>
        <v>679.60984393177876</v>
      </c>
      <c r="K1421" s="413">
        <v>0</v>
      </c>
      <c r="L1421" s="457" t="s">
        <v>210</v>
      </c>
      <c r="M1421" s="414"/>
      <c r="N1421" s="16" t="e">
        <f t="shared" si="164"/>
        <v>#VALUE!</v>
      </c>
      <c r="O1421" s="414" t="s">
        <v>210</v>
      </c>
      <c r="P1421" s="414"/>
      <c r="Q1421" s="16" t="e">
        <f t="shared" si="165"/>
        <v>#VALUE!</v>
      </c>
      <c r="R1421" s="14" t="s">
        <v>27</v>
      </c>
      <c r="S1421" s="14" t="s">
        <v>44</v>
      </c>
      <c r="T1421" s="14" t="s">
        <v>123</v>
      </c>
      <c r="U1421" s="416" t="s">
        <v>1829</v>
      </c>
      <c r="V1421" s="14" t="s">
        <v>3107</v>
      </c>
      <c r="W1421" s="38" t="s">
        <v>1830</v>
      </c>
      <c r="X1421" s="14"/>
    </row>
    <row r="1422" spans="1:24" x14ac:dyDescent="0.2">
      <c r="A1422" s="14" t="s">
        <v>1740</v>
      </c>
      <c r="B1422" s="14" t="s">
        <v>1781</v>
      </c>
      <c r="C1422" s="14" t="s">
        <v>1831</v>
      </c>
      <c r="D1422" s="398">
        <v>3900</v>
      </c>
      <c r="E1422" s="398">
        <v>3900</v>
      </c>
      <c r="F1422" s="398"/>
      <c r="G1422" s="14" t="s">
        <v>38</v>
      </c>
      <c r="H1422" s="14">
        <v>2002</v>
      </c>
      <c r="I1422" s="424">
        <f>VLOOKUP(H1422,[1]Inflation!$G$16:$H$26,2,FALSE)</f>
        <v>1.280275745638717</v>
      </c>
      <c r="J1422" s="464">
        <f t="shared" si="166"/>
        <v>4993.0754079909966</v>
      </c>
      <c r="K1422" s="14"/>
      <c r="L1422" s="18"/>
      <c r="M1422" s="14"/>
      <c r="N1422" s="16">
        <f t="shared" si="164"/>
        <v>0</v>
      </c>
      <c r="O1422" s="14"/>
      <c r="P1422" s="14"/>
      <c r="Q1422" s="16">
        <f t="shared" si="165"/>
        <v>0</v>
      </c>
      <c r="R1422" s="14" t="s">
        <v>27</v>
      </c>
      <c r="S1422" s="14" t="s">
        <v>36</v>
      </c>
      <c r="T1422" s="14" t="s">
        <v>37</v>
      </c>
      <c r="U1422" s="416">
        <v>12</v>
      </c>
      <c r="V1422" s="14" t="s">
        <v>2739</v>
      </c>
      <c r="W1422" s="38" t="s">
        <v>39</v>
      </c>
      <c r="X1422" s="14"/>
    </row>
    <row r="1423" spans="1:24" x14ac:dyDescent="0.2">
      <c r="A1423" s="14" t="s">
        <v>1740</v>
      </c>
      <c r="B1423" s="14" t="s">
        <v>1781</v>
      </c>
      <c r="C1423" s="14" t="s">
        <v>1832</v>
      </c>
      <c r="D1423" s="398">
        <v>1900</v>
      </c>
      <c r="E1423" s="398">
        <v>1900</v>
      </c>
      <c r="F1423" s="398"/>
      <c r="G1423" s="14" t="s">
        <v>38</v>
      </c>
      <c r="H1423" s="14">
        <v>2002</v>
      </c>
      <c r="I1423" s="424">
        <f>VLOOKUP(H1423,[1]Inflation!$G$16:$H$26,2,FALSE)</f>
        <v>1.280275745638717</v>
      </c>
      <c r="J1423" s="464">
        <f t="shared" si="166"/>
        <v>2432.5239167135624</v>
      </c>
      <c r="K1423" s="14"/>
      <c r="L1423" s="18"/>
      <c r="M1423" s="14"/>
      <c r="N1423" s="16">
        <f t="shared" si="164"/>
        <v>0</v>
      </c>
      <c r="O1423" s="14"/>
      <c r="P1423" s="14"/>
      <c r="Q1423" s="16">
        <f t="shared" si="165"/>
        <v>0</v>
      </c>
      <c r="R1423" s="14" t="s">
        <v>27</v>
      </c>
      <c r="S1423" s="14" t="s">
        <v>36</v>
      </c>
      <c r="T1423" s="14" t="s">
        <v>37</v>
      </c>
      <c r="U1423" s="416">
        <v>12</v>
      </c>
      <c r="V1423" s="14" t="s">
        <v>2739</v>
      </c>
      <c r="W1423" s="38" t="s">
        <v>39</v>
      </c>
      <c r="X1423" s="14"/>
    </row>
    <row r="1424" spans="1:24" x14ac:dyDescent="0.2">
      <c r="A1424" s="14" t="s">
        <v>1740</v>
      </c>
      <c r="B1424" s="14" t="s">
        <v>1781</v>
      </c>
      <c r="C1424" s="14" t="s">
        <v>1834</v>
      </c>
      <c r="D1424" s="24">
        <v>935.05</v>
      </c>
      <c r="E1424" s="24">
        <v>935.05</v>
      </c>
      <c r="F1424" s="24" t="s">
        <v>27</v>
      </c>
      <c r="G1424" s="23" t="s">
        <v>67</v>
      </c>
      <c r="H1424" s="23">
        <v>2010</v>
      </c>
      <c r="I1424" s="424">
        <f>VLOOKUP(H1424,[1]Inflation!$G$16:$H$26,2,FALSE)</f>
        <v>1.0461491063094051</v>
      </c>
      <c r="J1424" s="464">
        <f t="shared" si="166"/>
        <v>978.2017218546091</v>
      </c>
      <c r="K1424" s="24"/>
      <c r="L1424" s="446">
        <v>763.56</v>
      </c>
      <c r="M1424" s="24"/>
      <c r="N1424" s="16">
        <f t="shared" si="164"/>
        <v>798.79761161360932</v>
      </c>
      <c r="O1424" s="24">
        <v>1350</v>
      </c>
      <c r="P1424" s="24"/>
      <c r="Q1424" s="16">
        <f t="shared" si="165"/>
        <v>1412.3012935176969</v>
      </c>
      <c r="R1424" s="23" t="s">
        <v>1102</v>
      </c>
      <c r="S1424" s="14" t="s">
        <v>65</v>
      </c>
      <c r="T1424" s="23" t="s">
        <v>66</v>
      </c>
      <c r="U1424" s="417"/>
      <c r="V1424" s="26" t="s">
        <v>3108</v>
      </c>
      <c r="W1424" s="38" t="s">
        <v>69</v>
      </c>
      <c r="X1424" s="26"/>
    </row>
    <row r="1425" spans="1:24" x14ac:dyDescent="0.2">
      <c r="A1425" s="14" t="s">
        <v>1740</v>
      </c>
      <c r="B1425" s="14" t="s">
        <v>1781</v>
      </c>
      <c r="C1425" s="14" t="s">
        <v>1834</v>
      </c>
      <c r="D1425" s="24">
        <v>935.05</v>
      </c>
      <c r="E1425" s="24">
        <v>935.05</v>
      </c>
      <c r="F1425" s="24" t="s">
        <v>27</v>
      </c>
      <c r="G1425" s="23" t="s">
        <v>67</v>
      </c>
      <c r="H1425" s="23">
        <v>2010</v>
      </c>
      <c r="I1425" s="424">
        <f>VLOOKUP(H1425,[1]Inflation!$G$16:$H$26,2,FALSE)</f>
        <v>1.0461491063094051</v>
      </c>
      <c r="J1425" s="464">
        <f t="shared" si="166"/>
        <v>978.2017218546091</v>
      </c>
      <c r="K1425" s="24"/>
      <c r="L1425" s="446">
        <v>763.56</v>
      </c>
      <c r="M1425" s="24"/>
      <c r="N1425" s="16">
        <f t="shared" si="164"/>
        <v>798.79761161360932</v>
      </c>
      <c r="O1425" s="24">
        <v>1350</v>
      </c>
      <c r="P1425" s="24"/>
      <c r="Q1425" s="16">
        <f t="shared" si="165"/>
        <v>1412.3012935176969</v>
      </c>
      <c r="R1425" s="23" t="s">
        <v>1102</v>
      </c>
      <c r="S1425" s="14" t="s">
        <v>65</v>
      </c>
      <c r="T1425" s="23" t="s">
        <v>66</v>
      </c>
      <c r="U1425" s="417"/>
      <c r="V1425" s="26" t="s">
        <v>3108</v>
      </c>
      <c r="W1425" s="38" t="s">
        <v>69</v>
      </c>
      <c r="X1425" s="26"/>
    </row>
    <row r="1426" spans="1:24" x14ac:dyDescent="0.2">
      <c r="A1426" s="14" t="s">
        <v>1740</v>
      </c>
      <c r="B1426" s="14" t="s">
        <v>1781</v>
      </c>
      <c r="C1426" s="14" t="s">
        <v>1834</v>
      </c>
      <c r="D1426" s="24">
        <v>935.05</v>
      </c>
      <c r="E1426" s="24">
        <v>935.05</v>
      </c>
      <c r="F1426" s="24" t="s">
        <v>27</v>
      </c>
      <c r="G1426" s="23" t="s">
        <v>67</v>
      </c>
      <c r="H1426" s="23">
        <v>2010</v>
      </c>
      <c r="I1426" s="424">
        <f>VLOOKUP(H1426,[1]Inflation!$G$16:$H$26,2,FALSE)</f>
        <v>1.0461491063094051</v>
      </c>
      <c r="J1426" s="464">
        <f t="shared" si="166"/>
        <v>978.2017218546091</v>
      </c>
      <c r="K1426" s="24"/>
      <c r="L1426" s="446">
        <v>763.56</v>
      </c>
      <c r="M1426" s="24"/>
      <c r="N1426" s="16">
        <f t="shared" si="164"/>
        <v>798.79761161360932</v>
      </c>
      <c r="O1426" s="24">
        <v>1350</v>
      </c>
      <c r="P1426" s="24"/>
      <c r="Q1426" s="16">
        <f t="shared" si="165"/>
        <v>1412.3012935176969</v>
      </c>
      <c r="R1426" s="23" t="s">
        <v>1102</v>
      </c>
      <c r="S1426" s="14" t="s">
        <v>65</v>
      </c>
      <c r="T1426" s="23" t="s">
        <v>66</v>
      </c>
      <c r="U1426" s="417"/>
      <c r="V1426" s="26" t="s">
        <v>3108</v>
      </c>
      <c r="W1426" s="38" t="s">
        <v>69</v>
      </c>
      <c r="X1426" s="26"/>
    </row>
    <row r="1427" spans="1:24" x14ac:dyDescent="0.2">
      <c r="A1427" s="14" t="s">
        <v>1740</v>
      </c>
      <c r="B1427" s="14" t="s">
        <v>1781</v>
      </c>
      <c r="C1427" s="14" t="s">
        <v>1834</v>
      </c>
      <c r="D1427" s="24">
        <v>935.05</v>
      </c>
      <c r="E1427" s="24">
        <v>935.05</v>
      </c>
      <c r="F1427" s="24" t="s">
        <v>27</v>
      </c>
      <c r="G1427" s="23" t="s">
        <v>67</v>
      </c>
      <c r="H1427" s="23">
        <v>2010</v>
      </c>
      <c r="I1427" s="424">
        <f>VLOOKUP(H1427,[1]Inflation!$G$16:$H$26,2,FALSE)</f>
        <v>1.0461491063094051</v>
      </c>
      <c r="J1427" s="464">
        <f t="shared" si="166"/>
        <v>978.2017218546091</v>
      </c>
      <c r="K1427" s="24"/>
      <c r="L1427" s="446">
        <v>763.56</v>
      </c>
      <c r="M1427" s="24"/>
      <c r="N1427" s="16">
        <f t="shared" si="164"/>
        <v>798.79761161360932</v>
      </c>
      <c r="O1427" s="24">
        <v>1350</v>
      </c>
      <c r="P1427" s="24"/>
      <c r="Q1427" s="16">
        <f t="shared" si="165"/>
        <v>1412.3012935176969</v>
      </c>
      <c r="R1427" s="23" t="s">
        <v>1102</v>
      </c>
      <c r="S1427" s="14" t="s">
        <v>65</v>
      </c>
      <c r="T1427" s="23" t="s">
        <v>66</v>
      </c>
      <c r="U1427" s="417"/>
      <c r="V1427" s="26" t="s">
        <v>3108</v>
      </c>
      <c r="W1427" s="38" t="s">
        <v>69</v>
      </c>
      <c r="X1427" s="26"/>
    </row>
    <row r="1428" spans="1:24" x14ac:dyDescent="0.2">
      <c r="A1428" s="14" t="s">
        <v>1740</v>
      </c>
      <c r="B1428" s="14" t="s">
        <v>1781</v>
      </c>
      <c r="C1428" s="14" t="s">
        <v>1837</v>
      </c>
      <c r="D1428" s="24">
        <v>791.11</v>
      </c>
      <c r="E1428" s="24">
        <v>791.11</v>
      </c>
      <c r="F1428" s="24"/>
      <c r="G1428" s="23" t="s">
        <v>67</v>
      </c>
      <c r="H1428" s="23">
        <v>2010</v>
      </c>
      <c r="I1428" s="424">
        <f>VLOOKUP(H1428,[1]Inflation!$G$16:$H$26,2,FALSE)</f>
        <v>1.0461491063094051</v>
      </c>
      <c r="J1428" s="464">
        <f t="shared" si="166"/>
        <v>827.61901949243349</v>
      </c>
      <c r="K1428" s="24"/>
      <c r="L1428" s="446">
        <v>750</v>
      </c>
      <c r="M1428" s="24"/>
      <c r="N1428" s="16">
        <f t="shared" si="164"/>
        <v>784.61182973205382</v>
      </c>
      <c r="O1428" s="24">
        <v>1000</v>
      </c>
      <c r="P1428" s="24"/>
      <c r="Q1428" s="16">
        <f t="shared" si="165"/>
        <v>1046.1491063094049</v>
      </c>
      <c r="R1428" s="23" t="s">
        <v>27</v>
      </c>
      <c r="S1428" s="397" t="s">
        <v>36</v>
      </c>
      <c r="T1428" s="23" t="s">
        <v>66</v>
      </c>
      <c r="U1428" s="417"/>
      <c r="V1428" s="26" t="s">
        <v>2783</v>
      </c>
      <c r="W1428" s="38" t="s">
        <v>69</v>
      </c>
      <c r="X1428" s="26"/>
    </row>
    <row r="1429" spans="1:24" x14ac:dyDescent="0.2">
      <c r="A1429" s="14" t="s">
        <v>1737</v>
      </c>
      <c r="B1429" s="14" t="s">
        <v>1781</v>
      </c>
      <c r="C1429" s="14" t="s">
        <v>1838</v>
      </c>
      <c r="D1429" s="24">
        <v>509.38</v>
      </c>
      <c r="E1429" s="24">
        <v>509.38</v>
      </c>
      <c r="F1429" s="24"/>
      <c r="G1429" s="23" t="s">
        <v>67</v>
      </c>
      <c r="H1429" s="23">
        <v>2010</v>
      </c>
      <c r="I1429" s="424">
        <f>VLOOKUP(H1429,[1]Inflation!$G$16:$H$26,2,FALSE)</f>
        <v>1.0461491063094051</v>
      </c>
      <c r="J1429" s="464">
        <f t="shared" si="166"/>
        <v>532.88743177188474</v>
      </c>
      <c r="K1429" s="24"/>
      <c r="L1429" s="446">
        <v>369.31</v>
      </c>
      <c r="M1429" s="24"/>
      <c r="N1429" s="16">
        <f t="shared" si="164"/>
        <v>386.35332645112641</v>
      </c>
      <c r="O1429" s="24">
        <v>730.89</v>
      </c>
      <c r="P1429" s="24"/>
      <c r="Q1429" s="16">
        <f t="shared" si="165"/>
        <v>764.61992031048101</v>
      </c>
      <c r="R1429" s="23" t="s">
        <v>27</v>
      </c>
      <c r="S1429" s="397" t="s">
        <v>153</v>
      </c>
      <c r="T1429" s="23" t="s">
        <v>66</v>
      </c>
      <c r="U1429" s="417"/>
      <c r="V1429" s="26" t="s">
        <v>3109</v>
      </c>
      <c r="W1429" s="38" t="s">
        <v>69</v>
      </c>
      <c r="X1429" s="26"/>
    </row>
    <row r="1430" spans="1:24" x14ac:dyDescent="0.2">
      <c r="A1430" s="14" t="s">
        <v>1737</v>
      </c>
      <c r="B1430" s="14" t="s">
        <v>1781</v>
      </c>
      <c r="C1430" s="14" t="s">
        <v>1838</v>
      </c>
      <c r="D1430" s="24">
        <v>554.55999999999995</v>
      </c>
      <c r="E1430" s="24">
        <v>554.55999999999995</v>
      </c>
      <c r="F1430" s="24"/>
      <c r="G1430" s="23" t="s">
        <v>67</v>
      </c>
      <c r="H1430" s="23">
        <v>2010</v>
      </c>
      <c r="I1430" s="424">
        <f>VLOOKUP(H1430,[1]Inflation!$G$16:$H$26,2,FALSE)</f>
        <v>1.0461491063094051</v>
      </c>
      <c r="J1430" s="464">
        <f t="shared" si="166"/>
        <v>580.15244839494358</v>
      </c>
      <c r="K1430" s="24"/>
      <c r="L1430" s="446">
        <v>500</v>
      </c>
      <c r="M1430" s="24"/>
      <c r="N1430" s="16">
        <f t="shared" si="164"/>
        <v>523.07455315470247</v>
      </c>
      <c r="O1430" s="24">
        <v>616.96</v>
      </c>
      <c r="P1430" s="24"/>
      <c r="Q1430" s="16">
        <f t="shared" si="165"/>
        <v>645.43215262865056</v>
      </c>
      <c r="R1430" s="23" t="s">
        <v>27</v>
      </c>
      <c r="S1430" s="397" t="s">
        <v>153</v>
      </c>
      <c r="T1430" s="23" t="s">
        <v>66</v>
      </c>
      <c r="U1430" s="417"/>
      <c r="V1430" s="26" t="s">
        <v>2845</v>
      </c>
      <c r="W1430" s="38" t="s">
        <v>69</v>
      </c>
      <c r="X1430" s="26"/>
    </row>
    <row r="1431" spans="1:24" x14ac:dyDescent="0.2">
      <c r="A1431" s="14" t="s">
        <v>1737</v>
      </c>
      <c r="B1431" s="14" t="s">
        <v>1781</v>
      </c>
      <c r="C1431" s="14" t="s">
        <v>1840</v>
      </c>
      <c r="D1431" s="24">
        <v>174.39</v>
      </c>
      <c r="E1431" s="24">
        <v>174.39</v>
      </c>
      <c r="F1431" s="24"/>
      <c r="G1431" s="23" t="s">
        <v>67</v>
      </c>
      <c r="H1431" s="23">
        <v>2010</v>
      </c>
      <c r="I1431" s="424">
        <f>VLOOKUP(H1431,[1]Inflation!$G$16:$H$26,2,FALSE)</f>
        <v>1.0461491063094051</v>
      </c>
      <c r="J1431" s="464">
        <f t="shared" si="166"/>
        <v>182.43794264929713</v>
      </c>
      <c r="K1431" s="24"/>
      <c r="L1431" s="446">
        <v>120</v>
      </c>
      <c r="M1431" s="24"/>
      <c r="N1431" s="16">
        <f t="shared" si="164"/>
        <v>125.5378927571286</v>
      </c>
      <c r="O1431" s="24">
        <v>345</v>
      </c>
      <c r="P1431" s="24"/>
      <c r="Q1431" s="16">
        <f t="shared" si="165"/>
        <v>360.92144167674473</v>
      </c>
      <c r="R1431" s="23" t="s">
        <v>27</v>
      </c>
      <c r="S1431" s="397" t="s">
        <v>153</v>
      </c>
      <c r="T1431" s="23" t="s">
        <v>66</v>
      </c>
      <c r="U1431" s="417"/>
      <c r="V1431" s="26" t="s">
        <v>3110</v>
      </c>
      <c r="W1431" s="38" t="s">
        <v>69</v>
      </c>
      <c r="X1431" s="26"/>
    </row>
    <row r="1432" spans="1:24" x14ac:dyDescent="0.2">
      <c r="A1432" s="14" t="s">
        <v>1737</v>
      </c>
      <c r="B1432" s="14" t="s">
        <v>1781</v>
      </c>
      <c r="C1432" s="14" t="s">
        <v>1842</v>
      </c>
      <c r="D1432" s="24">
        <v>955.48</v>
      </c>
      <c r="E1432" s="24">
        <v>955.48</v>
      </c>
      <c r="F1432" s="24"/>
      <c r="G1432" s="23" t="s">
        <v>67</v>
      </c>
      <c r="H1432" s="23">
        <v>2010</v>
      </c>
      <c r="I1432" s="424">
        <f>VLOOKUP(H1432,[1]Inflation!$G$16:$H$26,2,FALSE)</f>
        <v>1.0461491063094051</v>
      </c>
      <c r="J1432" s="464">
        <f t="shared" si="166"/>
        <v>999.5745480965104</v>
      </c>
      <c r="K1432" s="24"/>
      <c r="L1432" s="446">
        <v>480</v>
      </c>
      <c r="M1432" s="24"/>
      <c r="N1432" s="16">
        <f t="shared" si="164"/>
        <v>502.15157102851441</v>
      </c>
      <c r="O1432" s="24">
        <v>1800</v>
      </c>
      <c r="P1432" s="24"/>
      <c r="Q1432" s="16">
        <f t="shared" si="165"/>
        <v>1883.0683913569292</v>
      </c>
      <c r="R1432" s="23" t="s">
        <v>1843</v>
      </c>
      <c r="S1432" s="397" t="s">
        <v>262</v>
      </c>
      <c r="T1432" s="23" t="s">
        <v>66</v>
      </c>
      <c r="U1432" s="417"/>
      <c r="V1432" s="26" t="s">
        <v>3111</v>
      </c>
      <c r="W1432" s="38" t="s">
        <v>69</v>
      </c>
      <c r="X1432" s="26"/>
    </row>
    <row r="1433" spans="1:24" x14ac:dyDescent="0.2">
      <c r="A1433" s="14" t="s">
        <v>1737</v>
      </c>
      <c r="B1433" s="14" t="s">
        <v>1781</v>
      </c>
      <c r="C1433" s="14" t="s">
        <v>1846</v>
      </c>
      <c r="D1433" s="24">
        <v>638.12</v>
      </c>
      <c r="E1433" s="24">
        <v>638.12</v>
      </c>
      <c r="F1433" s="24"/>
      <c r="G1433" s="23" t="s">
        <v>67</v>
      </c>
      <c r="H1433" s="23">
        <v>2010</v>
      </c>
      <c r="I1433" s="424">
        <f>VLOOKUP(H1433,[1]Inflation!$G$16:$H$26,2,FALSE)</f>
        <v>1.0461491063094051</v>
      </c>
      <c r="J1433" s="464">
        <f t="shared" si="166"/>
        <v>667.5686677181576</v>
      </c>
      <c r="K1433" s="24"/>
      <c r="L1433" s="446">
        <v>520</v>
      </c>
      <c r="M1433" s="24"/>
      <c r="N1433" s="16">
        <f t="shared" si="164"/>
        <v>543.99753528089059</v>
      </c>
      <c r="O1433" s="24">
        <v>728</v>
      </c>
      <c r="P1433" s="24"/>
      <c r="Q1433" s="16">
        <f t="shared" si="165"/>
        <v>761.59654939324685</v>
      </c>
      <c r="R1433" s="23" t="s">
        <v>27</v>
      </c>
      <c r="S1433" s="397" t="s">
        <v>196</v>
      </c>
      <c r="T1433" s="23" t="s">
        <v>66</v>
      </c>
      <c r="U1433" s="417"/>
      <c r="V1433" s="26" t="s">
        <v>2845</v>
      </c>
      <c r="W1433" s="38" t="s">
        <v>69</v>
      </c>
      <c r="X1433" s="26"/>
    </row>
    <row r="1434" spans="1:24" x14ac:dyDescent="0.2">
      <c r="A1434" s="14" t="s">
        <v>1737</v>
      </c>
      <c r="B1434" s="14" t="s">
        <v>1781</v>
      </c>
      <c r="C1434" s="14" t="s">
        <v>1837</v>
      </c>
      <c r="D1434" s="24">
        <v>1086.05</v>
      </c>
      <c r="E1434" s="24">
        <v>1086.05</v>
      </c>
      <c r="F1434" s="24"/>
      <c r="G1434" s="23" t="s">
        <v>67</v>
      </c>
      <c r="H1434" s="23">
        <v>2010</v>
      </c>
      <c r="I1434" s="424">
        <f>VLOOKUP(H1434,[1]Inflation!$G$16:$H$26,2,FALSE)</f>
        <v>1.0461491063094051</v>
      </c>
      <c r="J1434" s="464">
        <f t="shared" si="166"/>
        <v>1136.1702369073294</v>
      </c>
      <c r="K1434" s="24"/>
      <c r="L1434" s="446">
        <v>860</v>
      </c>
      <c r="M1434" s="24"/>
      <c r="N1434" s="16">
        <f t="shared" si="164"/>
        <v>899.68823142608835</v>
      </c>
      <c r="O1434" s="24">
        <v>1272</v>
      </c>
      <c r="P1434" s="24"/>
      <c r="Q1434" s="16">
        <f t="shared" si="165"/>
        <v>1330.7016632255632</v>
      </c>
      <c r="R1434" s="23" t="s">
        <v>27</v>
      </c>
      <c r="S1434" s="397" t="s">
        <v>196</v>
      </c>
      <c r="T1434" s="23" t="s">
        <v>66</v>
      </c>
      <c r="U1434" s="417"/>
      <c r="V1434" s="26" t="s">
        <v>2782</v>
      </c>
      <c r="W1434" s="38" t="s">
        <v>69</v>
      </c>
      <c r="X1434" s="26"/>
    </row>
    <row r="1435" spans="1:24" x14ac:dyDescent="0.2">
      <c r="A1435" s="14" t="s">
        <v>1737</v>
      </c>
      <c r="B1435" s="14" t="s">
        <v>1781</v>
      </c>
      <c r="C1435" s="14" t="s">
        <v>1847</v>
      </c>
      <c r="D1435" s="24">
        <v>327.74</v>
      </c>
      <c r="E1435" s="24">
        <v>327.74</v>
      </c>
      <c r="F1435" s="24"/>
      <c r="G1435" s="23" t="s">
        <v>67</v>
      </c>
      <c r="H1435" s="23">
        <v>2010</v>
      </c>
      <c r="I1435" s="424">
        <f>VLOOKUP(H1435,[1]Inflation!$G$16:$H$26,2,FALSE)</f>
        <v>1.0461491063094051</v>
      </c>
      <c r="J1435" s="464">
        <f t="shared" si="166"/>
        <v>342.86490810184443</v>
      </c>
      <c r="K1435" s="24"/>
      <c r="L1435" s="446">
        <v>120</v>
      </c>
      <c r="M1435" s="24"/>
      <c r="N1435" s="16">
        <f t="shared" si="164"/>
        <v>125.5378927571286</v>
      </c>
      <c r="O1435" s="24">
        <v>425</v>
      </c>
      <c r="P1435" s="24"/>
      <c r="Q1435" s="16">
        <f t="shared" si="165"/>
        <v>444.61337018149715</v>
      </c>
      <c r="R1435" s="23" t="s">
        <v>27</v>
      </c>
      <c r="S1435" s="37" t="s">
        <v>291</v>
      </c>
      <c r="T1435" s="23" t="s">
        <v>66</v>
      </c>
      <c r="U1435" s="417"/>
      <c r="V1435" s="26" t="s">
        <v>2791</v>
      </c>
      <c r="W1435" s="38" t="s">
        <v>69</v>
      </c>
      <c r="X1435" s="26"/>
    </row>
    <row r="1436" spans="1:24" x14ac:dyDescent="0.2">
      <c r="A1436" s="14" t="s">
        <v>1740</v>
      </c>
      <c r="B1436" s="14" t="s">
        <v>1848</v>
      </c>
      <c r="C1436" s="14" t="s">
        <v>1849</v>
      </c>
      <c r="D1436" s="24">
        <v>4214</v>
      </c>
      <c r="E1436" s="24">
        <v>4214</v>
      </c>
      <c r="F1436" s="24"/>
      <c r="G1436" s="23" t="s">
        <v>67</v>
      </c>
      <c r="H1436" s="23">
        <v>2010</v>
      </c>
      <c r="I1436" s="424">
        <f>VLOOKUP(H1436,[1]Inflation!$G$16:$H$26,2,FALSE)</f>
        <v>1.0461491063094051</v>
      </c>
      <c r="J1436" s="464">
        <f t="shared" si="166"/>
        <v>4408.4723339878328</v>
      </c>
      <c r="K1436" s="24"/>
      <c r="L1436" s="446">
        <v>2100</v>
      </c>
      <c r="M1436" s="24"/>
      <c r="N1436" s="16">
        <f t="shared" si="164"/>
        <v>2196.9131232497507</v>
      </c>
      <c r="O1436" s="24">
        <v>7500</v>
      </c>
      <c r="P1436" s="24"/>
      <c r="Q1436" s="16">
        <f t="shared" si="165"/>
        <v>7846.1182973205377</v>
      </c>
      <c r="R1436" s="23" t="s">
        <v>27</v>
      </c>
      <c r="S1436" s="397" t="s">
        <v>36</v>
      </c>
      <c r="T1436" s="23" t="s">
        <v>66</v>
      </c>
      <c r="U1436" s="417"/>
      <c r="V1436" s="26" t="s">
        <v>2792</v>
      </c>
      <c r="W1436" s="38" t="s">
        <v>69</v>
      </c>
      <c r="X1436" s="26"/>
    </row>
    <row r="1437" spans="1:24" x14ac:dyDescent="0.2">
      <c r="A1437" s="14" t="s">
        <v>1737</v>
      </c>
      <c r="B1437" s="14" t="s">
        <v>1848</v>
      </c>
      <c r="C1437" s="14" t="s">
        <v>1850</v>
      </c>
      <c r="D1437" s="24">
        <v>242.27</v>
      </c>
      <c r="E1437" s="24">
        <v>242.27</v>
      </c>
      <c r="F1437" s="24"/>
      <c r="G1437" s="23" t="s">
        <v>67</v>
      </c>
      <c r="H1437" s="23">
        <v>2010</v>
      </c>
      <c r="I1437" s="424">
        <f>VLOOKUP(H1437,[1]Inflation!$G$16:$H$26,2,FALSE)</f>
        <v>1.0461491063094051</v>
      </c>
      <c r="J1437" s="464">
        <f t="shared" si="166"/>
        <v>253.45054398557957</v>
      </c>
      <c r="K1437" s="24"/>
      <c r="L1437" s="446">
        <v>222</v>
      </c>
      <c r="M1437" s="24"/>
      <c r="N1437" s="16">
        <f t="shared" si="164"/>
        <v>232.24510160068792</v>
      </c>
      <c r="O1437" s="24">
        <v>260</v>
      </c>
      <c r="P1437" s="24"/>
      <c r="Q1437" s="16">
        <f t="shared" si="165"/>
        <v>271.99876764044529</v>
      </c>
      <c r="R1437" s="23" t="s">
        <v>27</v>
      </c>
      <c r="S1437" s="397" t="s">
        <v>153</v>
      </c>
      <c r="T1437" s="23" t="s">
        <v>66</v>
      </c>
      <c r="U1437" s="417"/>
      <c r="V1437" s="26" t="s">
        <v>2749</v>
      </c>
      <c r="W1437" s="38" t="s">
        <v>69</v>
      </c>
      <c r="X1437" s="26"/>
    </row>
    <row r="1438" spans="1:24" x14ac:dyDescent="0.2">
      <c r="A1438" s="14" t="s">
        <v>1740</v>
      </c>
      <c r="B1438" s="14" t="s">
        <v>1851</v>
      </c>
      <c r="C1438" s="14" t="s">
        <v>1853</v>
      </c>
      <c r="D1438" s="404" t="s">
        <v>32</v>
      </c>
      <c r="E1438" s="404" t="s">
        <v>32</v>
      </c>
      <c r="F1438" s="404"/>
      <c r="G1438" s="14">
        <v>2004</v>
      </c>
      <c r="H1438" s="14">
        <v>2004</v>
      </c>
      <c r="I1438" s="424">
        <f>VLOOKUP(H1438,[1]Inflation!$G$16:$H$26,2,FALSE)</f>
        <v>1.2211755233494364</v>
      </c>
      <c r="J1438" s="464" t="e">
        <f t="shared" si="166"/>
        <v>#VALUE!</v>
      </c>
      <c r="K1438" s="14" t="s">
        <v>32</v>
      </c>
      <c r="L1438" s="458">
        <v>2500</v>
      </c>
      <c r="M1438" s="405"/>
      <c r="N1438" s="16">
        <f t="shared" si="164"/>
        <v>3052.9388083735907</v>
      </c>
      <c r="O1438" s="405">
        <v>3500</v>
      </c>
      <c r="P1438" s="405"/>
      <c r="Q1438" s="16">
        <f t="shared" si="165"/>
        <v>4274.1143317230271</v>
      </c>
      <c r="R1438" s="14" t="s">
        <v>320</v>
      </c>
      <c r="S1438" s="14" t="s">
        <v>914</v>
      </c>
      <c r="T1438" s="14" t="s">
        <v>2719</v>
      </c>
      <c r="U1438" s="416">
        <v>28</v>
      </c>
      <c r="V1438" s="14" t="s">
        <v>2739</v>
      </c>
      <c r="W1438" s="38" t="s">
        <v>1855</v>
      </c>
      <c r="X1438" s="14"/>
    </row>
    <row r="1439" spans="1:24" x14ac:dyDescent="0.2">
      <c r="A1439" s="14" t="s">
        <v>1737</v>
      </c>
      <c r="B1439" s="14" t="s">
        <v>1851</v>
      </c>
      <c r="C1439" s="14" t="s">
        <v>1857</v>
      </c>
      <c r="D1439" s="35">
        <v>201.48</v>
      </c>
      <c r="E1439" s="35">
        <v>201.48</v>
      </c>
      <c r="F1439" s="35"/>
      <c r="G1439" s="23" t="s">
        <v>67</v>
      </c>
      <c r="H1439" s="23">
        <v>2010</v>
      </c>
      <c r="I1439" s="424">
        <f>VLOOKUP(H1439,[1]Inflation!$G$16:$H$26,2,FALSE)</f>
        <v>1.0461491063094051</v>
      </c>
      <c r="J1439" s="464">
        <f t="shared" si="166"/>
        <v>210.77812193921892</v>
      </c>
      <c r="K1439" s="35"/>
      <c r="L1439" s="448">
        <v>19.5</v>
      </c>
      <c r="M1439" s="35"/>
      <c r="N1439" s="16">
        <f t="shared" si="164"/>
        <v>20.399907573033399</v>
      </c>
      <c r="O1439" s="35">
        <v>935</v>
      </c>
      <c r="P1439" s="35"/>
      <c r="Q1439" s="16">
        <f t="shared" si="165"/>
        <v>978.14941439929373</v>
      </c>
      <c r="R1439" s="23" t="s">
        <v>27</v>
      </c>
      <c r="S1439" s="37" t="s">
        <v>84</v>
      </c>
      <c r="T1439" s="23" t="s">
        <v>66</v>
      </c>
      <c r="U1439" s="34"/>
      <c r="V1439" s="36" t="s">
        <v>3113</v>
      </c>
      <c r="W1439" s="38" t="s">
        <v>69</v>
      </c>
      <c r="X1439" s="36"/>
    </row>
    <row r="1440" spans="1:24" ht="25.5" x14ac:dyDescent="0.2">
      <c r="A1440" s="14" t="s">
        <v>1737</v>
      </c>
      <c r="B1440" s="14" t="s">
        <v>1851</v>
      </c>
      <c r="C1440" s="14" t="s">
        <v>1860</v>
      </c>
      <c r="D1440" s="24">
        <v>140.9</v>
      </c>
      <c r="E1440" s="24">
        <v>140.9</v>
      </c>
      <c r="F1440" s="24"/>
      <c r="G1440" s="23" t="s">
        <v>67</v>
      </c>
      <c r="H1440" s="23">
        <v>2010</v>
      </c>
      <c r="I1440" s="424">
        <f>VLOOKUP(H1440,[1]Inflation!$G$16:$H$26,2,FALSE)</f>
        <v>1.0461491063094051</v>
      </c>
      <c r="J1440" s="464">
        <f t="shared" si="166"/>
        <v>147.40240907899519</v>
      </c>
      <c r="K1440" s="24"/>
      <c r="L1440" s="446">
        <v>50</v>
      </c>
      <c r="M1440" s="24"/>
      <c r="N1440" s="16">
        <f t="shared" si="164"/>
        <v>52.30745531547025</v>
      </c>
      <c r="O1440" s="24">
        <v>518</v>
      </c>
      <c r="P1440" s="24"/>
      <c r="Q1440" s="16">
        <f t="shared" si="165"/>
        <v>541.90523706827184</v>
      </c>
      <c r="R1440" s="23" t="s">
        <v>27</v>
      </c>
      <c r="S1440" s="37" t="s">
        <v>291</v>
      </c>
      <c r="T1440" s="23" t="s">
        <v>66</v>
      </c>
      <c r="U1440" s="417"/>
      <c r="V1440" s="26" t="s">
        <v>2866</v>
      </c>
      <c r="W1440" s="38" t="s">
        <v>69</v>
      </c>
      <c r="X1440" s="26"/>
    </row>
    <row r="1441" spans="1:24" ht="25.5" x14ac:dyDescent="0.2">
      <c r="A1441" s="14" t="s">
        <v>1737</v>
      </c>
      <c r="B1441" s="14" t="s">
        <v>1851</v>
      </c>
      <c r="C1441" s="14" t="s">
        <v>1861</v>
      </c>
      <c r="D1441" s="24">
        <v>127.31</v>
      </c>
      <c r="E1441" s="24">
        <v>127.31</v>
      </c>
      <c r="F1441" s="24"/>
      <c r="G1441" s="23" t="s">
        <v>67</v>
      </c>
      <c r="H1441" s="23">
        <v>2010</v>
      </c>
      <c r="I1441" s="424">
        <f>VLOOKUP(H1441,[1]Inflation!$G$16:$H$26,2,FALSE)</f>
        <v>1.0461491063094051</v>
      </c>
      <c r="J1441" s="464">
        <f t="shared" si="166"/>
        <v>133.18524272425037</v>
      </c>
      <c r="K1441" s="24"/>
      <c r="L1441" s="446">
        <v>5</v>
      </c>
      <c r="M1441" s="24"/>
      <c r="N1441" s="16">
        <f t="shared" si="164"/>
        <v>5.2307455315470257</v>
      </c>
      <c r="O1441" s="24">
        <v>500</v>
      </c>
      <c r="P1441" s="24"/>
      <c r="Q1441" s="16">
        <f t="shared" si="165"/>
        <v>523.07455315470247</v>
      </c>
      <c r="R1441" s="23" t="s">
        <v>27</v>
      </c>
      <c r="S1441" s="37" t="s">
        <v>291</v>
      </c>
      <c r="T1441" s="23" t="s">
        <v>66</v>
      </c>
      <c r="U1441" s="417"/>
      <c r="V1441" s="26" t="s">
        <v>3114</v>
      </c>
      <c r="W1441" s="38" t="s">
        <v>69</v>
      </c>
      <c r="X1441" s="26"/>
    </row>
    <row r="1442" spans="1:24" x14ac:dyDescent="0.2">
      <c r="A1442" s="14" t="s">
        <v>1737</v>
      </c>
      <c r="B1442" s="14" t="s">
        <v>1851</v>
      </c>
      <c r="C1442" s="14" t="s">
        <v>1863</v>
      </c>
      <c r="D1442" s="24">
        <v>690</v>
      </c>
      <c r="E1442" s="24">
        <v>690</v>
      </c>
      <c r="F1442" s="24"/>
      <c r="G1442" s="23" t="s">
        <v>67</v>
      </c>
      <c r="H1442" s="23">
        <v>2010</v>
      </c>
      <c r="I1442" s="424">
        <f>VLOOKUP(H1442,[1]Inflation!$G$16:$H$26,2,FALSE)</f>
        <v>1.0461491063094051</v>
      </c>
      <c r="J1442" s="464">
        <f t="shared" si="166"/>
        <v>721.84288335348947</v>
      </c>
      <c r="K1442" s="24"/>
      <c r="L1442" s="446">
        <v>495</v>
      </c>
      <c r="M1442" s="24"/>
      <c r="N1442" s="16">
        <f t="shared" si="164"/>
        <v>517.8438076231555</v>
      </c>
      <c r="O1442" s="24">
        <v>1100</v>
      </c>
      <c r="P1442" s="24"/>
      <c r="Q1442" s="16">
        <f t="shared" si="165"/>
        <v>1150.7640169403455</v>
      </c>
      <c r="R1442" s="23" t="s">
        <v>27</v>
      </c>
      <c r="S1442" s="37" t="s">
        <v>291</v>
      </c>
      <c r="T1442" s="23" t="s">
        <v>66</v>
      </c>
      <c r="U1442" s="417"/>
      <c r="V1442" s="26" t="s">
        <v>2763</v>
      </c>
      <c r="W1442" s="38" t="s">
        <v>69</v>
      </c>
      <c r="X1442" s="26"/>
    </row>
    <row r="1443" spans="1:24" x14ac:dyDescent="0.2">
      <c r="A1443" s="14" t="s">
        <v>1737</v>
      </c>
      <c r="B1443" s="14" t="s">
        <v>1864</v>
      </c>
      <c r="C1443" s="14" t="s">
        <v>1867</v>
      </c>
      <c r="D1443" s="24">
        <v>339.75</v>
      </c>
      <c r="E1443" s="24">
        <v>339.75</v>
      </c>
      <c r="F1443" s="24"/>
      <c r="G1443" s="23">
        <v>2010</v>
      </c>
      <c r="H1443" s="23">
        <v>2010</v>
      </c>
      <c r="I1443" s="424">
        <f>VLOOKUP(H1443,[1]Inflation!$G$16:$H$26,2,FALSE)</f>
        <v>1.0461491063094051</v>
      </c>
      <c r="J1443" s="464">
        <f t="shared" si="166"/>
        <v>355.42915886862039</v>
      </c>
      <c r="K1443" s="24"/>
      <c r="L1443" s="446">
        <v>250</v>
      </c>
      <c r="M1443" s="24"/>
      <c r="N1443" s="16">
        <f t="shared" si="164"/>
        <v>261.53727657735124</v>
      </c>
      <c r="O1443" s="24">
        <v>570</v>
      </c>
      <c r="P1443" s="24"/>
      <c r="Q1443" s="16">
        <f t="shared" si="165"/>
        <v>596.30499059636088</v>
      </c>
      <c r="R1443" s="23" t="s">
        <v>27</v>
      </c>
      <c r="S1443" s="403" t="s">
        <v>2714</v>
      </c>
      <c r="T1443" s="23" t="s">
        <v>66</v>
      </c>
      <c r="U1443" s="417"/>
      <c r="V1443" s="26" t="s">
        <v>3116</v>
      </c>
      <c r="W1443" s="38" t="s">
        <v>69</v>
      </c>
      <c r="X1443" s="26"/>
    </row>
    <row r="1444" spans="1:24" x14ac:dyDescent="0.2">
      <c r="A1444" s="14" t="s">
        <v>1737</v>
      </c>
      <c r="B1444" s="14" t="s">
        <v>1864</v>
      </c>
      <c r="C1444" s="14" t="s">
        <v>1869</v>
      </c>
      <c r="D1444" s="24">
        <v>546.46</v>
      </c>
      <c r="E1444" s="24">
        <v>546.46</v>
      </c>
      <c r="F1444" s="24"/>
      <c r="G1444" s="23">
        <v>2010</v>
      </c>
      <c r="H1444" s="23">
        <v>2010</v>
      </c>
      <c r="I1444" s="424">
        <f>VLOOKUP(H1444,[1]Inflation!$G$16:$H$26,2,FALSE)</f>
        <v>1.0461491063094051</v>
      </c>
      <c r="J1444" s="464">
        <f t="shared" si="166"/>
        <v>571.67864063383752</v>
      </c>
      <c r="K1444" s="24"/>
      <c r="L1444" s="446">
        <v>366</v>
      </c>
      <c r="M1444" s="24"/>
      <c r="N1444" s="16">
        <f t="shared" si="164"/>
        <v>382.89057290924222</v>
      </c>
      <c r="O1444" s="24">
        <v>721.48</v>
      </c>
      <c r="P1444" s="24"/>
      <c r="Q1444" s="16">
        <f t="shared" si="165"/>
        <v>754.77565722010957</v>
      </c>
      <c r="R1444" s="23" t="s">
        <v>27</v>
      </c>
      <c r="S1444" s="403" t="s">
        <v>2714</v>
      </c>
      <c r="T1444" s="23" t="s">
        <v>66</v>
      </c>
      <c r="U1444" s="417"/>
      <c r="V1444" s="26" t="s">
        <v>2858</v>
      </c>
      <c r="W1444" s="38" t="s">
        <v>69</v>
      </c>
      <c r="X1444" s="26"/>
    </row>
    <row r="1445" spans="1:24" x14ac:dyDescent="0.2">
      <c r="A1445" s="14" t="s">
        <v>1737</v>
      </c>
      <c r="B1445" s="14" t="s">
        <v>1864</v>
      </c>
      <c r="C1445" s="14" t="s">
        <v>1867</v>
      </c>
      <c r="D1445" s="24">
        <v>135.05000000000001</v>
      </c>
      <c r="E1445" s="24">
        <v>135.05000000000001</v>
      </c>
      <c r="F1445" s="24"/>
      <c r="G1445" s="23">
        <v>2011</v>
      </c>
      <c r="H1445" s="23">
        <v>2011</v>
      </c>
      <c r="I1445" s="424">
        <f>VLOOKUP(H1445,[1]Inflation!$G$16:$H$26,2,FALSE)</f>
        <v>1.0292667257822254</v>
      </c>
      <c r="J1445" s="464">
        <f t="shared" si="166"/>
        <v>139.00247131688957</v>
      </c>
      <c r="K1445" s="24"/>
      <c r="L1445" s="446">
        <v>135.05000000000001</v>
      </c>
      <c r="M1445" s="24"/>
      <c r="N1445" s="16">
        <f t="shared" si="164"/>
        <v>139.00247131688957</v>
      </c>
      <c r="O1445" s="24">
        <v>135.05000000000001</v>
      </c>
      <c r="P1445" s="24"/>
      <c r="Q1445" s="16">
        <f t="shared" si="165"/>
        <v>139.00247131688957</v>
      </c>
      <c r="R1445" s="23" t="s">
        <v>27</v>
      </c>
      <c r="S1445" s="403" t="s">
        <v>2714</v>
      </c>
      <c r="T1445" s="23" t="s">
        <v>66</v>
      </c>
      <c r="U1445" s="417"/>
      <c r="V1445" s="26" t="s">
        <v>2792</v>
      </c>
      <c r="W1445" s="38" t="s">
        <v>69</v>
      </c>
      <c r="X1445" s="26"/>
    </row>
    <row r="1446" spans="1:24" x14ac:dyDescent="0.2">
      <c r="A1446" s="14" t="s">
        <v>1737</v>
      </c>
      <c r="B1446" s="14" t="s">
        <v>1864</v>
      </c>
      <c r="C1446" s="14" t="s">
        <v>1869</v>
      </c>
      <c r="D1446" s="24">
        <v>475.84</v>
      </c>
      <c r="E1446" s="24">
        <v>475.84</v>
      </c>
      <c r="F1446" s="24"/>
      <c r="G1446" s="23">
        <v>2011</v>
      </c>
      <c r="H1446" s="23">
        <v>2011</v>
      </c>
      <c r="I1446" s="424">
        <f>VLOOKUP(H1446,[1]Inflation!$G$16:$H$26,2,FALSE)</f>
        <v>1.0292667257822254</v>
      </c>
      <c r="J1446" s="464">
        <f t="shared" ref="J1446:J1472" si="167">I1446*E1446</f>
        <v>489.76627879621412</v>
      </c>
      <c r="K1446" s="24"/>
      <c r="L1446" s="446">
        <v>127</v>
      </c>
      <c r="M1446" s="24"/>
      <c r="N1446" s="16">
        <f t="shared" si="164"/>
        <v>130.71687417434262</v>
      </c>
      <c r="O1446" s="24">
        <v>775</v>
      </c>
      <c r="P1446" s="24"/>
      <c r="Q1446" s="16">
        <f t="shared" si="165"/>
        <v>797.68171248122474</v>
      </c>
      <c r="R1446" s="23" t="s">
        <v>27</v>
      </c>
      <c r="S1446" s="403" t="s">
        <v>2714</v>
      </c>
      <c r="T1446" s="23" t="s">
        <v>66</v>
      </c>
      <c r="U1446" s="417"/>
      <c r="V1446" s="26" t="s">
        <v>2902</v>
      </c>
      <c r="W1446" s="38" t="s">
        <v>69</v>
      </c>
      <c r="X1446" s="26"/>
    </row>
    <row r="1447" spans="1:24" x14ac:dyDescent="0.2">
      <c r="A1447" s="14" t="s">
        <v>1740</v>
      </c>
      <c r="B1447" s="14" t="s">
        <v>1880</v>
      </c>
      <c r="C1447" s="14" t="s">
        <v>1889</v>
      </c>
      <c r="D1447" s="24">
        <v>773.45</v>
      </c>
      <c r="E1447" s="24">
        <v>773.45</v>
      </c>
      <c r="F1447" s="24"/>
      <c r="G1447" s="23" t="s">
        <v>67</v>
      </c>
      <c r="H1447" s="23">
        <v>2010</v>
      </c>
      <c r="I1447" s="424">
        <f>VLOOKUP(H1447,[1]Inflation!$G$16:$H$26,2,FALSE)</f>
        <v>1.0461491063094051</v>
      </c>
      <c r="J1447" s="464">
        <f t="shared" si="167"/>
        <v>809.14402627500942</v>
      </c>
      <c r="K1447" s="24"/>
      <c r="L1447" s="446">
        <v>473</v>
      </c>
      <c r="M1447" s="24"/>
      <c r="N1447" s="16">
        <f t="shared" si="164"/>
        <v>494.82852728434858</v>
      </c>
      <c r="O1447" s="24">
        <v>1312.5</v>
      </c>
      <c r="P1447" s="24"/>
      <c r="Q1447" s="16">
        <f t="shared" si="165"/>
        <v>1373.0707020310942</v>
      </c>
      <c r="R1447" s="23" t="s">
        <v>27</v>
      </c>
      <c r="S1447" s="14" t="s">
        <v>65</v>
      </c>
      <c r="T1447" s="23" t="s">
        <v>66</v>
      </c>
      <c r="U1447" s="417"/>
      <c r="V1447" s="26" t="s">
        <v>3123</v>
      </c>
      <c r="W1447" s="38" t="s">
        <v>69</v>
      </c>
      <c r="X1447" s="26"/>
    </row>
    <row r="1448" spans="1:24" x14ac:dyDescent="0.2">
      <c r="A1448" s="14" t="s">
        <v>1740</v>
      </c>
      <c r="B1448" s="14" t="s">
        <v>1880</v>
      </c>
      <c r="C1448" s="14" t="s">
        <v>1890</v>
      </c>
      <c r="D1448" s="24">
        <v>391.43</v>
      </c>
      <c r="E1448" s="24">
        <v>391.43</v>
      </c>
      <c r="F1448" s="24"/>
      <c r="G1448" s="23" t="s">
        <v>67</v>
      </c>
      <c r="H1448" s="23">
        <v>2010</v>
      </c>
      <c r="I1448" s="424">
        <f>VLOOKUP(H1448,[1]Inflation!$G$16:$H$26,2,FALSE)</f>
        <v>1.0461491063094051</v>
      </c>
      <c r="J1448" s="464">
        <f t="shared" si="167"/>
        <v>409.49414468269043</v>
      </c>
      <c r="K1448" s="24"/>
      <c r="L1448" s="446">
        <v>315</v>
      </c>
      <c r="M1448" s="24"/>
      <c r="N1448" s="16">
        <f t="shared" si="164"/>
        <v>329.53696848746262</v>
      </c>
      <c r="O1448" s="24">
        <v>490</v>
      </c>
      <c r="P1448" s="24"/>
      <c r="Q1448" s="16">
        <f t="shared" si="165"/>
        <v>512.61306209160853</v>
      </c>
      <c r="R1448" s="23" t="s">
        <v>27</v>
      </c>
      <c r="S1448" s="397" t="s">
        <v>36</v>
      </c>
      <c r="T1448" s="23" t="s">
        <v>66</v>
      </c>
      <c r="U1448" s="417"/>
      <c r="V1448" s="26" t="s">
        <v>2781</v>
      </c>
      <c r="W1448" s="38" t="s">
        <v>69</v>
      </c>
      <c r="X1448" s="26"/>
    </row>
    <row r="1449" spans="1:24" x14ac:dyDescent="0.2">
      <c r="A1449" s="14" t="s">
        <v>1740</v>
      </c>
      <c r="B1449" s="14" t="s">
        <v>1880</v>
      </c>
      <c r="C1449" s="14" t="s">
        <v>1891</v>
      </c>
      <c r="D1449" s="24">
        <v>413</v>
      </c>
      <c r="E1449" s="24">
        <v>413</v>
      </c>
      <c r="F1449" s="24"/>
      <c r="G1449" s="23" t="s">
        <v>67</v>
      </c>
      <c r="H1449" s="23">
        <v>2010</v>
      </c>
      <c r="I1449" s="424">
        <f>VLOOKUP(H1449,[1]Inflation!$G$16:$H$26,2,FALSE)</f>
        <v>1.0461491063094051</v>
      </c>
      <c r="J1449" s="464">
        <f t="shared" si="167"/>
        <v>432.05958090578429</v>
      </c>
      <c r="K1449" s="24"/>
      <c r="L1449" s="446">
        <v>413</v>
      </c>
      <c r="M1449" s="24"/>
      <c r="N1449" s="16">
        <f t="shared" si="164"/>
        <v>432.05958090578429</v>
      </c>
      <c r="O1449" s="24">
        <v>413</v>
      </c>
      <c r="P1449" s="24"/>
      <c r="Q1449" s="16">
        <f t="shared" si="165"/>
        <v>432.05958090578429</v>
      </c>
      <c r="R1449" s="23" t="s">
        <v>27</v>
      </c>
      <c r="S1449" s="37" t="s">
        <v>83</v>
      </c>
      <c r="T1449" s="23" t="s">
        <v>66</v>
      </c>
      <c r="U1449" s="417"/>
      <c r="V1449" s="26" t="s">
        <v>2788</v>
      </c>
      <c r="W1449" s="38" t="s">
        <v>69</v>
      </c>
      <c r="X1449" s="26"/>
    </row>
    <row r="1450" spans="1:24" x14ac:dyDescent="0.2">
      <c r="A1450" s="14" t="s">
        <v>1740</v>
      </c>
      <c r="B1450" s="14" t="s">
        <v>1880</v>
      </c>
      <c r="C1450" s="14" t="s">
        <v>1892</v>
      </c>
      <c r="D1450" s="24">
        <v>571.66999999999996</v>
      </c>
      <c r="E1450" s="24">
        <v>571.66999999999996</v>
      </c>
      <c r="F1450" s="24"/>
      <c r="G1450" s="23" t="s">
        <v>67</v>
      </c>
      <c r="H1450" s="23">
        <v>2010</v>
      </c>
      <c r="I1450" s="424">
        <f>VLOOKUP(H1450,[1]Inflation!$G$16:$H$26,2,FALSE)</f>
        <v>1.0461491063094051</v>
      </c>
      <c r="J1450" s="464">
        <f t="shared" si="167"/>
        <v>598.05205960389753</v>
      </c>
      <c r="K1450" s="24"/>
      <c r="L1450" s="446">
        <v>435</v>
      </c>
      <c r="M1450" s="24"/>
      <c r="N1450" s="16">
        <f t="shared" si="164"/>
        <v>455.0748612445912</v>
      </c>
      <c r="O1450" s="24">
        <v>650</v>
      </c>
      <c r="P1450" s="24"/>
      <c r="Q1450" s="16">
        <f t="shared" si="165"/>
        <v>679.99691910111324</v>
      </c>
      <c r="R1450" s="23" t="s">
        <v>27</v>
      </c>
      <c r="S1450" s="37" t="s">
        <v>83</v>
      </c>
      <c r="T1450" s="23" t="s">
        <v>66</v>
      </c>
      <c r="U1450" s="417"/>
      <c r="V1450" s="26" t="s">
        <v>2749</v>
      </c>
      <c r="W1450" s="38" t="s">
        <v>69</v>
      </c>
      <c r="X1450" s="26"/>
    </row>
    <row r="1451" spans="1:24" s="401" customFormat="1" x14ac:dyDescent="0.2">
      <c r="A1451" s="14" t="s">
        <v>1740</v>
      </c>
      <c r="B1451" s="14" t="s">
        <v>1880</v>
      </c>
      <c r="C1451" s="14" t="s">
        <v>1893</v>
      </c>
      <c r="D1451" s="24">
        <v>514.25</v>
      </c>
      <c r="E1451" s="24">
        <v>514.25</v>
      </c>
      <c r="F1451" s="24"/>
      <c r="G1451" s="23" t="s">
        <v>67</v>
      </c>
      <c r="H1451" s="23">
        <v>2010</v>
      </c>
      <c r="I1451" s="424">
        <f>VLOOKUP(H1451,[1]Inflation!$G$16:$H$26,2,FALSE)</f>
        <v>1.0461491063094051</v>
      </c>
      <c r="J1451" s="464">
        <f t="shared" si="167"/>
        <v>537.98217791961156</v>
      </c>
      <c r="K1451" s="24"/>
      <c r="L1451" s="446">
        <v>420</v>
      </c>
      <c r="M1451" s="24"/>
      <c r="N1451" s="16">
        <f t="shared" si="164"/>
        <v>439.38262464995012</v>
      </c>
      <c r="O1451" s="24">
        <v>685</v>
      </c>
      <c r="P1451" s="24"/>
      <c r="Q1451" s="16">
        <f t="shared" si="165"/>
        <v>716.6121378219425</v>
      </c>
      <c r="R1451" s="23" t="s">
        <v>27</v>
      </c>
      <c r="S1451" s="37" t="s">
        <v>83</v>
      </c>
      <c r="T1451" s="23" t="s">
        <v>66</v>
      </c>
      <c r="U1451" s="417"/>
      <c r="V1451" s="26" t="s">
        <v>2749</v>
      </c>
      <c r="W1451" s="38" t="s">
        <v>69</v>
      </c>
      <c r="X1451" s="26"/>
    </row>
    <row r="1452" spans="1:24" s="401" customFormat="1" x14ac:dyDescent="0.2">
      <c r="A1452" s="14" t="s">
        <v>1740</v>
      </c>
      <c r="B1452" s="14" t="s">
        <v>1880</v>
      </c>
      <c r="C1452" s="14" t="s">
        <v>1894</v>
      </c>
      <c r="D1452" s="24">
        <v>393.33</v>
      </c>
      <c r="E1452" s="24">
        <v>393.33</v>
      </c>
      <c r="F1452" s="24"/>
      <c r="G1452" s="23" t="s">
        <v>67</v>
      </c>
      <c r="H1452" s="23">
        <v>2010</v>
      </c>
      <c r="I1452" s="424">
        <f>VLOOKUP(H1452,[1]Inflation!$G$16:$H$26,2,FALSE)</f>
        <v>1.0461491063094051</v>
      </c>
      <c r="J1452" s="464">
        <f t="shared" si="167"/>
        <v>411.48182798467826</v>
      </c>
      <c r="K1452" s="24"/>
      <c r="L1452" s="446">
        <v>305</v>
      </c>
      <c r="M1452" s="24"/>
      <c r="N1452" s="16">
        <f t="shared" si="164"/>
        <v>319.07547742436856</v>
      </c>
      <c r="O1452" s="24">
        <v>500</v>
      </c>
      <c r="P1452" s="24"/>
      <c r="Q1452" s="16">
        <f t="shared" si="165"/>
        <v>523.07455315470247</v>
      </c>
      <c r="R1452" s="23" t="s">
        <v>27</v>
      </c>
      <c r="S1452" s="37" t="s">
        <v>83</v>
      </c>
      <c r="T1452" s="23" t="s">
        <v>66</v>
      </c>
      <c r="U1452" s="417"/>
      <c r="V1452" s="26" t="s">
        <v>2749</v>
      </c>
      <c r="W1452" s="38" t="s">
        <v>69</v>
      </c>
      <c r="X1452" s="26"/>
    </row>
    <row r="1453" spans="1:24" s="401" customFormat="1" x14ac:dyDescent="0.2">
      <c r="A1453" s="14" t="s">
        <v>1740</v>
      </c>
      <c r="B1453" s="14" t="s">
        <v>1880</v>
      </c>
      <c r="C1453" s="14" t="s">
        <v>1895</v>
      </c>
      <c r="D1453" s="24">
        <v>493.06</v>
      </c>
      <c r="E1453" s="24">
        <v>493.06</v>
      </c>
      <c r="F1453" s="24"/>
      <c r="G1453" s="23" t="s">
        <v>67</v>
      </c>
      <c r="H1453" s="23">
        <v>2010</v>
      </c>
      <c r="I1453" s="424">
        <f>VLOOKUP(H1453,[1]Inflation!$G$16:$H$26,2,FALSE)</f>
        <v>1.0461491063094051</v>
      </c>
      <c r="J1453" s="464">
        <f t="shared" si="167"/>
        <v>515.81427835691522</v>
      </c>
      <c r="K1453" s="24"/>
      <c r="L1453" s="446">
        <v>345</v>
      </c>
      <c r="M1453" s="24"/>
      <c r="N1453" s="16">
        <f t="shared" si="164"/>
        <v>360.92144167674473</v>
      </c>
      <c r="O1453" s="24">
        <v>725</v>
      </c>
      <c r="P1453" s="24"/>
      <c r="Q1453" s="16">
        <f t="shared" si="165"/>
        <v>758.45810207431862</v>
      </c>
      <c r="R1453" s="23" t="s">
        <v>27</v>
      </c>
      <c r="S1453" s="37" t="s">
        <v>83</v>
      </c>
      <c r="T1453" s="23" t="s">
        <v>66</v>
      </c>
      <c r="U1453" s="417"/>
      <c r="V1453" s="26" t="s">
        <v>2786</v>
      </c>
      <c r="W1453" s="38" t="s">
        <v>69</v>
      </c>
      <c r="X1453" s="26"/>
    </row>
    <row r="1454" spans="1:24" s="401" customFormat="1" ht="25.5" x14ac:dyDescent="0.2">
      <c r="A1454" s="14" t="s">
        <v>1737</v>
      </c>
      <c r="B1454" s="14" t="s">
        <v>1880</v>
      </c>
      <c r="C1454" s="14" t="s">
        <v>1896</v>
      </c>
      <c r="D1454" s="24">
        <v>575.04</v>
      </c>
      <c r="E1454" s="24">
        <v>575.04</v>
      </c>
      <c r="F1454" s="24"/>
      <c r="G1454" s="23" t="s">
        <v>67</v>
      </c>
      <c r="H1454" s="23">
        <v>2010</v>
      </c>
      <c r="I1454" s="424">
        <f>VLOOKUP(H1454,[1]Inflation!$G$16:$H$26,2,FALSE)</f>
        <v>1.0461491063094051</v>
      </c>
      <c r="J1454" s="464">
        <f t="shared" si="167"/>
        <v>601.57758209216024</v>
      </c>
      <c r="K1454" s="24"/>
      <c r="L1454" s="446">
        <v>200</v>
      </c>
      <c r="M1454" s="24"/>
      <c r="N1454" s="16">
        <f t="shared" si="164"/>
        <v>209.229821261881</v>
      </c>
      <c r="O1454" s="24">
        <v>900</v>
      </c>
      <c r="P1454" s="24"/>
      <c r="Q1454" s="16">
        <f t="shared" si="165"/>
        <v>941.53419567846458</v>
      </c>
      <c r="R1454" s="23" t="s">
        <v>27</v>
      </c>
      <c r="S1454" s="37" t="s">
        <v>291</v>
      </c>
      <c r="T1454" s="23" t="s">
        <v>66</v>
      </c>
      <c r="U1454" s="417"/>
      <c r="V1454" s="26" t="s">
        <v>2819</v>
      </c>
      <c r="W1454" s="38" t="s">
        <v>69</v>
      </c>
      <c r="X1454" s="26"/>
    </row>
    <row r="1455" spans="1:24" s="401" customFormat="1" ht="25.5" x14ac:dyDescent="0.2">
      <c r="A1455" s="14" t="s">
        <v>1740</v>
      </c>
      <c r="B1455" s="14" t="s">
        <v>1880</v>
      </c>
      <c r="C1455" s="14" t="s">
        <v>1897</v>
      </c>
      <c r="D1455" s="24">
        <v>600.88</v>
      </c>
      <c r="E1455" s="24">
        <v>600.88</v>
      </c>
      <c r="F1455" s="24"/>
      <c r="G1455" s="23" t="s">
        <v>67</v>
      </c>
      <c r="H1455" s="23">
        <v>2010</v>
      </c>
      <c r="I1455" s="424">
        <f>VLOOKUP(H1455,[1]Inflation!$G$16:$H$26,2,FALSE)</f>
        <v>1.0461491063094051</v>
      </c>
      <c r="J1455" s="464">
        <f t="shared" si="167"/>
        <v>628.61007499919526</v>
      </c>
      <c r="K1455" s="24"/>
      <c r="L1455" s="446">
        <v>520</v>
      </c>
      <c r="M1455" s="24"/>
      <c r="N1455" s="16">
        <f t="shared" si="164"/>
        <v>543.99753528089059</v>
      </c>
      <c r="O1455" s="24">
        <v>1078.05</v>
      </c>
      <c r="P1455" s="24"/>
      <c r="Q1455" s="16">
        <f t="shared" si="165"/>
        <v>1127.8010440568542</v>
      </c>
      <c r="R1455" s="23" t="s">
        <v>27</v>
      </c>
      <c r="S1455" s="37" t="s">
        <v>291</v>
      </c>
      <c r="T1455" s="23" t="s">
        <v>66</v>
      </c>
      <c r="U1455" s="417"/>
      <c r="V1455" s="26" t="s">
        <v>2782</v>
      </c>
      <c r="W1455" s="38" t="s">
        <v>69</v>
      </c>
      <c r="X1455" s="26"/>
    </row>
    <row r="1456" spans="1:24" s="401" customFormat="1" ht="25.5" x14ac:dyDescent="0.2">
      <c r="A1456" s="14" t="s">
        <v>1737</v>
      </c>
      <c r="B1456" s="14" t="s">
        <v>1880</v>
      </c>
      <c r="C1456" s="14" t="s">
        <v>1898</v>
      </c>
      <c r="D1456" s="24">
        <v>606.66999999999996</v>
      </c>
      <c r="E1456" s="24">
        <v>606.66999999999996</v>
      </c>
      <c r="F1456" s="24"/>
      <c r="G1456" s="23" t="s">
        <v>67</v>
      </c>
      <c r="H1456" s="23">
        <v>2010</v>
      </c>
      <c r="I1456" s="424">
        <f>VLOOKUP(H1456,[1]Inflation!$G$16:$H$26,2,FALSE)</f>
        <v>1.0461491063094051</v>
      </c>
      <c r="J1456" s="464">
        <f t="shared" si="167"/>
        <v>634.66727832472668</v>
      </c>
      <c r="K1456" s="24"/>
      <c r="L1456" s="446">
        <v>500</v>
      </c>
      <c r="M1456" s="24"/>
      <c r="N1456" s="16">
        <f t="shared" si="164"/>
        <v>523.07455315470247</v>
      </c>
      <c r="O1456" s="24">
        <v>750</v>
      </c>
      <c r="P1456" s="24"/>
      <c r="Q1456" s="16">
        <f t="shared" si="165"/>
        <v>784.61182973205382</v>
      </c>
      <c r="R1456" s="23" t="s">
        <v>27</v>
      </c>
      <c r="S1456" s="37" t="s">
        <v>291</v>
      </c>
      <c r="T1456" s="23" t="s">
        <v>66</v>
      </c>
      <c r="U1456" s="417"/>
      <c r="V1456" s="26" t="s">
        <v>2749</v>
      </c>
      <c r="W1456" s="38" t="s">
        <v>69</v>
      </c>
      <c r="X1456" s="26"/>
    </row>
    <row r="1457" spans="1:24" s="401" customFormat="1" ht="25.5" x14ac:dyDescent="0.2">
      <c r="A1457" s="14" t="s">
        <v>1737</v>
      </c>
      <c r="B1457" s="14" t="s">
        <v>1880</v>
      </c>
      <c r="C1457" s="14" t="s">
        <v>1899</v>
      </c>
      <c r="D1457" s="24">
        <v>554.39</v>
      </c>
      <c r="E1457" s="24">
        <v>554.39</v>
      </c>
      <c r="F1457" s="24"/>
      <c r="G1457" s="23" t="s">
        <v>67</v>
      </c>
      <c r="H1457" s="23">
        <v>2010</v>
      </c>
      <c r="I1457" s="424">
        <f>VLOOKUP(H1457,[1]Inflation!$G$16:$H$26,2,FALSE)</f>
        <v>1.0461491063094051</v>
      </c>
      <c r="J1457" s="464">
        <f t="shared" si="167"/>
        <v>579.97460304687104</v>
      </c>
      <c r="K1457" s="24"/>
      <c r="L1457" s="446">
        <v>297</v>
      </c>
      <c r="M1457" s="24"/>
      <c r="N1457" s="16">
        <f t="shared" si="164"/>
        <v>310.7062845738933</v>
      </c>
      <c r="O1457" s="24">
        <v>854.69</v>
      </c>
      <c r="P1457" s="24"/>
      <c r="Q1457" s="16">
        <f t="shared" si="165"/>
        <v>894.13317967158548</v>
      </c>
      <c r="R1457" s="23" t="s">
        <v>27</v>
      </c>
      <c r="S1457" s="37" t="s">
        <v>291</v>
      </c>
      <c r="T1457" s="23" t="s">
        <v>66</v>
      </c>
      <c r="U1457" s="417"/>
      <c r="V1457" s="26" t="s">
        <v>2884</v>
      </c>
      <c r="W1457" s="38" t="s">
        <v>69</v>
      </c>
      <c r="X1457" s="26"/>
    </row>
    <row r="1458" spans="1:24" s="401" customFormat="1" x14ac:dyDescent="0.2">
      <c r="A1458" s="14" t="s">
        <v>1737</v>
      </c>
      <c r="B1458" s="14" t="s">
        <v>1880</v>
      </c>
      <c r="C1458" s="14" t="s">
        <v>1901</v>
      </c>
      <c r="D1458" s="24">
        <v>516.6</v>
      </c>
      <c r="E1458" s="24">
        <v>516.6</v>
      </c>
      <c r="F1458" s="24"/>
      <c r="G1458" s="23" t="s">
        <v>67</v>
      </c>
      <c r="H1458" s="23">
        <v>2010</v>
      </c>
      <c r="I1458" s="424">
        <f>VLOOKUP(H1458,[1]Inflation!$G$16:$H$26,2,FALSE)</f>
        <v>1.0461491063094051</v>
      </c>
      <c r="J1458" s="464">
        <f t="shared" si="167"/>
        <v>540.4406283194387</v>
      </c>
      <c r="K1458" s="24"/>
      <c r="L1458" s="446">
        <v>478</v>
      </c>
      <c r="M1458" s="24"/>
      <c r="N1458" s="16">
        <f t="shared" si="164"/>
        <v>500.05927281589561</v>
      </c>
      <c r="O1458" s="24">
        <v>550</v>
      </c>
      <c r="P1458" s="24"/>
      <c r="Q1458" s="16">
        <f t="shared" si="165"/>
        <v>575.38200847017276</v>
      </c>
      <c r="R1458" s="23" t="s">
        <v>27</v>
      </c>
      <c r="S1458" s="37" t="s">
        <v>88</v>
      </c>
      <c r="T1458" s="23" t="s">
        <v>66</v>
      </c>
      <c r="U1458" s="417"/>
      <c r="V1458" s="26" t="s">
        <v>2792</v>
      </c>
      <c r="W1458" s="38" t="s">
        <v>69</v>
      </c>
      <c r="X1458" s="26"/>
    </row>
    <row r="1459" spans="1:24" s="401" customFormat="1" x14ac:dyDescent="0.2">
      <c r="A1459" s="14" t="s">
        <v>1737</v>
      </c>
      <c r="B1459" s="14" t="s">
        <v>1880</v>
      </c>
      <c r="C1459" s="14" t="s">
        <v>1902</v>
      </c>
      <c r="D1459" s="24">
        <v>499.35</v>
      </c>
      <c r="E1459" s="24">
        <v>499.35</v>
      </c>
      <c r="F1459" s="24"/>
      <c r="G1459" s="23" t="s">
        <v>67</v>
      </c>
      <c r="H1459" s="23">
        <v>2010</v>
      </c>
      <c r="I1459" s="424">
        <f>VLOOKUP(H1459,[1]Inflation!$G$16:$H$26,2,FALSE)</f>
        <v>1.0461491063094051</v>
      </c>
      <c r="J1459" s="464">
        <f t="shared" si="167"/>
        <v>522.39455623560139</v>
      </c>
      <c r="K1459" s="24"/>
      <c r="L1459" s="446">
        <v>285</v>
      </c>
      <c r="M1459" s="24"/>
      <c r="N1459" s="16">
        <f t="shared" si="164"/>
        <v>298.15249529818044</v>
      </c>
      <c r="O1459" s="24">
        <v>600</v>
      </c>
      <c r="P1459" s="24"/>
      <c r="Q1459" s="16">
        <f t="shared" si="165"/>
        <v>627.68946378564306</v>
      </c>
      <c r="R1459" s="23" t="s">
        <v>27</v>
      </c>
      <c r="S1459" s="37" t="s">
        <v>88</v>
      </c>
      <c r="T1459" s="23" t="s">
        <v>66</v>
      </c>
      <c r="U1459" s="417"/>
      <c r="V1459" s="26" t="s">
        <v>2796</v>
      </c>
      <c r="W1459" s="38" t="s">
        <v>69</v>
      </c>
      <c r="X1459" s="26"/>
    </row>
    <row r="1460" spans="1:24" s="401" customFormat="1" x14ac:dyDescent="0.2">
      <c r="A1460" s="14" t="s">
        <v>1737</v>
      </c>
      <c r="B1460" s="14" t="s">
        <v>1880</v>
      </c>
      <c r="C1460" s="14" t="s">
        <v>1905</v>
      </c>
      <c r="D1460" s="24">
        <v>600.57000000000005</v>
      </c>
      <c r="E1460" s="24">
        <v>600.57000000000005</v>
      </c>
      <c r="F1460" s="24"/>
      <c r="G1460" s="23" t="s">
        <v>67</v>
      </c>
      <c r="H1460" s="23">
        <v>2010</v>
      </c>
      <c r="I1460" s="424">
        <f>VLOOKUP(H1460,[1]Inflation!$G$16:$H$26,2,FALSE)</f>
        <v>1.0461491063094051</v>
      </c>
      <c r="J1460" s="464">
        <f t="shared" si="167"/>
        <v>628.28576877623948</v>
      </c>
      <c r="K1460" s="24"/>
      <c r="L1460" s="446">
        <v>200</v>
      </c>
      <c r="M1460" s="24"/>
      <c r="N1460" s="16">
        <f t="shared" si="164"/>
        <v>209.229821261881</v>
      </c>
      <c r="O1460" s="24">
        <v>1020</v>
      </c>
      <c r="P1460" s="24"/>
      <c r="Q1460" s="16">
        <f t="shared" si="165"/>
        <v>1067.0720884355931</v>
      </c>
      <c r="R1460" s="23" t="s">
        <v>27</v>
      </c>
      <c r="S1460" s="37" t="s">
        <v>88</v>
      </c>
      <c r="T1460" s="23" t="s">
        <v>66</v>
      </c>
      <c r="U1460" s="417"/>
      <c r="V1460" s="26" t="s">
        <v>2907</v>
      </c>
      <c r="W1460" s="38" t="s">
        <v>69</v>
      </c>
      <c r="X1460" s="26"/>
    </row>
    <row r="1461" spans="1:24" s="401" customFormat="1" x14ac:dyDescent="0.2">
      <c r="A1461" s="14" t="s">
        <v>1737</v>
      </c>
      <c r="B1461" s="14" t="s">
        <v>1734</v>
      </c>
      <c r="C1461" s="14" t="s">
        <v>1738</v>
      </c>
      <c r="D1461" s="24">
        <v>552.79999999999995</v>
      </c>
      <c r="E1461" s="24">
        <v>552.79999999999995</v>
      </c>
      <c r="F1461" s="24"/>
      <c r="G1461" s="23" t="s">
        <v>67</v>
      </c>
      <c r="H1461" s="23">
        <v>2010</v>
      </c>
      <c r="I1461" s="424">
        <f>VLOOKUP(H1461,[1]Inflation!$G$16:$H$26,2,FALSE)</f>
        <v>1.0461491063094051</v>
      </c>
      <c r="J1461" s="464">
        <f t="shared" si="167"/>
        <v>578.31122596783905</v>
      </c>
      <c r="K1461" s="24"/>
      <c r="L1461" s="446">
        <v>529</v>
      </c>
      <c r="M1461" s="24"/>
      <c r="N1461" s="16">
        <f t="shared" si="164"/>
        <v>553.41287723767527</v>
      </c>
      <c r="O1461" s="24">
        <v>605</v>
      </c>
      <c r="P1461" s="24"/>
      <c r="Q1461" s="16">
        <f t="shared" si="165"/>
        <v>632.92020931719003</v>
      </c>
      <c r="R1461" s="14" t="s">
        <v>27</v>
      </c>
      <c r="S1461" s="397" t="s">
        <v>153</v>
      </c>
      <c r="T1461" s="23" t="s">
        <v>66</v>
      </c>
      <c r="U1461" s="417"/>
      <c r="V1461" s="26" t="s">
        <v>2792</v>
      </c>
      <c r="W1461" s="38" t="s">
        <v>69</v>
      </c>
      <c r="X1461" s="26"/>
    </row>
    <row r="1462" spans="1:24" s="401" customFormat="1" x14ac:dyDescent="0.2">
      <c r="A1462" s="14" t="s">
        <v>1737</v>
      </c>
      <c r="B1462" s="14" t="s">
        <v>1734</v>
      </c>
      <c r="C1462" s="14" t="s">
        <v>1739</v>
      </c>
      <c r="D1462" s="24">
        <v>813.33</v>
      </c>
      <c r="E1462" s="24">
        <v>813.33</v>
      </c>
      <c r="F1462" s="24"/>
      <c r="G1462" s="23" t="s">
        <v>67</v>
      </c>
      <c r="H1462" s="23">
        <v>2010</v>
      </c>
      <c r="I1462" s="424">
        <f>VLOOKUP(H1462,[1]Inflation!$G$16:$H$26,2,FALSE)</f>
        <v>1.0461491063094051</v>
      </c>
      <c r="J1462" s="464">
        <f t="shared" si="167"/>
        <v>850.86445263462849</v>
      </c>
      <c r="K1462" s="24"/>
      <c r="L1462" s="446">
        <v>740</v>
      </c>
      <c r="M1462" s="24"/>
      <c r="N1462" s="16">
        <f t="shared" si="164"/>
        <v>774.15033866895976</v>
      </c>
      <c r="O1462" s="24">
        <v>860</v>
      </c>
      <c r="P1462" s="24"/>
      <c r="Q1462" s="16">
        <f t="shared" si="165"/>
        <v>899.68823142608835</v>
      </c>
      <c r="R1462" s="14" t="s">
        <v>27</v>
      </c>
      <c r="S1462" s="397" t="s">
        <v>196</v>
      </c>
      <c r="T1462" s="23" t="s">
        <v>66</v>
      </c>
      <c r="U1462" s="417"/>
      <c r="V1462" s="26" t="s">
        <v>2749</v>
      </c>
      <c r="W1462" s="38" t="s">
        <v>69</v>
      </c>
      <c r="X1462" s="26"/>
    </row>
    <row r="1463" spans="1:24" s="401" customFormat="1" x14ac:dyDescent="0.2">
      <c r="A1463" s="14" t="s">
        <v>1740</v>
      </c>
      <c r="B1463" s="14" t="s">
        <v>1741</v>
      </c>
      <c r="C1463" s="14"/>
      <c r="D1463" s="398">
        <v>10000</v>
      </c>
      <c r="E1463" s="398">
        <v>10000</v>
      </c>
      <c r="F1463" s="398"/>
      <c r="G1463" s="14" t="s">
        <v>38</v>
      </c>
      <c r="H1463" s="14">
        <v>2002</v>
      </c>
      <c r="I1463" s="424">
        <f>VLOOKUP(H1463,[1]Inflation!$G$16:$H$26,2,FALSE)</f>
        <v>1.280275745638717</v>
      </c>
      <c r="J1463" s="464">
        <f t="shared" si="167"/>
        <v>12802.757456387171</v>
      </c>
      <c r="K1463" s="14"/>
      <c r="L1463" s="18"/>
      <c r="M1463" s="14"/>
      <c r="N1463" s="16">
        <f t="shared" ref="N1463:N1523" si="168">I1463*L1463</f>
        <v>0</v>
      </c>
      <c r="O1463" s="14"/>
      <c r="P1463" s="14"/>
      <c r="Q1463" s="16">
        <f t="shared" ref="Q1463:Q1523" si="169">O1463*I1463</f>
        <v>0</v>
      </c>
      <c r="R1463" s="14" t="s">
        <v>27</v>
      </c>
      <c r="S1463" s="14" t="s">
        <v>36</v>
      </c>
      <c r="T1463" s="14" t="s">
        <v>37</v>
      </c>
      <c r="U1463" s="416">
        <v>12</v>
      </c>
      <c r="V1463" s="14" t="s">
        <v>2739</v>
      </c>
      <c r="W1463" s="38" t="s">
        <v>39</v>
      </c>
      <c r="X1463" s="14"/>
    </row>
    <row r="1464" spans="1:24" s="401" customFormat="1" x14ac:dyDescent="0.2">
      <c r="A1464" s="37" t="s">
        <v>1740</v>
      </c>
      <c r="B1464" s="37" t="s">
        <v>1742</v>
      </c>
      <c r="C1464" s="37" t="s">
        <v>1762</v>
      </c>
      <c r="D1464" s="32">
        <v>473.5</v>
      </c>
      <c r="E1464" s="32">
        <v>473.5</v>
      </c>
      <c r="F1464" s="32"/>
      <c r="G1464" s="23" t="s">
        <v>67</v>
      </c>
      <c r="H1464" s="23">
        <v>2010</v>
      </c>
      <c r="I1464" s="424">
        <f>VLOOKUP(H1464,[1]Inflation!$G$16:$H$26,2,FALSE)</f>
        <v>1.0461491063094051</v>
      </c>
      <c r="J1464" s="464">
        <f t="shared" si="167"/>
        <v>495.35160183750327</v>
      </c>
      <c r="K1464" s="32"/>
      <c r="L1464" s="447">
        <v>380.25</v>
      </c>
      <c r="M1464" s="32"/>
      <c r="N1464" s="16">
        <f t="shared" si="168"/>
        <v>397.79819767415125</v>
      </c>
      <c r="O1464" s="32">
        <v>680</v>
      </c>
      <c r="P1464" s="32"/>
      <c r="Q1464" s="16">
        <f t="shared" si="169"/>
        <v>711.38139229039541</v>
      </c>
      <c r="R1464" s="14" t="s">
        <v>27</v>
      </c>
      <c r="S1464" s="37" t="s">
        <v>71</v>
      </c>
      <c r="T1464" s="23" t="s">
        <v>66</v>
      </c>
      <c r="U1464" s="31"/>
      <c r="V1464" s="33" t="s">
        <v>3093</v>
      </c>
      <c r="W1464" s="38" t="s">
        <v>69</v>
      </c>
      <c r="X1464" s="33"/>
    </row>
    <row r="1465" spans="1:24" s="401" customFormat="1" x14ac:dyDescent="0.2">
      <c r="A1465" s="37" t="s">
        <v>1740</v>
      </c>
      <c r="B1465" s="37" t="s">
        <v>1742</v>
      </c>
      <c r="C1465" s="37" t="s">
        <v>1765</v>
      </c>
      <c r="D1465" s="32">
        <v>579.19000000000005</v>
      </c>
      <c r="E1465" s="32">
        <v>579.19000000000005</v>
      </c>
      <c r="F1465" s="32"/>
      <c r="G1465" s="23" t="s">
        <v>67</v>
      </c>
      <c r="H1465" s="23">
        <v>2010</v>
      </c>
      <c r="I1465" s="424">
        <f>VLOOKUP(H1465,[1]Inflation!$G$16:$H$26,2,FALSE)</f>
        <v>1.0461491063094051</v>
      </c>
      <c r="J1465" s="464">
        <f t="shared" si="167"/>
        <v>605.91910088334441</v>
      </c>
      <c r="K1465" s="32"/>
      <c r="L1465" s="447">
        <v>439.76</v>
      </c>
      <c r="M1465" s="32"/>
      <c r="N1465" s="16">
        <f t="shared" si="168"/>
        <v>460.05453099062396</v>
      </c>
      <c r="O1465" s="32">
        <v>826</v>
      </c>
      <c r="P1465" s="32"/>
      <c r="Q1465" s="16">
        <f t="shared" si="169"/>
        <v>864.11916181156857</v>
      </c>
      <c r="R1465" s="14" t="s">
        <v>27</v>
      </c>
      <c r="S1465" s="37" t="s">
        <v>71</v>
      </c>
      <c r="T1465" s="23" t="s">
        <v>66</v>
      </c>
      <c r="U1465" s="31"/>
      <c r="V1465" s="33" t="s">
        <v>3094</v>
      </c>
      <c r="W1465" s="38" t="s">
        <v>69</v>
      </c>
      <c r="X1465" s="33"/>
    </row>
    <row r="1466" spans="1:24" s="401" customFormat="1" x14ac:dyDescent="0.2">
      <c r="A1466" s="14" t="s">
        <v>1740</v>
      </c>
      <c r="B1466" s="14" t="s">
        <v>1742</v>
      </c>
      <c r="C1466" s="14" t="s">
        <v>1774</v>
      </c>
      <c r="D1466" s="24">
        <v>477.92</v>
      </c>
      <c r="E1466" s="24">
        <v>477.92</v>
      </c>
      <c r="F1466" s="24"/>
      <c r="G1466" s="23" t="s">
        <v>67</v>
      </c>
      <c r="H1466" s="23">
        <v>2010</v>
      </c>
      <c r="I1466" s="424">
        <f>VLOOKUP(H1466,[1]Inflation!$G$16:$H$26,2,FALSE)</f>
        <v>1.0461491063094051</v>
      </c>
      <c r="J1466" s="464">
        <f t="shared" si="167"/>
        <v>499.97558088739089</v>
      </c>
      <c r="K1466" s="24"/>
      <c r="L1466" s="446">
        <v>395</v>
      </c>
      <c r="M1466" s="24"/>
      <c r="N1466" s="16">
        <f t="shared" si="168"/>
        <v>413.22889699221497</v>
      </c>
      <c r="O1466" s="24">
        <v>600</v>
      </c>
      <c r="P1466" s="24"/>
      <c r="Q1466" s="16">
        <f t="shared" si="169"/>
        <v>627.68946378564306</v>
      </c>
      <c r="R1466" s="14" t="s">
        <v>27</v>
      </c>
      <c r="S1466" s="397" t="s">
        <v>36</v>
      </c>
      <c r="T1466" s="23" t="s">
        <v>66</v>
      </c>
      <c r="U1466" s="417"/>
      <c r="V1466" s="26" t="s">
        <v>2754</v>
      </c>
      <c r="W1466" s="38" t="s">
        <v>69</v>
      </c>
      <c r="X1466" s="26"/>
    </row>
    <row r="1467" spans="1:24" s="401" customFormat="1" x14ac:dyDescent="0.2">
      <c r="A1467" s="14" t="s">
        <v>1737</v>
      </c>
      <c r="B1467" s="14" t="s">
        <v>1742</v>
      </c>
      <c r="C1467" s="14" t="s">
        <v>1775</v>
      </c>
      <c r="D1467" s="24">
        <v>607.01</v>
      </c>
      <c r="E1467" s="24">
        <v>607.01</v>
      </c>
      <c r="F1467" s="24"/>
      <c r="G1467" s="23" t="s">
        <v>67</v>
      </c>
      <c r="H1467" s="23">
        <v>2010</v>
      </c>
      <c r="I1467" s="424">
        <f>VLOOKUP(H1467,[1]Inflation!$G$16:$H$26,2,FALSE)</f>
        <v>1.0461491063094051</v>
      </c>
      <c r="J1467" s="464">
        <f t="shared" si="167"/>
        <v>635.02296902087198</v>
      </c>
      <c r="K1467" s="24"/>
      <c r="L1467" s="446">
        <v>440</v>
      </c>
      <c r="M1467" s="24"/>
      <c r="N1467" s="16">
        <f t="shared" si="168"/>
        <v>460.30560677613823</v>
      </c>
      <c r="O1467" s="24">
        <v>845.79</v>
      </c>
      <c r="P1467" s="24"/>
      <c r="Q1467" s="16">
        <f t="shared" si="169"/>
        <v>884.82245262543165</v>
      </c>
      <c r="R1467" s="14" t="s">
        <v>27</v>
      </c>
      <c r="S1467" s="397" t="s">
        <v>44</v>
      </c>
      <c r="T1467" s="23" t="s">
        <v>66</v>
      </c>
      <c r="U1467" s="417"/>
      <c r="V1467" s="26" t="s">
        <v>2801</v>
      </c>
      <c r="W1467" s="38" t="s">
        <v>69</v>
      </c>
      <c r="X1467" s="26"/>
    </row>
    <row r="1468" spans="1:24" s="401" customFormat="1" x14ac:dyDescent="0.2">
      <c r="A1468" s="14" t="s">
        <v>1737</v>
      </c>
      <c r="B1468" s="14" t="s">
        <v>1742</v>
      </c>
      <c r="C1468" s="14" t="s">
        <v>1776</v>
      </c>
      <c r="D1468" s="24">
        <v>218.95</v>
      </c>
      <c r="E1468" s="24">
        <v>218.95</v>
      </c>
      <c r="F1468" s="24"/>
      <c r="G1468" s="23" t="s">
        <v>67</v>
      </c>
      <c r="H1468" s="23">
        <v>2010</v>
      </c>
      <c r="I1468" s="424">
        <f>VLOOKUP(H1468,[1]Inflation!$G$16:$H$26,2,FALSE)</f>
        <v>1.0461491063094051</v>
      </c>
      <c r="J1468" s="464">
        <f t="shared" si="167"/>
        <v>229.05434682644423</v>
      </c>
      <c r="K1468" s="24"/>
      <c r="L1468" s="446">
        <v>178</v>
      </c>
      <c r="M1468" s="24"/>
      <c r="N1468" s="16">
        <f t="shared" si="168"/>
        <v>186.21454092307411</v>
      </c>
      <c r="O1468" s="24">
        <v>300</v>
      </c>
      <c r="P1468" s="24"/>
      <c r="Q1468" s="16">
        <f t="shared" si="169"/>
        <v>313.84473189282153</v>
      </c>
      <c r="R1468" s="14" t="s">
        <v>27</v>
      </c>
      <c r="S1468" s="397" t="s">
        <v>153</v>
      </c>
      <c r="T1468" s="23" t="s">
        <v>66</v>
      </c>
      <c r="U1468" s="417"/>
      <c r="V1468" s="26" t="s">
        <v>2781</v>
      </c>
      <c r="W1468" s="38" t="s">
        <v>69</v>
      </c>
      <c r="X1468" s="26"/>
    </row>
    <row r="1469" spans="1:24" s="401" customFormat="1" x14ac:dyDescent="0.2">
      <c r="A1469" s="14" t="s">
        <v>1737</v>
      </c>
      <c r="B1469" s="14" t="s">
        <v>1742</v>
      </c>
      <c r="C1469" s="14" t="s">
        <v>1777</v>
      </c>
      <c r="D1469" s="24">
        <v>638.5</v>
      </c>
      <c r="E1469" s="24">
        <v>638.5</v>
      </c>
      <c r="F1469" s="24"/>
      <c r="G1469" s="23" t="s">
        <v>67</v>
      </c>
      <c r="H1469" s="23">
        <v>2010</v>
      </c>
      <c r="I1469" s="424">
        <f>VLOOKUP(H1469,[1]Inflation!$G$16:$H$26,2,FALSE)</f>
        <v>1.0461491063094051</v>
      </c>
      <c r="J1469" s="464">
        <f t="shared" si="167"/>
        <v>667.96620437855518</v>
      </c>
      <c r="K1469" s="24"/>
      <c r="L1469" s="446">
        <v>520</v>
      </c>
      <c r="M1469" s="24"/>
      <c r="N1469" s="16">
        <f t="shared" si="168"/>
        <v>543.99753528089059</v>
      </c>
      <c r="O1469" s="24">
        <v>1000</v>
      </c>
      <c r="P1469" s="24"/>
      <c r="Q1469" s="16">
        <f t="shared" si="169"/>
        <v>1046.1491063094049</v>
      </c>
      <c r="R1469" s="14" t="s">
        <v>27</v>
      </c>
      <c r="S1469" s="397" t="s">
        <v>196</v>
      </c>
      <c r="T1469" s="23" t="s">
        <v>66</v>
      </c>
      <c r="U1469" s="417"/>
      <c r="V1469" s="26" t="s">
        <v>2855</v>
      </c>
      <c r="W1469" s="38" t="s">
        <v>69</v>
      </c>
      <c r="X1469" s="26"/>
    </row>
    <row r="1470" spans="1:24" s="401" customFormat="1" x14ac:dyDescent="0.2">
      <c r="A1470" s="14" t="s">
        <v>1740</v>
      </c>
      <c r="B1470" s="14" t="s">
        <v>1742</v>
      </c>
      <c r="C1470" s="14" t="s">
        <v>1778</v>
      </c>
      <c r="D1470" s="24">
        <v>565.49</v>
      </c>
      <c r="E1470" s="24">
        <v>565.49</v>
      </c>
      <c r="F1470" s="24"/>
      <c r="G1470" s="23" t="s">
        <v>67</v>
      </c>
      <c r="H1470" s="23">
        <v>2010</v>
      </c>
      <c r="I1470" s="424">
        <f>VLOOKUP(H1470,[1]Inflation!$G$16:$H$26,2,FALSE)</f>
        <v>1.0461491063094051</v>
      </c>
      <c r="J1470" s="464">
        <f t="shared" si="167"/>
        <v>591.58685812690544</v>
      </c>
      <c r="K1470" s="24"/>
      <c r="L1470" s="446">
        <v>400</v>
      </c>
      <c r="M1470" s="24"/>
      <c r="N1470" s="16">
        <f t="shared" si="168"/>
        <v>418.459642523762</v>
      </c>
      <c r="O1470" s="24">
        <v>775</v>
      </c>
      <c r="P1470" s="24"/>
      <c r="Q1470" s="16">
        <f t="shared" si="169"/>
        <v>810.76555738978891</v>
      </c>
      <c r="R1470" s="14" t="s">
        <v>27</v>
      </c>
      <c r="S1470" s="37" t="s">
        <v>83</v>
      </c>
      <c r="T1470" s="23" t="s">
        <v>66</v>
      </c>
      <c r="U1470" s="417"/>
      <c r="V1470" s="26" t="s">
        <v>2897</v>
      </c>
      <c r="W1470" s="38" t="s">
        <v>69</v>
      </c>
      <c r="X1470" s="26"/>
    </row>
    <row r="1471" spans="1:24" s="401" customFormat="1" x14ac:dyDescent="0.2">
      <c r="A1471" s="14" t="s">
        <v>1737</v>
      </c>
      <c r="B1471" s="14" t="s">
        <v>1742</v>
      </c>
      <c r="C1471" s="14" t="s">
        <v>1779</v>
      </c>
      <c r="D1471" s="24">
        <v>513.16</v>
      </c>
      <c r="E1471" s="24">
        <v>513.16</v>
      </c>
      <c r="F1471" s="24"/>
      <c r="G1471" s="23" t="s">
        <v>67</v>
      </c>
      <c r="H1471" s="23">
        <v>2010</v>
      </c>
      <c r="I1471" s="424">
        <f>VLOOKUP(H1471,[1]Inflation!$G$16:$H$26,2,FALSE)</f>
        <v>1.0461491063094051</v>
      </c>
      <c r="J1471" s="464">
        <f t="shared" si="167"/>
        <v>536.84187539373431</v>
      </c>
      <c r="K1471" s="24"/>
      <c r="L1471" s="446">
        <v>0</v>
      </c>
      <c r="M1471" s="24"/>
      <c r="N1471" s="16">
        <f t="shared" si="168"/>
        <v>0</v>
      </c>
      <c r="O1471" s="24">
        <v>800</v>
      </c>
      <c r="P1471" s="24"/>
      <c r="Q1471" s="16">
        <f t="shared" si="169"/>
        <v>836.919285047524</v>
      </c>
      <c r="R1471" s="14" t="s">
        <v>27</v>
      </c>
      <c r="S1471" s="37" t="s">
        <v>83</v>
      </c>
      <c r="T1471" s="23" t="s">
        <v>66</v>
      </c>
      <c r="U1471" s="417"/>
      <c r="V1471" s="26" t="s">
        <v>2902</v>
      </c>
      <c r="W1471" s="38" t="s">
        <v>69</v>
      </c>
      <c r="X1471" s="26"/>
    </row>
    <row r="1472" spans="1:24" s="401" customFormat="1" x14ac:dyDescent="0.2">
      <c r="A1472" s="14" t="s">
        <v>1737</v>
      </c>
      <c r="B1472" s="14" t="s">
        <v>1742</v>
      </c>
      <c r="C1472" s="14" t="s">
        <v>1780</v>
      </c>
      <c r="D1472" s="24">
        <v>397.43</v>
      </c>
      <c r="E1472" s="24">
        <v>397.43</v>
      </c>
      <c r="F1472" s="24"/>
      <c r="G1472" s="23">
        <v>2011</v>
      </c>
      <c r="H1472" s="23">
        <v>2011</v>
      </c>
      <c r="I1472" s="424">
        <f>VLOOKUP(H1472,[1]Inflation!$G$16:$H$26,2,FALSE)</f>
        <v>1.0292667257822254</v>
      </c>
      <c r="J1472" s="464">
        <f t="shared" si="167"/>
        <v>409.06147482762987</v>
      </c>
      <c r="K1472" s="24"/>
      <c r="L1472" s="446">
        <v>236</v>
      </c>
      <c r="M1472" s="24"/>
      <c r="N1472" s="16">
        <f t="shared" si="168"/>
        <v>242.9069472846052</v>
      </c>
      <c r="O1472" s="24">
        <v>575</v>
      </c>
      <c r="P1472" s="24"/>
      <c r="Q1472" s="16">
        <f t="shared" si="169"/>
        <v>591.82836732477961</v>
      </c>
      <c r="R1472" s="14" t="s">
        <v>27</v>
      </c>
      <c r="S1472" s="403" t="s">
        <v>2714</v>
      </c>
      <c r="T1472" s="23" t="s">
        <v>66</v>
      </c>
      <c r="U1472" s="417"/>
      <c r="V1472" s="26" t="s">
        <v>2796</v>
      </c>
      <c r="W1472" s="38" t="s">
        <v>69</v>
      </c>
      <c r="X1472" s="26"/>
    </row>
    <row r="1473" spans="1:24" s="401" customFormat="1" x14ac:dyDescent="0.2">
      <c r="A1473" s="14" t="s">
        <v>1740</v>
      </c>
      <c r="B1473" s="14" t="s">
        <v>1781</v>
      </c>
      <c r="C1473" s="14" t="s">
        <v>1822</v>
      </c>
      <c r="D1473" s="412">
        <v>70000</v>
      </c>
      <c r="E1473" s="412">
        <v>70000</v>
      </c>
      <c r="F1473" s="412"/>
      <c r="G1473" s="14">
        <v>2009</v>
      </c>
      <c r="H1473" s="14">
        <v>2009</v>
      </c>
      <c r="I1473" s="424">
        <f>VLOOKUP(H1473,[1]Inflation!$G$16:$H$26,2,FALSE)</f>
        <v>1.0733291816457666</v>
      </c>
      <c r="J1473" s="464">
        <f t="shared" ref="J1473:J1533" si="170">I1473*E1473</f>
        <v>75133.042715203657</v>
      </c>
      <c r="K1473" s="413">
        <v>2900</v>
      </c>
      <c r="L1473" s="457" t="s">
        <v>210</v>
      </c>
      <c r="M1473" s="414"/>
      <c r="N1473" s="16" t="e">
        <f t="shared" si="168"/>
        <v>#VALUE!</v>
      </c>
      <c r="O1473" s="414" t="s">
        <v>210</v>
      </c>
      <c r="P1473" s="414"/>
      <c r="Q1473" s="16" t="e">
        <f t="shared" si="169"/>
        <v>#VALUE!</v>
      </c>
      <c r="R1473" s="14" t="s">
        <v>320</v>
      </c>
      <c r="S1473" s="14" t="s">
        <v>97</v>
      </c>
      <c r="T1473" s="14" t="s">
        <v>1823</v>
      </c>
      <c r="U1473" s="416" t="s">
        <v>1824</v>
      </c>
      <c r="V1473" s="14" t="s">
        <v>2766</v>
      </c>
      <c r="W1473" s="38" t="s">
        <v>1825</v>
      </c>
      <c r="X1473" s="14"/>
    </row>
    <row r="1474" spans="1:24" s="401" customFormat="1" x14ac:dyDescent="0.2">
      <c r="A1474" s="14" t="s">
        <v>1740</v>
      </c>
      <c r="B1474" s="14" t="s">
        <v>1781</v>
      </c>
      <c r="C1474" s="14" t="s">
        <v>1826</v>
      </c>
      <c r="D1474" s="412">
        <v>11838</v>
      </c>
      <c r="E1474" s="412">
        <f>D1474/4</f>
        <v>2959.5</v>
      </c>
      <c r="F1474" s="412" t="s">
        <v>27</v>
      </c>
      <c r="G1474" s="14">
        <v>2010</v>
      </c>
      <c r="H1474" s="14">
        <v>2010</v>
      </c>
      <c r="I1474" s="424">
        <f>VLOOKUP(H1474,[1]Inflation!$G$16:$H$26,2,FALSE)</f>
        <v>1.0461491063094051</v>
      </c>
      <c r="J1474" s="464">
        <f t="shared" si="170"/>
        <v>3096.0782801226842</v>
      </c>
      <c r="K1474" s="413">
        <v>0</v>
      </c>
      <c r="L1474" s="457" t="s">
        <v>210</v>
      </c>
      <c r="M1474" s="414"/>
      <c r="N1474" s="16" t="e">
        <f t="shared" si="168"/>
        <v>#VALUE!</v>
      </c>
      <c r="O1474" s="414" t="s">
        <v>210</v>
      </c>
      <c r="P1474" s="414"/>
      <c r="Q1474" s="16" t="e">
        <f t="shared" si="169"/>
        <v>#VALUE!</v>
      </c>
      <c r="R1474" s="14" t="s">
        <v>394</v>
      </c>
      <c r="S1474" s="14" t="s">
        <v>74</v>
      </c>
      <c r="T1474" s="14" t="s">
        <v>1827</v>
      </c>
      <c r="U1474" s="416" t="s">
        <v>120</v>
      </c>
      <c r="V1474" s="14" t="s">
        <v>2766</v>
      </c>
      <c r="W1474" s="38" t="s">
        <v>121</v>
      </c>
      <c r="X1474" s="14"/>
    </row>
    <row r="1475" spans="1:24" s="401" customFormat="1" x14ac:dyDescent="0.2">
      <c r="A1475" s="14" t="s">
        <v>1740</v>
      </c>
      <c r="B1475" s="14" t="s">
        <v>1781</v>
      </c>
      <c r="C1475" s="14" t="s">
        <v>1826</v>
      </c>
      <c r="D1475" s="412">
        <v>11264</v>
      </c>
      <c r="E1475" s="412">
        <f>D1475/4</f>
        <v>2816</v>
      </c>
      <c r="F1475" s="412" t="s">
        <v>27</v>
      </c>
      <c r="G1475" s="14">
        <v>2011</v>
      </c>
      <c r="H1475" s="14">
        <v>2011</v>
      </c>
      <c r="I1475" s="424">
        <f>VLOOKUP(H1475,[1]Inflation!$G$16:$H$26,2,FALSE)</f>
        <v>1.0292667257822254</v>
      </c>
      <c r="J1475" s="464">
        <f t="shared" si="170"/>
        <v>2898.4150998027467</v>
      </c>
      <c r="K1475" s="413" t="s">
        <v>963</v>
      </c>
      <c r="L1475" s="457" t="s">
        <v>210</v>
      </c>
      <c r="M1475" s="414"/>
      <c r="N1475" s="16" t="e">
        <f t="shared" si="168"/>
        <v>#VALUE!</v>
      </c>
      <c r="O1475" s="414" t="s">
        <v>210</v>
      </c>
      <c r="P1475" s="414"/>
      <c r="Q1475" s="16" t="e">
        <f t="shared" si="169"/>
        <v>#VALUE!</v>
      </c>
      <c r="R1475" s="14" t="s">
        <v>394</v>
      </c>
      <c r="S1475" s="14" t="s">
        <v>74</v>
      </c>
      <c r="T1475" s="14" t="s">
        <v>397</v>
      </c>
      <c r="U1475" s="416">
        <v>2</v>
      </c>
      <c r="V1475" s="14" t="s">
        <v>2766</v>
      </c>
      <c r="W1475" s="38" t="s">
        <v>121</v>
      </c>
      <c r="X1475" s="14"/>
    </row>
    <row r="1476" spans="1:24" s="401" customFormat="1" x14ac:dyDescent="0.2">
      <c r="A1476" s="14" t="s">
        <v>1740</v>
      </c>
      <c r="B1476" s="14" t="s">
        <v>1781</v>
      </c>
      <c r="C1476" s="14" t="s">
        <v>1828</v>
      </c>
      <c r="D1476" s="412">
        <v>649.63</v>
      </c>
      <c r="E1476" s="412">
        <v>649.63</v>
      </c>
      <c r="F1476" s="412"/>
      <c r="G1476" s="14">
        <v>2010</v>
      </c>
      <c r="H1476" s="14">
        <v>2010</v>
      </c>
      <c r="I1476" s="424">
        <f>VLOOKUP(H1476,[1]Inflation!$G$16:$H$26,2,FALSE)</f>
        <v>1.0461491063094051</v>
      </c>
      <c r="J1476" s="464">
        <f t="shared" si="170"/>
        <v>679.60984393177876</v>
      </c>
      <c r="K1476" s="413">
        <v>0</v>
      </c>
      <c r="L1476" s="457" t="s">
        <v>210</v>
      </c>
      <c r="M1476" s="414"/>
      <c r="N1476" s="16" t="e">
        <f t="shared" si="168"/>
        <v>#VALUE!</v>
      </c>
      <c r="O1476" s="414" t="s">
        <v>210</v>
      </c>
      <c r="P1476" s="414"/>
      <c r="Q1476" s="16" t="e">
        <f t="shared" si="169"/>
        <v>#VALUE!</v>
      </c>
      <c r="R1476" s="14" t="s">
        <v>27</v>
      </c>
      <c r="S1476" s="14" t="s">
        <v>44</v>
      </c>
      <c r="T1476" s="14" t="s">
        <v>123</v>
      </c>
      <c r="U1476" s="416" t="s">
        <v>1829</v>
      </c>
      <c r="V1476" s="14" t="s">
        <v>3107</v>
      </c>
      <c r="W1476" s="38" t="s">
        <v>1830</v>
      </c>
      <c r="X1476" s="14"/>
    </row>
    <row r="1477" spans="1:24" s="401" customFormat="1" x14ac:dyDescent="0.2">
      <c r="A1477" s="14" t="s">
        <v>1740</v>
      </c>
      <c r="B1477" s="14" t="s">
        <v>1781</v>
      </c>
      <c r="C1477" s="14" t="s">
        <v>1831</v>
      </c>
      <c r="D1477" s="398">
        <v>3900</v>
      </c>
      <c r="E1477" s="398">
        <v>3900</v>
      </c>
      <c r="F1477" s="398"/>
      <c r="G1477" s="14" t="s">
        <v>38</v>
      </c>
      <c r="H1477" s="14">
        <v>2002</v>
      </c>
      <c r="I1477" s="424">
        <f>VLOOKUP(H1477,[1]Inflation!$G$16:$H$26,2,FALSE)</f>
        <v>1.280275745638717</v>
      </c>
      <c r="J1477" s="464">
        <f t="shared" si="170"/>
        <v>4993.0754079909966</v>
      </c>
      <c r="K1477" s="14"/>
      <c r="L1477" s="18"/>
      <c r="M1477" s="14"/>
      <c r="N1477" s="16">
        <f t="shared" si="168"/>
        <v>0</v>
      </c>
      <c r="O1477" s="14"/>
      <c r="P1477" s="14"/>
      <c r="Q1477" s="16">
        <f t="shared" si="169"/>
        <v>0</v>
      </c>
      <c r="R1477" s="14" t="s">
        <v>27</v>
      </c>
      <c r="S1477" s="14" t="s">
        <v>36</v>
      </c>
      <c r="T1477" s="14" t="s">
        <v>37</v>
      </c>
      <c r="U1477" s="416">
        <v>12</v>
      </c>
      <c r="V1477" s="14" t="s">
        <v>2739</v>
      </c>
      <c r="W1477" s="38" t="s">
        <v>39</v>
      </c>
      <c r="X1477" s="14"/>
    </row>
    <row r="1478" spans="1:24" s="401" customFormat="1" x14ac:dyDescent="0.2">
      <c r="A1478" s="14" t="s">
        <v>1740</v>
      </c>
      <c r="B1478" s="14" t="s">
        <v>1781</v>
      </c>
      <c r="C1478" s="14" t="s">
        <v>1832</v>
      </c>
      <c r="D1478" s="398">
        <v>1900</v>
      </c>
      <c r="E1478" s="398">
        <v>1900</v>
      </c>
      <c r="F1478" s="398"/>
      <c r="G1478" s="14" t="s">
        <v>38</v>
      </c>
      <c r="H1478" s="14">
        <v>2002</v>
      </c>
      <c r="I1478" s="424">
        <f>VLOOKUP(H1478,[1]Inflation!$G$16:$H$26,2,FALSE)</f>
        <v>1.280275745638717</v>
      </c>
      <c r="J1478" s="464">
        <f t="shared" si="170"/>
        <v>2432.5239167135624</v>
      </c>
      <c r="K1478" s="14"/>
      <c r="L1478" s="18"/>
      <c r="M1478" s="14"/>
      <c r="N1478" s="16">
        <f t="shared" si="168"/>
        <v>0</v>
      </c>
      <c r="O1478" s="14"/>
      <c r="P1478" s="14"/>
      <c r="Q1478" s="16">
        <f t="shared" si="169"/>
        <v>0</v>
      </c>
      <c r="R1478" s="14" t="s">
        <v>27</v>
      </c>
      <c r="S1478" s="14" t="s">
        <v>36</v>
      </c>
      <c r="T1478" s="14" t="s">
        <v>37</v>
      </c>
      <c r="U1478" s="416">
        <v>12</v>
      </c>
      <c r="V1478" s="14" t="s">
        <v>2739</v>
      </c>
      <c r="W1478" s="38" t="s">
        <v>39</v>
      </c>
      <c r="X1478" s="14"/>
    </row>
    <row r="1479" spans="1:24" s="401" customFormat="1" x14ac:dyDescent="0.2">
      <c r="A1479" s="14" t="s">
        <v>1740</v>
      </c>
      <c r="B1479" s="14" t="s">
        <v>1781</v>
      </c>
      <c r="C1479" s="14" t="s">
        <v>1833</v>
      </c>
      <c r="D1479" s="398">
        <v>180000</v>
      </c>
      <c r="E1479" s="398">
        <v>180000</v>
      </c>
      <c r="F1479" s="398"/>
      <c r="G1479" s="14">
        <v>2008</v>
      </c>
      <c r="H1479" s="14">
        <v>2009</v>
      </c>
      <c r="I1479" s="424">
        <f>VLOOKUP(H1479,[1]Inflation!$G$16:$H$26,2,FALSE)</f>
        <v>1.0733291816457666</v>
      </c>
      <c r="J1479" s="464">
        <f t="shared" si="170"/>
        <v>193199.25269623799</v>
      </c>
      <c r="K1479" s="14"/>
      <c r="L1479" s="16"/>
      <c r="M1479" s="398"/>
      <c r="N1479" s="16">
        <f t="shared" si="168"/>
        <v>0</v>
      </c>
      <c r="O1479" s="398"/>
      <c r="P1479" s="398"/>
      <c r="Q1479" s="16">
        <f t="shared" si="169"/>
        <v>0</v>
      </c>
      <c r="R1479" s="14" t="s">
        <v>27</v>
      </c>
      <c r="S1479" s="14" t="s">
        <v>28</v>
      </c>
      <c r="T1479" s="14" t="s">
        <v>41</v>
      </c>
      <c r="U1479" s="416">
        <v>145</v>
      </c>
      <c r="V1479" s="14" t="s">
        <v>2739</v>
      </c>
      <c r="W1479" s="38" t="s">
        <v>42</v>
      </c>
      <c r="X1479" s="14"/>
    </row>
    <row r="1480" spans="1:24" s="401" customFormat="1" x14ac:dyDescent="0.2">
      <c r="A1480" s="14" t="s">
        <v>1740</v>
      </c>
      <c r="B1480" s="14" t="s">
        <v>1781</v>
      </c>
      <c r="C1480" s="14" t="s">
        <v>1834</v>
      </c>
      <c r="D1480" s="24">
        <v>935.05</v>
      </c>
      <c r="E1480" s="24">
        <v>935.05</v>
      </c>
      <c r="F1480" s="24" t="s">
        <v>27</v>
      </c>
      <c r="G1480" s="23" t="s">
        <v>67</v>
      </c>
      <c r="H1480" s="23">
        <v>2010</v>
      </c>
      <c r="I1480" s="424">
        <f>VLOOKUP(H1480,[1]Inflation!$G$16:$H$26,2,FALSE)</f>
        <v>1.0461491063094051</v>
      </c>
      <c r="J1480" s="464">
        <f t="shared" si="170"/>
        <v>978.2017218546091</v>
      </c>
      <c r="K1480" s="24"/>
      <c r="L1480" s="446">
        <v>763.56</v>
      </c>
      <c r="M1480" s="24"/>
      <c r="N1480" s="16">
        <f t="shared" si="168"/>
        <v>798.79761161360932</v>
      </c>
      <c r="O1480" s="24">
        <v>1350</v>
      </c>
      <c r="P1480" s="24"/>
      <c r="Q1480" s="16">
        <f t="shared" si="169"/>
        <v>1412.3012935176969</v>
      </c>
      <c r="R1480" s="23" t="s">
        <v>1102</v>
      </c>
      <c r="S1480" s="14" t="s">
        <v>65</v>
      </c>
      <c r="T1480" s="23" t="s">
        <v>66</v>
      </c>
      <c r="U1480" s="417"/>
      <c r="V1480" s="26" t="s">
        <v>3108</v>
      </c>
      <c r="W1480" s="38" t="s">
        <v>69</v>
      </c>
      <c r="X1480" s="26"/>
    </row>
    <row r="1481" spans="1:24" x14ac:dyDescent="0.2">
      <c r="A1481" s="14" t="s">
        <v>1740</v>
      </c>
      <c r="B1481" s="14" t="s">
        <v>1781</v>
      </c>
      <c r="C1481" s="14" t="s">
        <v>1834</v>
      </c>
      <c r="D1481" s="24">
        <v>935.05</v>
      </c>
      <c r="E1481" s="24">
        <v>935.05</v>
      </c>
      <c r="F1481" s="24" t="s">
        <v>27</v>
      </c>
      <c r="G1481" s="23" t="s">
        <v>67</v>
      </c>
      <c r="H1481" s="23">
        <v>2010</v>
      </c>
      <c r="I1481" s="424">
        <f>VLOOKUP(H1481,[1]Inflation!$G$16:$H$26,2,FALSE)</f>
        <v>1.0461491063094051</v>
      </c>
      <c r="J1481" s="464">
        <f t="shared" si="170"/>
        <v>978.2017218546091</v>
      </c>
      <c r="K1481" s="24"/>
      <c r="L1481" s="446">
        <v>763.56</v>
      </c>
      <c r="M1481" s="24"/>
      <c r="N1481" s="16">
        <f t="shared" si="168"/>
        <v>798.79761161360932</v>
      </c>
      <c r="O1481" s="24">
        <v>1350</v>
      </c>
      <c r="P1481" s="24"/>
      <c r="Q1481" s="16">
        <f t="shared" si="169"/>
        <v>1412.3012935176969</v>
      </c>
      <c r="R1481" s="23" t="s">
        <v>1102</v>
      </c>
      <c r="S1481" s="14" t="s">
        <v>65</v>
      </c>
      <c r="T1481" s="23" t="s">
        <v>66</v>
      </c>
      <c r="U1481" s="417"/>
      <c r="V1481" s="26" t="s">
        <v>3108</v>
      </c>
      <c r="W1481" s="38" t="s">
        <v>69</v>
      </c>
      <c r="X1481" s="26"/>
    </row>
    <row r="1482" spans="1:24" x14ac:dyDescent="0.2">
      <c r="A1482" s="14" t="s">
        <v>1740</v>
      </c>
      <c r="B1482" s="14" t="s">
        <v>1781</v>
      </c>
      <c r="C1482" s="14" t="s">
        <v>1834</v>
      </c>
      <c r="D1482" s="24">
        <v>935.05</v>
      </c>
      <c r="E1482" s="24">
        <v>935.05</v>
      </c>
      <c r="F1482" s="24" t="s">
        <v>27</v>
      </c>
      <c r="G1482" s="23" t="s">
        <v>67</v>
      </c>
      <c r="H1482" s="23">
        <v>2010</v>
      </c>
      <c r="I1482" s="424">
        <f>VLOOKUP(H1482,[1]Inflation!$G$16:$H$26,2,FALSE)</f>
        <v>1.0461491063094051</v>
      </c>
      <c r="J1482" s="464">
        <f t="shared" si="170"/>
        <v>978.2017218546091</v>
      </c>
      <c r="K1482" s="24"/>
      <c r="L1482" s="446">
        <v>763.56</v>
      </c>
      <c r="M1482" s="24"/>
      <c r="N1482" s="16">
        <f t="shared" si="168"/>
        <v>798.79761161360932</v>
      </c>
      <c r="O1482" s="24">
        <v>1350</v>
      </c>
      <c r="P1482" s="24"/>
      <c r="Q1482" s="16">
        <f t="shared" si="169"/>
        <v>1412.3012935176969</v>
      </c>
      <c r="R1482" s="23" t="s">
        <v>1102</v>
      </c>
      <c r="S1482" s="14" t="s">
        <v>65</v>
      </c>
      <c r="T1482" s="23" t="s">
        <v>66</v>
      </c>
      <c r="U1482" s="417"/>
      <c r="V1482" s="26" t="s">
        <v>3108</v>
      </c>
      <c r="W1482" s="38" t="s">
        <v>69</v>
      </c>
      <c r="X1482" s="26"/>
    </row>
    <row r="1483" spans="1:24" x14ac:dyDescent="0.2">
      <c r="A1483" s="14" t="s">
        <v>1740</v>
      </c>
      <c r="B1483" s="14" t="s">
        <v>1781</v>
      </c>
      <c r="C1483" s="14" t="s">
        <v>1834</v>
      </c>
      <c r="D1483" s="24">
        <v>935.05</v>
      </c>
      <c r="E1483" s="24">
        <v>935.05</v>
      </c>
      <c r="F1483" s="24" t="s">
        <v>27</v>
      </c>
      <c r="G1483" s="23" t="s">
        <v>67</v>
      </c>
      <c r="H1483" s="23">
        <v>2010</v>
      </c>
      <c r="I1483" s="424">
        <f>VLOOKUP(H1483,[1]Inflation!$G$16:$H$26,2,FALSE)</f>
        <v>1.0461491063094051</v>
      </c>
      <c r="J1483" s="464">
        <f t="shared" si="170"/>
        <v>978.2017218546091</v>
      </c>
      <c r="K1483" s="24"/>
      <c r="L1483" s="446">
        <v>763.56</v>
      </c>
      <c r="M1483" s="24"/>
      <c r="N1483" s="16">
        <f t="shared" si="168"/>
        <v>798.79761161360932</v>
      </c>
      <c r="O1483" s="24">
        <v>1350</v>
      </c>
      <c r="P1483" s="24"/>
      <c r="Q1483" s="16">
        <f t="shared" si="169"/>
        <v>1412.3012935176969</v>
      </c>
      <c r="R1483" s="23" t="s">
        <v>1102</v>
      </c>
      <c r="S1483" s="14" t="s">
        <v>65</v>
      </c>
      <c r="T1483" s="23" t="s">
        <v>66</v>
      </c>
      <c r="U1483" s="417"/>
      <c r="V1483" s="26" t="s">
        <v>3108</v>
      </c>
      <c r="W1483" s="38" t="s">
        <v>69</v>
      </c>
      <c r="X1483" s="26"/>
    </row>
    <row r="1484" spans="1:24" x14ac:dyDescent="0.2">
      <c r="A1484" s="14" t="s">
        <v>1740</v>
      </c>
      <c r="B1484" s="14" t="s">
        <v>1781</v>
      </c>
      <c r="C1484" s="14" t="s">
        <v>1836</v>
      </c>
      <c r="D1484" s="24">
        <v>366.67</v>
      </c>
      <c r="E1484" s="24">
        <v>366.67</v>
      </c>
      <c r="F1484" s="24"/>
      <c r="G1484" s="23" t="s">
        <v>67</v>
      </c>
      <c r="H1484" s="23">
        <v>2010</v>
      </c>
      <c r="I1484" s="424">
        <f>VLOOKUP(H1484,[1]Inflation!$G$16:$H$26,2,FALSE)</f>
        <v>1.0461491063094051</v>
      </c>
      <c r="J1484" s="464">
        <f t="shared" si="170"/>
        <v>383.59149281046956</v>
      </c>
      <c r="K1484" s="24"/>
      <c r="L1484" s="446">
        <v>350</v>
      </c>
      <c r="M1484" s="24"/>
      <c r="N1484" s="16">
        <f t="shared" si="168"/>
        <v>366.15218720829176</v>
      </c>
      <c r="O1484" s="24">
        <v>375</v>
      </c>
      <c r="P1484" s="24"/>
      <c r="Q1484" s="16">
        <f t="shared" si="169"/>
        <v>392.30591486602691</v>
      </c>
      <c r="R1484" s="23" t="s">
        <v>27</v>
      </c>
      <c r="S1484" s="37" t="s">
        <v>205</v>
      </c>
      <c r="T1484" s="23" t="s">
        <v>66</v>
      </c>
      <c r="U1484" s="417"/>
      <c r="V1484" s="26" t="s">
        <v>2749</v>
      </c>
      <c r="W1484" s="38" t="s">
        <v>69</v>
      </c>
      <c r="X1484" s="26"/>
    </row>
    <row r="1485" spans="1:24" x14ac:dyDescent="0.2">
      <c r="A1485" s="14" t="s">
        <v>1740</v>
      </c>
      <c r="B1485" s="14" t="s">
        <v>1781</v>
      </c>
      <c r="C1485" s="14" t="s">
        <v>1837</v>
      </c>
      <c r="D1485" s="24">
        <v>791.11</v>
      </c>
      <c r="E1485" s="24">
        <v>791.11</v>
      </c>
      <c r="F1485" s="24"/>
      <c r="G1485" s="23" t="s">
        <v>67</v>
      </c>
      <c r="H1485" s="23">
        <v>2010</v>
      </c>
      <c r="I1485" s="424">
        <f>VLOOKUP(H1485,[1]Inflation!$G$16:$H$26,2,FALSE)</f>
        <v>1.0461491063094051</v>
      </c>
      <c r="J1485" s="464">
        <f t="shared" si="170"/>
        <v>827.61901949243349</v>
      </c>
      <c r="K1485" s="24"/>
      <c r="L1485" s="446">
        <v>750</v>
      </c>
      <c r="M1485" s="24"/>
      <c r="N1485" s="16">
        <f t="shared" si="168"/>
        <v>784.61182973205382</v>
      </c>
      <c r="O1485" s="24">
        <v>1000</v>
      </c>
      <c r="P1485" s="24"/>
      <c r="Q1485" s="16">
        <f t="shared" si="169"/>
        <v>1046.1491063094049</v>
      </c>
      <c r="R1485" s="23" t="s">
        <v>27</v>
      </c>
      <c r="S1485" s="397" t="s">
        <v>36</v>
      </c>
      <c r="T1485" s="23" t="s">
        <v>66</v>
      </c>
      <c r="U1485" s="417"/>
      <c r="V1485" s="26" t="s">
        <v>2783</v>
      </c>
      <c r="W1485" s="38" t="s">
        <v>69</v>
      </c>
      <c r="X1485" s="26"/>
    </row>
    <row r="1486" spans="1:24" x14ac:dyDescent="0.2">
      <c r="A1486" s="14" t="s">
        <v>1737</v>
      </c>
      <c r="B1486" s="14" t="s">
        <v>1781</v>
      </c>
      <c r="C1486" s="14" t="s">
        <v>1838</v>
      </c>
      <c r="D1486" s="24">
        <v>509.38</v>
      </c>
      <c r="E1486" s="24">
        <v>509.38</v>
      </c>
      <c r="F1486" s="24"/>
      <c r="G1486" s="23" t="s">
        <v>67</v>
      </c>
      <c r="H1486" s="23">
        <v>2010</v>
      </c>
      <c r="I1486" s="424">
        <f>VLOOKUP(H1486,[1]Inflation!$G$16:$H$26,2,FALSE)</f>
        <v>1.0461491063094051</v>
      </c>
      <c r="J1486" s="464">
        <f t="shared" si="170"/>
        <v>532.88743177188474</v>
      </c>
      <c r="K1486" s="24"/>
      <c r="L1486" s="446">
        <v>369.31</v>
      </c>
      <c r="M1486" s="24"/>
      <c r="N1486" s="16">
        <f t="shared" si="168"/>
        <v>386.35332645112641</v>
      </c>
      <c r="O1486" s="24">
        <v>730.89</v>
      </c>
      <c r="P1486" s="24"/>
      <c r="Q1486" s="16">
        <f t="shared" si="169"/>
        <v>764.61992031048101</v>
      </c>
      <c r="R1486" s="23" t="s">
        <v>27</v>
      </c>
      <c r="S1486" s="397" t="s">
        <v>153</v>
      </c>
      <c r="T1486" s="23" t="s">
        <v>66</v>
      </c>
      <c r="U1486" s="417"/>
      <c r="V1486" s="26" t="s">
        <v>3109</v>
      </c>
      <c r="W1486" s="38" t="s">
        <v>69</v>
      </c>
      <c r="X1486" s="26"/>
    </row>
    <row r="1487" spans="1:24" x14ac:dyDescent="0.2">
      <c r="A1487" s="14" t="s">
        <v>1737</v>
      </c>
      <c r="B1487" s="14" t="s">
        <v>1781</v>
      </c>
      <c r="C1487" s="14" t="s">
        <v>1838</v>
      </c>
      <c r="D1487" s="24">
        <v>554.55999999999995</v>
      </c>
      <c r="E1487" s="24">
        <v>554.55999999999995</v>
      </c>
      <c r="F1487" s="24"/>
      <c r="G1487" s="23" t="s">
        <v>67</v>
      </c>
      <c r="H1487" s="23">
        <v>2010</v>
      </c>
      <c r="I1487" s="424">
        <f>VLOOKUP(H1487,[1]Inflation!$G$16:$H$26,2,FALSE)</f>
        <v>1.0461491063094051</v>
      </c>
      <c r="J1487" s="464">
        <f t="shared" si="170"/>
        <v>580.15244839494358</v>
      </c>
      <c r="K1487" s="24"/>
      <c r="L1487" s="446">
        <v>500</v>
      </c>
      <c r="M1487" s="24"/>
      <c r="N1487" s="16">
        <f t="shared" si="168"/>
        <v>523.07455315470247</v>
      </c>
      <c r="O1487" s="24">
        <v>616.96</v>
      </c>
      <c r="P1487" s="24"/>
      <c r="Q1487" s="16">
        <f t="shared" si="169"/>
        <v>645.43215262865056</v>
      </c>
      <c r="R1487" s="23" t="s">
        <v>27</v>
      </c>
      <c r="S1487" s="397" t="s">
        <v>153</v>
      </c>
      <c r="T1487" s="23" t="s">
        <v>66</v>
      </c>
      <c r="U1487" s="417"/>
      <c r="V1487" s="26" t="s">
        <v>2845</v>
      </c>
      <c r="W1487" s="38" t="s">
        <v>69</v>
      </c>
      <c r="X1487" s="26"/>
    </row>
    <row r="1488" spans="1:24" x14ac:dyDescent="0.2">
      <c r="A1488" s="14" t="s">
        <v>1737</v>
      </c>
      <c r="B1488" s="14" t="s">
        <v>1781</v>
      </c>
      <c r="C1488" s="14" t="s">
        <v>1842</v>
      </c>
      <c r="D1488" s="24">
        <v>955.48</v>
      </c>
      <c r="E1488" s="24">
        <v>955.48</v>
      </c>
      <c r="F1488" s="24"/>
      <c r="G1488" s="23" t="s">
        <v>67</v>
      </c>
      <c r="H1488" s="23">
        <v>2010</v>
      </c>
      <c r="I1488" s="424">
        <f>VLOOKUP(H1488,[1]Inflation!$G$16:$H$26,2,FALSE)</f>
        <v>1.0461491063094051</v>
      </c>
      <c r="J1488" s="464">
        <f t="shared" si="170"/>
        <v>999.5745480965104</v>
      </c>
      <c r="K1488" s="24"/>
      <c r="L1488" s="446">
        <v>480</v>
      </c>
      <c r="M1488" s="24"/>
      <c r="N1488" s="16">
        <f t="shared" si="168"/>
        <v>502.15157102851441</v>
      </c>
      <c r="O1488" s="24">
        <v>1800</v>
      </c>
      <c r="P1488" s="24"/>
      <c r="Q1488" s="16">
        <f t="shared" si="169"/>
        <v>1883.0683913569292</v>
      </c>
      <c r="R1488" s="23" t="s">
        <v>1843</v>
      </c>
      <c r="S1488" s="397" t="s">
        <v>262</v>
      </c>
      <c r="T1488" s="23" t="s">
        <v>66</v>
      </c>
      <c r="U1488" s="417"/>
      <c r="V1488" s="26" t="s">
        <v>3111</v>
      </c>
      <c r="W1488" s="38" t="s">
        <v>69</v>
      </c>
      <c r="X1488" s="26"/>
    </row>
    <row r="1489" spans="1:24" s="401" customFormat="1" x14ac:dyDescent="0.2">
      <c r="A1489" s="14" t="s">
        <v>1737</v>
      </c>
      <c r="B1489" s="14" t="s">
        <v>1781</v>
      </c>
      <c r="C1489" s="14" t="s">
        <v>1845</v>
      </c>
      <c r="D1489" s="24">
        <v>871.94</v>
      </c>
      <c r="E1489" s="24">
        <v>871.94</v>
      </c>
      <c r="F1489" s="24"/>
      <c r="G1489" s="23" t="s">
        <v>67</v>
      </c>
      <c r="H1489" s="23">
        <v>2010</v>
      </c>
      <c r="I1489" s="424">
        <f>VLOOKUP(H1489,[1]Inflation!$G$16:$H$26,2,FALSE)</f>
        <v>1.0461491063094051</v>
      </c>
      <c r="J1489" s="464">
        <f t="shared" si="170"/>
        <v>912.17925175542268</v>
      </c>
      <c r="K1489" s="24"/>
      <c r="L1489" s="446">
        <v>8.25</v>
      </c>
      <c r="M1489" s="24"/>
      <c r="N1489" s="16">
        <f t="shared" si="168"/>
        <v>8.6307301270525922</v>
      </c>
      <c r="O1489" s="24">
        <v>2250</v>
      </c>
      <c r="P1489" s="24"/>
      <c r="Q1489" s="16">
        <f t="shared" si="169"/>
        <v>2353.8354891961612</v>
      </c>
      <c r="R1489" s="23" t="s">
        <v>1843</v>
      </c>
      <c r="S1489" s="397" t="s">
        <v>262</v>
      </c>
      <c r="T1489" s="23" t="s">
        <v>66</v>
      </c>
      <c r="U1489" s="417"/>
      <c r="V1489" s="26" t="s">
        <v>2898</v>
      </c>
      <c r="W1489" s="38" t="s">
        <v>69</v>
      </c>
      <c r="X1489" s="26"/>
    </row>
    <row r="1490" spans="1:24" s="401" customFormat="1" x14ac:dyDescent="0.2">
      <c r="A1490" s="14" t="s">
        <v>1737</v>
      </c>
      <c r="B1490" s="14" t="s">
        <v>1781</v>
      </c>
      <c r="C1490" s="14" t="s">
        <v>1846</v>
      </c>
      <c r="D1490" s="24">
        <v>638.12</v>
      </c>
      <c r="E1490" s="24">
        <v>638.12</v>
      </c>
      <c r="F1490" s="24"/>
      <c r="G1490" s="23" t="s">
        <v>67</v>
      </c>
      <c r="H1490" s="23">
        <v>2010</v>
      </c>
      <c r="I1490" s="424">
        <f>VLOOKUP(H1490,[1]Inflation!$G$16:$H$26,2,FALSE)</f>
        <v>1.0461491063094051</v>
      </c>
      <c r="J1490" s="464">
        <f t="shared" si="170"/>
        <v>667.5686677181576</v>
      </c>
      <c r="K1490" s="24"/>
      <c r="L1490" s="446">
        <v>520</v>
      </c>
      <c r="M1490" s="24"/>
      <c r="N1490" s="16">
        <f t="shared" si="168"/>
        <v>543.99753528089059</v>
      </c>
      <c r="O1490" s="24">
        <v>728</v>
      </c>
      <c r="P1490" s="24"/>
      <c r="Q1490" s="16">
        <f t="shared" si="169"/>
        <v>761.59654939324685</v>
      </c>
      <c r="R1490" s="23" t="s">
        <v>27</v>
      </c>
      <c r="S1490" s="397" t="s">
        <v>196</v>
      </c>
      <c r="T1490" s="23" t="s">
        <v>66</v>
      </c>
      <c r="U1490" s="417"/>
      <c r="V1490" s="26" t="s">
        <v>2845</v>
      </c>
      <c r="W1490" s="38" t="s">
        <v>69</v>
      </c>
      <c r="X1490" s="26"/>
    </row>
    <row r="1491" spans="1:24" s="401" customFormat="1" x14ac:dyDescent="0.2">
      <c r="A1491" s="14" t="s">
        <v>1737</v>
      </c>
      <c r="B1491" s="14" t="s">
        <v>1781</v>
      </c>
      <c r="C1491" s="14" t="s">
        <v>1837</v>
      </c>
      <c r="D1491" s="24">
        <v>1086.05</v>
      </c>
      <c r="E1491" s="24">
        <v>1086.05</v>
      </c>
      <c r="F1491" s="24"/>
      <c r="G1491" s="23" t="s">
        <v>67</v>
      </c>
      <c r="H1491" s="23">
        <v>2010</v>
      </c>
      <c r="I1491" s="424">
        <f>VLOOKUP(H1491,[1]Inflation!$G$16:$H$26,2,FALSE)</f>
        <v>1.0461491063094051</v>
      </c>
      <c r="J1491" s="464">
        <f t="shared" si="170"/>
        <v>1136.1702369073294</v>
      </c>
      <c r="K1491" s="24"/>
      <c r="L1491" s="446">
        <v>860</v>
      </c>
      <c r="M1491" s="24"/>
      <c r="N1491" s="16">
        <f t="shared" si="168"/>
        <v>899.68823142608835</v>
      </c>
      <c r="O1491" s="24">
        <v>1272</v>
      </c>
      <c r="P1491" s="24"/>
      <c r="Q1491" s="16">
        <f t="shared" si="169"/>
        <v>1330.7016632255632</v>
      </c>
      <c r="R1491" s="23" t="s">
        <v>27</v>
      </c>
      <c r="S1491" s="397" t="s">
        <v>196</v>
      </c>
      <c r="T1491" s="23" t="s">
        <v>66</v>
      </c>
      <c r="U1491" s="417"/>
      <c r="V1491" s="26" t="s">
        <v>2782</v>
      </c>
      <c r="W1491" s="38" t="s">
        <v>69</v>
      </c>
      <c r="X1491" s="26"/>
    </row>
    <row r="1492" spans="1:24" s="401" customFormat="1" x14ac:dyDescent="0.2">
      <c r="A1492" s="14" t="s">
        <v>1737</v>
      </c>
      <c r="B1492" s="14" t="s">
        <v>1781</v>
      </c>
      <c r="C1492" s="14" t="s">
        <v>1847</v>
      </c>
      <c r="D1492" s="24">
        <v>327.74</v>
      </c>
      <c r="E1492" s="24">
        <v>327.74</v>
      </c>
      <c r="F1492" s="24"/>
      <c r="G1492" s="23" t="s">
        <v>67</v>
      </c>
      <c r="H1492" s="23">
        <v>2010</v>
      </c>
      <c r="I1492" s="424">
        <f>VLOOKUP(H1492,[1]Inflation!$G$16:$H$26,2,FALSE)</f>
        <v>1.0461491063094051</v>
      </c>
      <c r="J1492" s="464">
        <f t="shared" si="170"/>
        <v>342.86490810184443</v>
      </c>
      <c r="K1492" s="24"/>
      <c r="L1492" s="446">
        <v>120</v>
      </c>
      <c r="M1492" s="24"/>
      <c r="N1492" s="16">
        <f t="shared" si="168"/>
        <v>125.5378927571286</v>
      </c>
      <c r="O1492" s="24">
        <v>425</v>
      </c>
      <c r="P1492" s="24"/>
      <c r="Q1492" s="16">
        <f t="shared" si="169"/>
        <v>444.61337018149715</v>
      </c>
      <c r="R1492" s="23" t="s">
        <v>27</v>
      </c>
      <c r="S1492" s="37" t="s">
        <v>291</v>
      </c>
      <c r="T1492" s="23" t="s">
        <v>66</v>
      </c>
      <c r="U1492" s="417"/>
      <c r="V1492" s="26" t="s">
        <v>2791</v>
      </c>
      <c r="W1492" s="38" t="s">
        <v>69</v>
      </c>
      <c r="X1492" s="26"/>
    </row>
    <row r="1493" spans="1:24" s="401" customFormat="1" x14ac:dyDescent="0.2">
      <c r="A1493" s="14" t="s">
        <v>1740</v>
      </c>
      <c r="B1493" s="14" t="s">
        <v>1848</v>
      </c>
      <c r="C1493" s="14" t="s">
        <v>1849</v>
      </c>
      <c r="D1493" s="24">
        <v>4214</v>
      </c>
      <c r="E1493" s="24">
        <v>4214</v>
      </c>
      <c r="F1493" s="24"/>
      <c r="G1493" s="23" t="s">
        <v>67</v>
      </c>
      <c r="H1493" s="23">
        <v>2010</v>
      </c>
      <c r="I1493" s="424">
        <f>VLOOKUP(H1493,[1]Inflation!$G$16:$H$26,2,FALSE)</f>
        <v>1.0461491063094051</v>
      </c>
      <c r="J1493" s="464">
        <f t="shared" si="170"/>
        <v>4408.4723339878328</v>
      </c>
      <c r="K1493" s="24"/>
      <c r="L1493" s="446">
        <v>2100</v>
      </c>
      <c r="M1493" s="24"/>
      <c r="N1493" s="16">
        <f t="shared" si="168"/>
        <v>2196.9131232497507</v>
      </c>
      <c r="O1493" s="24">
        <v>7500</v>
      </c>
      <c r="P1493" s="24"/>
      <c r="Q1493" s="16">
        <f t="shared" si="169"/>
        <v>7846.1182973205377</v>
      </c>
      <c r="R1493" s="23" t="s">
        <v>27</v>
      </c>
      <c r="S1493" s="397" t="s">
        <v>36</v>
      </c>
      <c r="T1493" s="23" t="s">
        <v>66</v>
      </c>
      <c r="U1493" s="417"/>
      <c r="V1493" s="26" t="s">
        <v>2792</v>
      </c>
      <c r="W1493" s="38" t="s">
        <v>69</v>
      </c>
      <c r="X1493" s="26"/>
    </row>
    <row r="1494" spans="1:24" s="401" customFormat="1" x14ac:dyDescent="0.2">
      <c r="A1494" s="14" t="s">
        <v>1737</v>
      </c>
      <c r="B1494" s="14" t="s">
        <v>1848</v>
      </c>
      <c r="C1494" s="14" t="s">
        <v>1850</v>
      </c>
      <c r="D1494" s="24">
        <v>242.27</v>
      </c>
      <c r="E1494" s="24">
        <v>242.27</v>
      </c>
      <c r="F1494" s="24"/>
      <c r="G1494" s="23" t="s">
        <v>67</v>
      </c>
      <c r="H1494" s="23">
        <v>2010</v>
      </c>
      <c r="I1494" s="424">
        <f>VLOOKUP(H1494,[1]Inflation!$G$16:$H$26,2,FALSE)</f>
        <v>1.0461491063094051</v>
      </c>
      <c r="J1494" s="464">
        <f t="shared" si="170"/>
        <v>253.45054398557957</v>
      </c>
      <c r="K1494" s="24"/>
      <c r="L1494" s="446">
        <v>222</v>
      </c>
      <c r="M1494" s="24"/>
      <c r="N1494" s="16">
        <f t="shared" si="168"/>
        <v>232.24510160068792</v>
      </c>
      <c r="O1494" s="24">
        <v>260</v>
      </c>
      <c r="P1494" s="24"/>
      <c r="Q1494" s="16">
        <f t="shared" si="169"/>
        <v>271.99876764044529</v>
      </c>
      <c r="R1494" s="23" t="s">
        <v>27</v>
      </c>
      <c r="S1494" s="397" t="s">
        <v>153</v>
      </c>
      <c r="T1494" s="23" t="s">
        <v>66</v>
      </c>
      <c r="U1494" s="417"/>
      <c r="V1494" s="26" t="s">
        <v>2749</v>
      </c>
      <c r="W1494" s="38" t="s">
        <v>69</v>
      </c>
      <c r="X1494" s="26"/>
    </row>
    <row r="1495" spans="1:24" s="401" customFormat="1" x14ac:dyDescent="0.2">
      <c r="A1495" s="14" t="s">
        <v>1740</v>
      </c>
      <c r="B1495" s="14" t="s">
        <v>1851</v>
      </c>
      <c r="C1495" s="14" t="s">
        <v>1853</v>
      </c>
      <c r="D1495" s="404" t="s">
        <v>32</v>
      </c>
      <c r="E1495" s="404" t="s">
        <v>32</v>
      </c>
      <c r="F1495" s="404"/>
      <c r="G1495" s="14">
        <v>2004</v>
      </c>
      <c r="H1495" s="14">
        <v>2004</v>
      </c>
      <c r="I1495" s="424">
        <f>VLOOKUP(H1495,[1]Inflation!$G$16:$H$26,2,FALSE)</f>
        <v>1.2211755233494364</v>
      </c>
      <c r="J1495" s="464" t="e">
        <f t="shared" si="170"/>
        <v>#VALUE!</v>
      </c>
      <c r="K1495" s="14" t="s">
        <v>32</v>
      </c>
      <c r="L1495" s="458">
        <v>2500</v>
      </c>
      <c r="M1495" s="405"/>
      <c r="N1495" s="16">
        <f t="shared" si="168"/>
        <v>3052.9388083735907</v>
      </c>
      <c r="O1495" s="405">
        <v>3500</v>
      </c>
      <c r="P1495" s="405"/>
      <c r="Q1495" s="16">
        <f t="shared" si="169"/>
        <v>4274.1143317230271</v>
      </c>
      <c r="R1495" s="14" t="s">
        <v>320</v>
      </c>
      <c r="S1495" s="14" t="s">
        <v>914</v>
      </c>
      <c r="T1495" s="14" t="s">
        <v>2719</v>
      </c>
      <c r="U1495" s="416">
        <v>28</v>
      </c>
      <c r="V1495" s="14" t="s">
        <v>2739</v>
      </c>
      <c r="W1495" s="38" t="s">
        <v>1855</v>
      </c>
      <c r="X1495" s="14"/>
    </row>
    <row r="1496" spans="1:24" s="401" customFormat="1" x14ac:dyDescent="0.2">
      <c r="A1496" s="14" t="s">
        <v>1740</v>
      </c>
      <c r="B1496" s="14" t="s">
        <v>1851</v>
      </c>
      <c r="C1496" s="14" t="s">
        <v>1856</v>
      </c>
      <c r="D1496" s="412">
        <v>0</v>
      </c>
      <c r="E1496" s="412">
        <v>0</v>
      </c>
      <c r="F1496" s="412"/>
      <c r="G1496" s="14">
        <v>2009</v>
      </c>
      <c r="H1496" s="14">
        <v>2009</v>
      </c>
      <c r="I1496" s="424">
        <f>VLOOKUP(H1496,[1]Inflation!$G$16:$H$26,2,FALSE)</f>
        <v>1.0733291816457666</v>
      </c>
      <c r="J1496" s="464">
        <f t="shared" si="170"/>
        <v>0</v>
      </c>
      <c r="K1496" s="413">
        <v>0</v>
      </c>
      <c r="L1496" s="457">
        <v>45000</v>
      </c>
      <c r="M1496" s="414"/>
      <c r="N1496" s="16">
        <f t="shared" si="168"/>
        <v>48299.813174059498</v>
      </c>
      <c r="O1496" s="414">
        <v>57500</v>
      </c>
      <c r="P1496" s="414"/>
      <c r="Q1496" s="16">
        <f t="shared" si="169"/>
        <v>61716.427944631578</v>
      </c>
      <c r="R1496" s="14" t="s">
        <v>320</v>
      </c>
      <c r="S1496" s="14" t="s">
        <v>88</v>
      </c>
      <c r="T1496" s="14" t="s">
        <v>485</v>
      </c>
      <c r="U1496" s="416" t="s">
        <v>210</v>
      </c>
      <c r="V1496" s="14" t="s">
        <v>2766</v>
      </c>
      <c r="W1496" s="38"/>
      <c r="X1496" s="14"/>
    </row>
    <row r="1497" spans="1:24" s="401" customFormat="1" x14ac:dyDescent="0.2">
      <c r="A1497" s="14" t="s">
        <v>1737</v>
      </c>
      <c r="B1497" s="14" t="s">
        <v>1851</v>
      </c>
      <c r="C1497" s="14" t="s">
        <v>1857</v>
      </c>
      <c r="D1497" s="35">
        <v>201.48</v>
      </c>
      <c r="E1497" s="35">
        <v>201.48</v>
      </c>
      <c r="F1497" s="35"/>
      <c r="G1497" s="23" t="s">
        <v>67</v>
      </c>
      <c r="H1497" s="23">
        <v>2010</v>
      </c>
      <c r="I1497" s="424">
        <f>VLOOKUP(H1497,[1]Inflation!$G$16:$H$26,2,FALSE)</f>
        <v>1.0461491063094051</v>
      </c>
      <c r="J1497" s="464">
        <f t="shared" si="170"/>
        <v>210.77812193921892</v>
      </c>
      <c r="K1497" s="35"/>
      <c r="L1497" s="448">
        <v>19.5</v>
      </c>
      <c r="M1497" s="35"/>
      <c r="N1497" s="16">
        <f t="shared" si="168"/>
        <v>20.399907573033399</v>
      </c>
      <c r="O1497" s="35">
        <v>935</v>
      </c>
      <c r="P1497" s="35"/>
      <c r="Q1497" s="16">
        <f t="shared" si="169"/>
        <v>978.14941439929373</v>
      </c>
      <c r="R1497" s="34" t="s">
        <v>27</v>
      </c>
      <c r="S1497" s="37" t="s">
        <v>84</v>
      </c>
      <c r="T1497" s="23" t="s">
        <v>66</v>
      </c>
      <c r="U1497" s="34"/>
      <c r="V1497" s="36" t="s">
        <v>3113</v>
      </c>
      <c r="W1497" s="38" t="s">
        <v>69</v>
      </c>
      <c r="X1497" s="36"/>
    </row>
    <row r="1498" spans="1:24" s="401" customFormat="1" ht="25.5" x14ac:dyDescent="0.2">
      <c r="A1498" s="14" t="s">
        <v>1737</v>
      </c>
      <c r="B1498" s="14" t="s">
        <v>1851</v>
      </c>
      <c r="C1498" s="14" t="s">
        <v>1860</v>
      </c>
      <c r="D1498" s="24">
        <v>140.9</v>
      </c>
      <c r="E1498" s="24">
        <v>140.9</v>
      </c>
      <c r="F1498" s="24"/>
      <c r="G1498" s="23" t="s">
        <v>67</v>
      </c>
      <c r="H1498" s="23">
        <v>2010</v>
      </c>
      <c r="I1498" s="424">
        <f>VLOOKUP(H1498,[1]Inflation!$G$16:$H$26,2,FALSE)</f>
        <v>1.0461491063094051</v>
      </c>
      <c r="J1498" s="464">
        <f t="shared" si="170"/>
        <v>147.40240907899519</v>
      </c>
      <c r="K1498" s="24"/>
      <c r="L1498" s="446">
        <v>50</v>
      </c>
      <c r="M1498" s="24"/>
      <c r="N1498" s="16">
        <f t="shared" si="168"/>
        <v>52.30745531547025</v>
      </c>
      <c r="O1498" s="24">
        <v>518</v>
      </c>
      <c r="P1498" s="24"/>
      <c r="Q1498" s="16">
        <f t="shared" si="169"/>
        <v>541.90523706827184</v>
      </c>
      <c r="R1498" s="34" t="s">
        <v>27</v>
      </c>
      <c r="S1498" s="37" t="s">
        <v>291</v>
      </c>
      <c r="T1498" s="23" t="s">
        <v>66</v>
      </c>
      <c r="U1498" s="417"/>
      <c r="V1498" s="26" t="s">
        <v>2866</v>
      </c>
      <c r="W1498" s="38" t="s">
        <v>69</v>
      </c>
      <c r="X1498" s="26"/>
    </row>
    <row r="1499" spans="1:24" s="401" customFormat="1" ht="25.5" x14ac:dyDescent="0.2">
      <c r="A1499" s="14" t="s">
        <v>1737</v>
      </c>
      <c r="B1499" s="14" t="s">
        <v>1851</v>
      </c>
      <c r="C1499" s="14" t="s">
        <v>1861</v>
      </c>
      <c r="D1499" s="24">
        <v>127.31</v>
      </c>
      <c r="E1499" s="24">
        <v>127.31</v>
      </c>
      <c r="F1499" s="24"/>
      <c r="G1499" s="23" t="s">
        <v>67</v>
      </c>
      <c r="H1499" s="23">
        <v>2010</v>
      </c>
      <c r="I1499" s="424">
        <f>VLOOKUP(H1499,[1]Inflation!$G$16:$H$26,2,FALSE)</f>
        <v>1.0461491063094051</v>
      </c>
      <c r="J1499" s="464">
        <f t="shared" si="170"/>
        <v>133.18524272425037</v>
      </c>
      <c r="K1499" s="24"/>
      <c r="L1499" s="446">
        <v>5</v>
      </c>
      <c r="M1499" s="24"/>
      <c r="N1499" s="16">
        <f t="shared" si="168"/>
        <v>5.2307455315470257</v>
      </c>
      <c r="O1499" s="24">
        <v>500</v>
      </c>
      <c r="P1499" s="24"/>
      <c r="Q1499" s="16">
        <f t="shared" si="169"/>
        <v>523.07455315470247</v>
      </c>
      <c r="R1499" s="34" t="s">
        <v>27</v>
      </c>
      <c r="S1499" s="37" t="s">
        <v>291</v>
      </c>
      <c r="T1499" s="23" t="s">
        <v>66</v>
      </c>
      <c r="U1499" s="417"/>
      <c r="V1499" s="26" t="s">
        <v>3114</v>
      </c>
      <c r="W1499" s="38" t="s">
        <v>69</v>
      </c>
      <c r="X1499" s="26"/>
    </row>
    <row r="1500" spans="1:24" x14ac:dyDescent="0.2">
      <c r="A1500" s="14" t="s">
        <v>1737</v>
      </c>
      <c r="B1500" s="14" t="s">
        <v>1851</v>
      </c>
      <c r="C1500" s="14" t="s">
        <v>1863</v>
      </c>
      <c r="D1500" s="24">
        <v>690</v>
      </c>
      <c r="E1500" s="24">
        <v>690</v>
      </c>
      <c r="F1500" s="24"/>
      <c r="G1500" s="23" t="s">
        <v>67</v>
      </c>
      <c r="H1500" s="23">
        <v>2010</v>
      </c>
      <c r="I1500" s="424">
        <f>VLOOKUP(H1500,[1]Inflation!$G$16:$H$26,2,FALSE)</f>
        <v>1.0461491063094051</v>
      </c>
      <c r="J1500" s="464">
        <f t="shared" si="170"/>
        <v>721.84288335348947</v>
      </c>
      <c r="K1500" s="24"/>
      <c r="L1500" s="446">
        <v>495</v>
      </c>
      <c r="M1500" s="24"/>
      <c r="N1500" s="16">
        <f t="shared" si="168"/>
        <v>517.8438076231555</v>
      </c>
      <c r="O1500" s="24">
        <v>1100</v>
      </c>
      <c r="P1500" s="24"/>
      <c r="Q1500" s="16">
        <f t="shared" si="169"/>
        <v>1150.7640169403455</v>
      </c>
      <c r="R1500" s="34" t="s">
        <v>27</v>
      </c>
      <c r="S1500" s="37" t="s">
        <v>291</v>
      </c>
      <c r="T1500" s="23" t="s">
        <v>66</v>
      </c>
      <c r="U1500" s="417"/>
      <c r="V1500" s="26" t="s">
        <v>2763</v>
      </c>
      <c r="W1500" s="38" t="s">
        <v>69</v>
      </c>
      <c r="X1500" s="26"/>
    </row>
    <row r="1501" spans="1:24" x14ac:dyDescent="0.2">
      <c r="A1501" s="14" t="s">
        <v>1737</v>
      </c>
      <c r="B1501" s="14" t="s">
        <v>1864</v>
      </c>
      <c r="C1501" s="14" t="s">
        <v>1867</v>
      </c>
      <c r="D1501" s="24">
        <v>339.75</v>
      </c>
      <c r="E1501" s="24">
        <v>339.75</v>
      </c>
      <c r="F1501" s="24"/>
      <c r="G1501" s="23">
        <v>2010</v>
      </c>
      <c r="H1501" s="23">
        <v>2010</v>
      </c>
      <c r="I1501" s="424">
        <f>VLOOKUP(H1501,[1]Inflation!$G$16:$H$26,2,FALSE)</f>
        <v>1.0461491063094051</v>
      </c>
      <c r="J1501" s="464">
        <f t="shared" si="170"/>
        <v>355.42915886862039</v>
      </c>
      <c r="K1501" s="24"/>
      <c r="L1501" s="446">
        <v>250</v>
      </c>
      <c r="M1501" s="24"/>
      <c r="N1501" s="16">
        <f t="shared" si="168"/>
        <v>261.53727657735124</v>
      </c>
      <c r="O1501" s="24">
        <v>570</v>
      </c>
      <c r="P1501" s="24"/>
      <c r="Q1501" s="16">
        <f t="shared" si="169"/>
        <v>596.30499059636088</v>
      </c>
      <c r="R1501" s="34" t="s">
        <v>27</v>
      </c>
      <c r="S1501" s="403" t="s">
        <v>2714</v>
      </c>
      <c r="T1501" s="23" t="s">
        <v>66</v>
      </c>
      <c r="U1501" s="417"/>
      <c r="V1501" s="26" t="s">
        <v>3116</v>
      </c>
      <c r="W1501" s="38" t="s">
        <v>69</v>
      </c>
      <c r="X1501" s="26"/>
    </row>
    <row r="1502" spans="1:24" x14ac:dyDescent="0.2">
      <c r="A1502" s="14" t="s">
        <v>1737</v>
      </c>
      <c r="B1502" s="14" t="s">
        <v>1864</v>
      </c>
      <c r="C1502" s="14" t="s">
        <v>1869</v>
      </c>
      <c r="D1502" s="24">
        <v>546.46</v>
      </c>
      <c r="E1502" s="24">
        <v>546.46</v>
      </c>
      <c r="F1502" s="24"/>
      <c r="G1502" s="23">
        <v>2010</v>
      </c>
      <c r="H1502" s="23">
        <v>2010</v>
      </c>
      <c r="I1502" s="424">
        <f>VLOOKUP(H1502,[1]Inflation!$G$16:$H$26,2,FALSE)</f>
        <v>1.0461491063094051</v>
      </c>
      <c r="J1502" s="464">
        <f t="shared" si="170"/>
        <v>571.67864063383752</v>
      </c>
      <c r="K1502" s="24"/>
      <c r="L1502" s="446">
        <v>366</v>
      </c>
      <c r="M1502" s="24"/>
      <c r="N1502" s="16">
        <f t="shared" si="168"/>
        <v>382.89057290924222</v>
      </c>
      <c r="O1502" s="24">
        <v>721.48</v>
      </c>
      <c r="P1502" s="24"/>
      <c r="Q1502" s="16">
        <f t="shared" si="169"/>
        <v>754.77565722010957</v>
      </c>
      <c r="R1502" s="34" t="s">
        <v>27</v>
      </c>
      <c r="S1502" s="403" t="s">
        <v>2714</v>
      </c>
      <c r="T1502" s="23" t="s">
        <v>66</v>
      </c>
      <c r="U1502" s="417"/>
      <c r="V1502" s="26" t="s">
        <v>2858</v>
      </c>
      <c r="W1502" s="38" t="s">
        <v>69</v>
      </c>
      <c r="X1502" s="26"/>
    </row>
    <row r="1503" spans="1:24" x14ac:dyDescent="0.2">
      <c r="A1503" s="14" t="s">
        <v>1737</v>
      </c>
      <c r="B1503" s="14" t="s">
        <v>1864</v>
      </c>
      <c r="C1503" s="14" t="s">
        <v>1870</v>
      </c>
      <c r="D1503" s="24">
        <v>137.5</v>
      </c>
      <c r="E1503" s="24">
        <v>137.5</v>
      </c>
      <c r="F1503" s="24"/>
      <c r="G1503" s="23">
        <v>2010</v>
      </c>
      <c r="H1503" s="23">
        <v>2010</v>
      </c>
      <c r="I1503" s="424">
        <f>VLOOKUP(H1503,[1]Inflation!$G$16:$H$26,2,FALSE)</f>
        <v>1.0461491063094051</v>
      </c>
      <c r="J1503" s="464">
        <f t="shared" si="170"/>
        <v>143.84550211754319</v>
      </c>
      <c r="K1503" s="24"/>
      <c r="L1503" s="446">
        <v>100</v>
      </c>
      <c r="M1503" s="24"/>
      <c r="N1503" s="16">
        <f t="shared" si="168"/>
        <v>104.6149106309405</v>
      </c>
      <c r="O1503" s="24">
        <v>175</v>
      </c>
      <c r="P1503" s="24"/>
      <c r="Q1503" s="16">
        <f t="shared" si="169"/>
        <v>183.07609360414588</v>
      </c>
      <c r="R1503" s="34" t="s">
        <v>27</v>
      </c>
      <c r="S1503" s="403" t="s">
        <v>2714</v>
      </c>
      <c r="T1503" s="23" t="s">
        <v>66</v>
      </c>
      <c r="U1503" s="417"/>
      <c r="V1503" s="26" t="s">
        <v>2782</v>
      </c>
      <c r="W1503" s="38" t="s">
        <v>69</v>
      </c>
      <c r="X1503" s="26"/>
    </row>
    <row r="1504" spans="1:24" x14ac:dyDescent="0.2">
      <c r="A1504" s="14" t="s">
        <v>1737</v>
      </c>
      <c r="B1504" s="14" t="s">
        <v>1864</v>
      </c>
      <c r="C1504" s="14" t="s">
        <v>1867</v>
      </c>
      <c r="D1504" s="24">
        <v>135.05000000000001</v>
      </c>
      <c r="E1504" s="24">
        <v>135.05000000000001</v>
      </c>
      <c r="F1504" s="24"/>
      <c r="G1504" s="23">
        <v>2011</v>
      </c>
      <c r="H1504" s="23">
        <v>2011</v>
      </c>
      <c r="I1504" s="424">
        <f>VLOOKUP(H1504,[1]Inflation!$G$16:$H$26,2,FALSE)</f>
        <v>1.0292667257822254</v>
      </c>
      <c r="J1504" s="464">
        <f t="shared" si="170"/>
        <v>139.00247131688957</v>
      </c>
      <c r="K1504" s="24"/>
      <c r="L1504" s="446">
        <v>135.05000000000001</v>
      </c>
      <c r="M1504" s="24"/>
      <c r="N1504" s="16">
        <f t="shared" si="168"/>
        <v>139.00247131688957</v>
      </c>
      <c r="O1504" s="24">
        <v>135.05000000000001</v>
      </c>
      <c r="P1504" s="24"/>
      <c r="Q1504" s="16">
        <f t="shared" si="169"/>
        <v>139.00247131688957</v>
      </c>
      <c r="R1504" s="34" t="s">
        <v>27</v>
      </c>
      <c r="S1504" s="403" t="s">
        <v>2714</v>
      </c>
      <c r="T1504" s="23" t="s">
        <v>66</v>
      </c>
      <c r="U1504" s="417"/>
      <c r="V1504" s="26" t="s">
        <v>2792</v>
      </c>
      <c r="W1504" s="38" t="s">
        <v>69</v>
      </c>
      <c r="X1504" s="26"/>
    </row>
    <row r="1505" spans="1:24" x14ac:dyDescent="0.2">
      <c r="A1505" s="14" t="s">
        <v>1737</v>
      </c>
      <c r="B1505" s="14" t="s">
        <v>1864</v>
      </c>
      <c r="C1505" s="14" t="s">
        <v>1869</v>
      </c>
      <c r="D1505" s="24">
        <v>475.84</v>
      </c>
      <c r="E1505" s="24">
        <v>475.84</v>
      </c>
      <c r="F1505" s="24"/>
      <c r="G1505" s="23">
        <v>2011</v>
      </c>
      <c r="H1505" s="23">
        <v>2011</v>
      </c>
      <c r="I1505" s="424">
        <f>VLOOKUP(H1505,[1]Inflation!$G$16:$H$26,2,FALSE)</f>
        <v>1.0292667257822254</v>
      </c>
      <c r="J1505" s="464">
        <f t="shared" si="170"/>
        <v>489.76627879621412</v>
      </c>
      <c r="K1505" s="24"/>
      <c r="L1505" s="446">
        <v>127</v>
      </c>
      <c r="M1505" s="24"/>
      <c r="N1505" s="16">
        <f t="shared" si="168"/>
        <v>130.71687417434262</v>
      </c>
      <c r="O1505" s="24">
        <v>775</v>
      </c>
      <c r="P1505" s="24"/>
      <c r="Q1505" s="16">
        <f t="shared" si="169"/>
        <v>797.68171248122474</v>
      </c>
      <c r="R1505" s="34" t="s">
        <v>27</v>
      </c>
      <c r="S1505" s="403" t="s">
        <v>2714</v>
      </c>
      <c r="T1505" s="23" t="s">
        <v>66</v>
      </c>
      <c r="U1505" s="417"/>
      <c r="V1505" s="26" t="s">
        <v>2902</v>
      </c>
      <c r="W1505" s="38" t="s">
        <v>69</v>
      </c>
      <c r="X1505" s="26"/>
    </row>
    <row r="1506" spans="1:24" x14ac:dyDescent="0.2">
      <c r="A1506" s="14" t="s">
        <v>1737</v>
      </c>
      <c r="B1506" s="14" t="s">
        <v>1864</v>
      </c>
      <c r="C1506" s="14" t="s">
        <v>1870</v>
      </c>
      <c r="D1506" s="24">
        <v>136.66999999999999</v>
      </c>
      <c r="E1506" s="24">
        <v>136.66999999999999</v>
      </c>
      <c r="F1506" s="24"/>
      <c r="G1506" s="23">
        <v>2011</v>
      </c>
      <c r="H1506" s="23">
        <v>2011</v>
      </c>
      <c r="I1506" s="424">
        <f>VLOOKUP(H1506,[1]Inflation!$G$16:$H$26,2,FALSE)</f>
        <v>1.0292667257822254</v>
      </c>
      <c r="J1506" s="464">
        <f t="shared" si="170"/>
        <v>140.66988341265673</v>
      </c>
      <c r="K1506" s="24"/>
      <c r="L1506" s="446">
        <v>70</v>
      </c>
      <c r="M1506" s="24"/>
      <c r="N1506" s="16">
        <f t="shared" si="168"/>
        <v>72.048670804755787</v>
      </c>
      <c r="O1506" s="24">
        <v>250</v>
      </c>
      <c r="P1506" s="24"/>
      <c r="Q1506" s="16">
        <f t="shared" si="169"/>
        <v>257.31668144555636</v>
      </c>
      <c r="R1506" s="34" t="s">
        <v>27</v>
      </c>
      <c r="S1506" s="403" t="s">
        <v>2714</v>
      </c>
      <c r="T1506" s="23" t="s">
        <v>66</v>
      </c>
      <c r="U1506" s="417"/>
      <c r="V1506" s="26" t="s">
        <v>2783</v>
      </c>
      <c r="W1506" s="38" t="s">
        <v>69</v>
      </c>
      <c r="X1506" s="26"/>
    </row>
    <row r="1507" spans="1:24" x14ac:dyDescent="0.2">
      <c r="A1507" s="14" t="s">
        <v>1740</v>
      </c>
      <c r="B1507" s="14" t="s">
        <v>1880</v>
      </c>
      <c r="C1507" s="14" t="s">
        <v>1889</v>
      </c>
      <c r="D1507" s="24">
        <v>773.45</v>
      </c>
      <c r="E1507" s="24">
        <v>773.45</v>
      </c>
      <c r="F1507" s="24"/>
      <c r="G1507" s="23" t="s">
        <v>67</v>
      </c>
      <c r="H1507" s="23">
        <v>2010</v>
      </c>
      <c r="I1507" s="424">
        <f>VLOOKUP(H1507,[1]Inflation!$G$16:$H$26,2,FALSE)</f>
        <v>1.0461491063094051</v>
      </c>
      <c r="J1507" s="464">
        <f t="shared" si="170"/>
        <v>809.14402627500942</v>
      </c>
      <c r="K1507" s="24"/>
      <c r="L1507" s="446">
        <v>473</v>
      </c>
      <c r="M1507" s="24"/>
      <c r="N1507" s="16">
        <f t="shared" si="168"/>
        <v>494.82852728434858</v>
      </c>
      <c r="O1507" s="24">
        <v>1312.5</v>
      </c>
      <c r="P1507" s="24"/>
      <c r="Q1507" s="16">
        <f t="shared" si="169"/>
        <v>1373.0707020310942</v>
      </c>
      <c r="R1507" s="34" t="s">
        <v>27</v>
      </c>
      <c r="S1507" s="14" t="s">
        <v>65</v>
      </c>
      <c r="T1507" s="23" t="s">
        <v>66</v>
      </c>
      <c r="U1507" s="417"/>
      <c r="V1507" s="26" t="s">
        <v>3123</v>
      </c>
      <c r="W1507" s="38" t="s">
        <v>69</v>
      </c>
      <c r="X1507" s="26"/>
    </row>
    <row r="1508" spans="1:24" s="401" customFormat="1" x14ac:dyDescent="0.2">
      <c r="A1508" s="14" t="s">
        <v>1740</v>
      </c>
      <c r="B1508" s="14" t="s">
        <v>1880</v>
      </c>
      <c r="C1508" s="14" t="s">
        <v>1890</v>
      </c>
      <c r="D1508" s="24">
        <v>391.43</v>
      </c>
      <c r="E1508" s="24">
        <v>391.43</v>
      </c>
      <c r="F1508" s="24"/>
      <c r="G1508" s="23" t="s">
        <v>67</v>
      </c>
      <c r="H1508" s="23">
        <v>2010</v>
      </c>
      <c r="I1508" s="424">
        <f>VLOOKUP(H1508,[1]Inflation!$G$16:$H$26,2,FALSE)</f>
        <v>1.0461491063094051</v>
      </c>
      <c r="J1508" s="464">
        <f t="shared" si="170"/>
        <v>409.49414468269043</v>
      </c>
      <c r="K1508" s="24"/>
      <c r="L1508" s="446">
        <v>315</v>
      </c>
      <c r="M1508" s="24"/>
      <c r="N1508" s="16">
        <f t="shared" si="168"/>
        <v>329.53696848746262</v>
      </c>
      <c r="O1508" s="24">
        <v>490</v>
      </c>
      <c r="P1508" s="24"/>
      <c r="Q1508" s="16">
        <f t="shared" si="169"/>
        <v>512.61306209160853</v>
      </c>
      <c r="R1508" s="34" t="s">
        <v>27</v>
      </c>
      <c r="S1508" s="397" t="s">
        <v>36</v>
      </c>
      <c r="T1508" s="23" t="s">
        <v>66</v>
      </c>
      <c r="U1508" s="417"/>
      <c r="V1508" s="26" t="s">
        <v>2781</v>
      </c>
      <c r="W1508" s="38" t="s">
        <v>69</v>
      </c>
      <c r="X1508" s="26"/>
    </row>
    <row r="1509" spans="1:24" s="401" customFormat="1" x14ac:dyDescent="0.2">
      <c r="A1509" s="14" t="s">
        <v>1740</v>
      </c>
      <c r="B1509" s="14" t="s">
        <v>1880</v>
      </c>
      <c r="C1509" s="14" t="s">
        <v>1891</v>
      </c>
      <c r="D1509" s="24">
        <v>413</v>
      </c>
      <c r="E1509" s="24">
        <v>413</v>
      </c>
      <c r="F1509" s="24"/>
      <c r="G1509" s="23" t="s">
        <v>67</v>
      </c>
      <c r="H1509" s="23">
        <v>2010</v>
      </c>
      <c r="I1509" s="424">
        <f>VLOOKUP(H1509,[1]Inflation!$G$16:$H$26,2,FALSE)</f>
        <v>1.0461491063094051</v>
      </c>
      <c r="J1509" s="464">
        <f t="shared" si="170"/>
        <v>432.05958090578429</v>
      </c>
      <c r="K1509" s="24"/>
      <c r="L1509" s="446">
        <v>413</v>
      </c>
      <c r="M1509" s="24"/>
      <c r="N1509" s="16">
        <f t="shared" si="168"/>
        <v>432.05958090578429</v>
      </c>
      <c r="O1509" s="24">
        <v>413</v>
      </c>
      <c r="P1509" s="24"/>
      <c r="Q1509" s="16">
        <f t="shared" si="169"/>
        <v>432.05958090578429</v>
      </c>
      <c r="R1509" s="34" t="s">
        <v>27</v>
      </c>
      <c r="S1509" s="37" t="s">
        <v>83</v>
      </c>
      <c r="T1509" s="23" t="s">
        <v>66</v>
      </c>
      <c r="U1509" s="417"/>
      <c r="V1509" s="26" t="s">
        <v>2788</v>
      </c>
      <c r="W1509" s="38" t="s">
        <v>69</v>
      </c>
      <c r="X1509" s="26"/>
    </row>
    <row r="1510" spans="1:24" x14ac:dyDescent="0.2">
      <c r="A1510" s="14" t="s">
        <v>1740</v>
      </c>
      <c r="B1510" s="14" t="s">
        <v>1880</v>
      </c>
      <c r="C1510" s="14" t="s">
        <v>1892</v>
      </c>
      <c r="D1510" s="24">
        <v>571.66999999999996</v>
      </c>
      <c r="E1510" s="24">
        <v>571.66999999999996</v>
      </c>
      <c r="F1510" s="24"/>
      <c r="G1510" s="49" t="s">
        <v>67</v>
      </c>
      <c r="H1510" s="23">
        <v>2010</v>
      </c>
      <c r="I1510" s="424">
        <f>VLOOKUP(H1510,[1]Inflation!$G$16:$H$26,2,FALSE)</f>
        <v>1.0461491063094051</v>
      </c>
      <c r="J1510" s="464">
        <f t="shared" si="170"/>
        <v>598.05205960389753</v>
      </c>
      <c r="K1510" s="24"/>
      <c r="L1510" s="460">
        <v>435</v>
      </c>
      <c r="M1510" s="24"/>
      <c r="N1510" s="467">
        <f t="shared" si="168"/>
        <v>455.0748612445912</v>
      </c>
      <c r="O1510" s="24">
        <v>650</v>
      </c>
      <c r="P1510" s="24"/>
      <c r="Q1510" s="16">
        <f t="shared" si="169"/>
        <v>679.99691910111324</v>
      </c>
      <c r="R1510" s="475" t="s">
        <v>27</v>
      </c>
      <c r="S1510" s="37" t="s">
        <v>83</v>
      </c>
      <c r="T1510" s="49" t="s">
        <v>66</v>
      </c>
      <c r="U1510" s="422"/>
      <c r="V1510" s="50" t="s">
        <v>2749</v>
      </c>
      <c r="W1510" s="38" t="s">
        <v>69</v>
      </c>
      <c r="X1510" s="26"/>
    </row>
    <row r="1511" spans="1:24" s="401" customFormat="1" x14ac:dyDescent="0.2">
      <c r="A1511" s="14" t="s">
        <v>1740</v>
      </c>
      <c r="B1511" s="14" t="s">
        <v>1880</v>
      </c>
      <c r="C1511" s="14" t="s">
        <v>1893</v>
      </c>
      <c r="D1511" s="24">
        <v>514.25</v>
      </c>
      <c r="E1511" s="24">
        <v>514.25</v>
      </c>
      <c r="F1511" s="24"/>
      <c r="G1511" s="23" t="s">
        <v>67</v>
      </c>
      <c r="H1511" s="23">
        <v>2010</v>
      </c>
      <c r="I1511" s="424">
        <f>VLOOKUP(H1511,[1]Inflation!$G$16:$H$26,2,FALSE)</f>
        <v>1.0461491063094051</v>
      </c>
      <c r="J1511" s="464">
        <f t="shared" si="170"/>
        <v>537.98217791961156</v>
      </c>
      <c r="K1511" s="24"/>
      <c r="L1511" s="446">
        <v>420</v>
      </c>
      <c r="M1511" s="24"/>
      <c r="N1511" s="16">
        <f t="shared" si="168"/>
        <v>439.38262464995012</v>
      </c>
      <c r="O1511" s="24">
        <v>685</v>
      </c>
      <c r="P1511" s="24"/>
      <c r="Q1511" s="16">
        <f t="shared" si="169"/>
        <v>716.6121378219425</v>
      </c>
      <c r="R1511" s="34" t="s">
        <v>27</v>
      </c>
      <c r="S1511" s="37" t="s">
        <v>83</v>
      </c>
      <c r="T1511" s="23" t="s">
        <v>66</v>
      </c>
      <c r="U1511" s="417"/>
      <c r="V1511" s="26" t="s">
        <v>2749</v>
      </c>
      <c r="W1511" s="38" t="s">
        <v>69</v>
      </c>
      <c r="X1511" s="26"/>
    </row>
    <row r="1512" spans="1:24" s="401" customFormat="1" x14ac:dyDescent="0.2">
      <c r="A1512" s="14" t="s">
        <v>1740</v>
      </c>
      <c r="B1512" s="14" t="s">
        <v>1880</v>
      </c>
      <c r="C1512" s="14" t="s">
        <v>1894</v>
      </c>
      <c r="D1512" s="24">
        <v>393.33</v>
      </c>
      <c r="E1512" s="24">
        <v>393.33</v>
      </c>
      <c r="F1512" s="24"/>
      <c r="G1512" s="23" t="s">
        <v>67</v>
      </c>
      <c r="H1512" s="23">
        <v>2010</v>
      </c>
      <c r="I1512" s="424">
        <f>VLOOKUP(H1512,[1]Inflation!$G$16:$H$26,2,FALSE)</f>
        <v>1.0461491063094051</v>
      </c>
      <c r="J1512" s="464">
        <f t="shared" si="170"/>
        <v>411.48182798467826</v>
      </c>
      <c r="K1512" s="24"/>
      <c r="L1512" s="446">
        <v>305</v>
      </c>
      <c r="M1512" s="24"/>
      <c r="N1512" s="16">
        <f t="shared" si="168"/>
        <v>319.07547742436856</v>
      </c>
      <c r="O1512" s="24">
        <v>500</v>
      </c>
      <c r="P1512" s="24"/>
      <c r="Q1512" s="16">
        <f t="shared" si="169"/>
        <v>523.07455315470247</v>
      </c>
      <c r="R1512" s="34" t="s">
        <v>27</v>
      </c>
      <c r="S1512" s="37" t="s">
        <v>83</v>
      </c>
      <c r="T1512" s="23" t="s">
        <v>66</v>
      </c>
      <c r="U1512" s="417"/>
      <c r="V1512" s="26" t="s">
        <v>2749</v>
      </c>
      <c r="W1512" s="38" t="s">
        <v>69</v>
      </c>
      <c r="X1512" s="26"/>
    </row>
    <row r="1513" spans="1:24" s="401" customFormat="1" x14ac:dyDescent="0.2">
      <c r="A1513" s="14" t="s">
        <v>1740</v>
      </c>
      <c r="B1513" s="14" t="s">
        <v>1880</v>
      </c>
      <c r="C1513" s="14" t="s">
        <v>1895</v>
      </c>
      <c r="D1513" s="24">
        <v>493.06</v>
      </c>
      <c r="E1513" s="24">
        <v>493.06</v>
      </c>
      <c r="F1513" s="24"/>
      <c r="G1513" s="23" t="s">
        <v>67</v>
      </c>
      <c r="H1513" s="23">
        <v>2010</v>
      </c>
      <c r="I1513" s="424">
        <f>VLOOKUP(H1513,[1]Inflation!$G$16:$H$26,2,FALSE)</f>
        <v>1.0461491063094051</v>
      </c>
      <c r="J1513" s="464">
        <f t="shared" si="170"/>
        <v>515.81427835691522</v>
      </c>
      <c r="K1513" s="24"/>
      <c r="L1513" s="446">
        <v>345</v>
      </c>
      <c r="M1513" s="24"/>
      <c r="N1513" s="16">
        <f t="shared" si="168"/>
        <v>360.92144167674473</v>
      </c>
      <c r="O1513" s="24">
        <v>725</v>
      </c>
      <c r="P1513" s="24"/>
      <c r="Q1513" s="16">
        <f t="shared" si="169"/>
        <v>758.45810207431862</v>
      </c>
      <c r="R1513" s="34" t="s">
        <v>27</v>
      </c>
      <c r="S1513" s="37" t="s">
        <v>83</v>
      </c>
      <c r="T1513" s="23" t="s">
        <v>66</v>
      </c>
      <c r="U1513" s="417"/>
      <c r="V1513" s="26" t="s">
        <v>2786</v>
      </c>
      <c r="W1513" s="38" t="s">
        <v>69</v>
      </c>
      <c r="X1513" s="26"/>
    </row>
    <row r="1514" spans="1:24" s="401" customFormat="1" ht="25.5" x14ac:dyDescent="0.2">
      <c r="A1514" s="14" t="s">
        <v>1737</v>
      </c>
      <c r="B1514" s="14" t="s">
        <v>1880</v>
      </c>
      <c r="C1514" s="14" t="s">
        <v>1896</v>
      </c>
      <c r="D1514" s="24">
        <v>575.04</v>
      </c>
      <c r="E1514" s="24">
        <v>575.04</v>
      </c>
      <c r="F1514" s="24"/>
      <c r="G1514" s="23" t="s">
        <v>67</v>
      </c>
      <c r="H1514" s="23">
        <v>2010</v>
      </c>
      <c r="I1514" s="424">
        <f>VLOOKUP(H1514,[1]Inflation!$G$16:$H$26,2,FALSE)</f>
        <v>1.0461491063094051</v>
      </c>
      <c r="J1514" s="464">
        <f t="shared" si="170"/>
        <v>601.57758209216024</v>
      </c>
      <c r="K1514" s="24"/>
      <c r="L1514" s="446">
        <v>200</v>
      </c>
      <c r="M1514" s="24"/>
      <c r="N1514" s="16">
        <f t="shared" si="168"/>
        <v>209.229821261881</v>
      </c>
      <c r="O1514" s="24">
        <v>900</v>
      </c>
      <c r="P1514" s="24"/>
      <c r="Q1514" s="16">
        <f t="shared" si="169"/>
        <v>941.53419567846458</v>
      </c>
      <c r="R1514" s="34" t="s">
        <v>27</v>
      </c>
      <c r="S1514" s="37" t="s">
        <v>291</v>
      </c>
      <c r="T1514" s="23" t="s">
        <v>66</v>
      </c>
      <c r="U1514" s="417"/>
      <c r="V1514" s="26" t="s">
        <v>2819</v>
      </c>
      <c r="W1514" s="38" t="s">
        <v>69</v>
      </c>
      <c r="X1514" s="26"/>
    </row>
    <row r="1515" spans="1:24" s="401" customFormat="1" ht="25.5" x14ac:dyDescent="0.2">
      <c r="A1515" s="14" t="s">
        <v>1740</v>
      </c>
      <c r="B1515" s="14" t="s">
        <v>1880</v>
      </c>
      <c r="C1515" s="14" t="s">
        <v>1897</v>
      </c>
      <c r="D1515" s="24">
        <v>600.88</v>
      </c>
      <c r="E1515" s="24">
        <v>600.88</v>
      </c>
      <c r="F1515" s="24"/>
      <c r="G1515" s="23" t="s">
        <v>67</v>
      </c>
      <c r="H1515" s="23">
        <v>2010</v>
      </c>
      <c r="I1515" s="424">
        <f>VLOOKUP(H1515,[1]Inflation!$G$16:$H$26,2,FALSE)</f>
        <v>1.0461491063094051</v>
      </c>
      <c r="J1515" s="464">
        <f t="shared" si="170"/>
        <v>628.61007499919526</v>
      </c>
      <c r="K1515" s="24"/>
      <c r="L1515" s="446">
        <v>520</v>
      </c>
      <c r="M1515" s="24"/>
      <c r="N1515" s="16">
        <f t="shared" si="168"/>
        <v>543.99753528089059</v>
      </c>
      <c r="O1515" s="24">
        <v>1078.05</v>
      </c>
      <c r="P1515" s="24"/>
      <c r="Q1515" s="16">
        <f t="shared" si="169"/>
        <v>1127.8010440568542</v>
      </c>
      <c r="R1515" s="34" t="s">
        <v>27</v>
      </c>
      <c r="S1515" s="37" t="s">
        <v>291</v>
      </c>
      <c r="T1515" s="23" t="s">
        <v>66</v>
      </c>
      <c r="U1515" s="417"/>
      <c r="V1515" s="26" t="s">
        <v>2782</v>
      </c>
      <c r="W1515" s="38" t="s">
        <v>69</v>
      </c>
      <c r="X1515" s="26"/>
    </row>
    <row r="1516" spans="1:24" s="401" customFormat="1" ht="25.5" x14ac:dyDescent="0.2">
      <c r="A1516" s="14" t="s">
        <v>1737</v>
      </c>
      <c r="B1516" s="14" t="s">
        <v>1880</v>
      </c>
      <c r="C1516" s="14" t="s">
        <v>1898</v>
      </c>
      <c r="D1516" s="24">
        <v>606.66999999999996</v>
      </c>
      <c r="E1516" s="24">
        <v>606.66999999999996</v>
      </c>
      <c r="F1516" s="24"/>
      <c r="G1516" s="23" t="s">
        <v>67</v>
      </c>
      <c r="H1516" s="23">
        <v>2010</v>
      </c>
      <c r="I1516" s="424">
        <f>VLOOKUP(H1516,[1]Inflation!$G$16:$H$26,2,FALSE)</f>
        <v>1.0461491063094051</v>
      </c>
      <c r="J1516" s="464">
        <f t="shared" si="170"/>
        <v>634.66727832472668</v>
      </c>
      <c r="K1516" s="24"/>
      <c r="L1516" s="446">
        <v>500</v>
      </c>
      <c r="M1516" s="24"/>
      <c r="N1516" s="16">
        <f t="shared" si="168"/>
        <v>523.07455315470247</v>
      </c>
      <c r="O1516" s="24">
        <v>750</v>
      </c>
      <c r="P1516" s="24"/>
      <c r="Q1516" s="16">
        <f t="shared" si="169"/>
        <v>784.61182973205382</v>
      </c>
      <c r="R1516" s="34" t="s">
        <v>27</v>
      </c>
      <c r="S1516" s="37" t="s">
        <v>291</v>
      </c>
      <c r="T1516" s="23" t="s">
        <v>66</v>
      </c>
      <c r="U1516" s="417"/>
      <c r="V1516" s="26" t="s">
        <v>2749</v>
      </c>
      <c r="W1516" s="38" t="s">
        <v>69</v>
      </c>
      <c r="X1516" s="26"/>
    </row>
    <row r="1517" spans="1:24" s="401" customFormat="1" ht="25.5" x14ac:dyDescent="0.2">
      <c r="A1517" s="14" t="s">
        <v>1737</v>
      </c>
      <c r="B1517" s="14" t="s">
        <v>1880</v>
      </c>
      <c r="C1517" s="14" t="s">
        <v>1899</v>
      </c>
      <c r="D1517" s="24">
        <v>554.39</v>
      </c>
      <c r="E1517" s="24">
        <v>554.39</v>
      </c>
      <c r="F1517" s="24"/>
      <c r="G1517" s="23" t="s">
        <v>67</v>
      </c>
      <c r="H1517" s="23">
        <v>2010</v>
      </c>
      <c r="I1517" s="424">
        <f>VLOOKUP(H1517,[1]Inflation!$G$16:$H$26,2,FALSE)</f>
        <v>1.0461491063094051</v>
      </c>
      <c r="J1517" s="464">
        <f t="shared" si="170"/>
        <v>579.97460304687104</v>
      </c>
      <c r="K1517" s="24"/>
      <c r="L1517" s="446">
        <v>297</v>
      </c>
      <c r="M1517" s="24"/>
      <c r="N1517" s="16">
        <f t="shared" si="168"/>
        <v>310.7062845738933</v>
      </c>
      <c r="O1517" s="24">
        <v>854.69</v>
      </c>
      <c r="P1517" s="24"/>
      <c r="Q1517" s="16">
        <f t="shared" si="169"/>
        <v>894.13317967158548</v>
      </c>
      <c r="R1517" s="34" t="s">
        <v>27</v>
      </c>
      <c r="S1517" s="37" t="s">
        <v>291</v>
      </c>
      <c r="T1517" s="23" t="s">
        <v>66</v>
      </c>
      <c r="U1517" s="417"/>
      <c r="V1517" s="26" t="s">
        <v>2884</v>
      </c>
      <c r="W1517" s="38" t="s">
        <v>69</v>
      </c>
      <c r="X1517" s="26"/>
    </row>
    <row r="1518" spans="1:24" s="401" customFormat="1" x14ac:dyDescent="0.2">
      <c r="A1518" s="14" t="s">
        <v>1737</v>
      </c>
      <c r="B1518" s="14" t="s">
        <v>1880</v>
      </c>
      <c r="C1518" s="14" t="s">
        <v>1900</v>
      </c>
      <c r="D1518" s="24">
        <v>336.5</v>
      </c>
      <c r="E1518" s="24">
        <v>336.5</v>
      </c>
      <c r="F1518" s="24"/>
      <c r="G1518" s="23" t="s">
        <v>67</v>
      </c>
      <c r="H1518" s="23">
        <v>2010</v>
      </c>
      <c r="I1518" s="424">
        <f>VLOOKUP(H1518,[1]Inflation!$G$16:$H$26,2,FALSE)</f>
        <v>1.0461491063094051</v>
      </c>
      <c r="J1518" s="464">
        <f t="shared" si="170"/>
        <v>352.02917427311479</v>
      </c>
      <c r="K1518" s="24"/>
      <c r="L1518" s="446">
        <v>56</v>
      </c>
      <c r="M1518" s="24"/>
      <c r="N1518" s="16">
        <f t="shared" si="168"/>
        <v>58.584349953326679</v>
      </c>
      <c r="O1518" s="24">
        <v>740</v>
      </c>
      <c r="P1518" s="24"/>
      <c r="Q1518" s="16">
        <f t="shared" si="169"/>
        <v>774.15033866895976</v>
      </c>
      <c r="R1518" s="34" t="s">
        <v>27</v>
      </c>
      <c r="S1518" s="37" t="s">
        <v>291</v>
      </c>
      <c r="T1518" s="23" t="s">
        <v>66</v>
      </c>
      <c r="U1518" s="417"/>
      <c r="V1518" s="26" t="s">
        <v>2763</v>
      </c>
      <c r="W1518" s="38" t="s">
        <v>69</v>
      </c>
      <c r="X1518" s="26"/>
    </row>
    <row r="1519" spans="1:24" s="401" customFormat="1" x14ac:dyDescent="0.2">
      <c r="A1519" s="14" t="s">
        <v>1737</v>
      </c>
      <c r="B1519" s="14" t="s">
        <v>1880</v>
      </c>
      <c r="C1519" s="14" t="s">
        <v>1901</v>
      </c>
      <c r="D1519" s="24">
        <v>516.6</v>
      </c>
      <c r="E1519" s="24">
        <v>516.6</v>
      </c>
      <c r="F1519" s="24"/>
      <c r="G1519" s="23" t="s">
        <v>67</v>
      </c>
      <c r="H1519" s="23">
        <v>2010</v>
      </c>
      <c r="I1519" s="424">
        <f>VLOOKUP(H1519,[1]Inflation!$G$16:$H$26,2,FALSE)</f>
        <v>1.0461491063094051</v>
      </c>
      <c r="J1519" s="464">
        <f t="shared" si="170"/>
        <v>540.4406283194387</v>
      </c>
      <c r="K1519" s="24"/>
      <c r="L1519" s="446">
        <v>478</v>
      </c>
      <c r="M1519" s="24"/>
      <c r="N1519" s="16">
        <f t="shared" si="168"/>
        <v>500.05927281589561</v>
      </c>
      <c r="O1519" s="24">
        <v>550</v>
      </c>
      <c r="P1519" s="24"/>
      <c r="Q1519" s="16">
        <f t="shared" si="169"/>
        <v>575.38200847017276</v>
      </c>
      <c r="R1519" s="34" t="s">
        <v>27</v>
      </c>
      <c r="S1519" s="37" t="s">
        <v>88</v>
      </c>
      <c r="T1519" s="23" t="s">
        <v>66</v>
      </c>
      <c r="U1519" s="417"/>
      <c r="V1519" s="26" t="s">
        <v>2792</v>
      </c>
      <c r="W1519" s="38" t="s">
        <v>69</v>
      </c>
      <c r="X1519" s="26"/>
    </row>
    <row r="1520" spans="1:24" s="401" customFormat="1" x14ac:dyDescent="0.2">
      <c r="A1520" s="14" t="s">
        <v>1737</v>
      </c>
      <c r="B1520" s="14" t="s">
        <v>1880</v>
      </c>
      <c r="C1520" s="14" t="s">
        <v>1902</v>
      </c>
      <c r="D1520" s="24">
        <v>499.35</v>
      </c>
      <c r="E1520" s="24">
        <v>499.35</v>
      </c>
      <c r="F1520" s="24"/>
      <c r="G1520" s="23" t="s">
        <v>67</v>
      </c>
      <c r="H1520" s="23">
        <v>2010</v>
      </c>
      <c r="I1520" s="424">
        <f>VLOOKUP(H1520,[1]Inflation!$G$16:$H$26,2,FALSE)</f>
        <v>1.0461491063094051</v>
      </c>
      <c r="J1520" s="464">
        <f t="shared" si="170"/>
        <v>522.39455623560139</v>
      </c>
      <c r="K1520" s="24"/>
      <c r="L1520" s="446">
        <v>285</v>
      </c>
      <c r="M1520" s="24"/>
      <c r="N1520" s="16">
        <f t="shared" si="168"/>
        <v>298.15249529818044</v>
      </c>
      <c r="O1520" s="24">
        <v>600</v>
      </c>
      <c r="P1520" s="24"/>
      <c r="Q1520" s="16">
        <f t="shared" si="169"/>
        <v>627.68946378564306</v>
      </c>
      <c r="R1520" s="34" t="s">
        <v>27</v>
      </c>
      <c r="S1520" s="37" t="s">
        <v>88</v>
      </c>
      <c r="T1520" s="23" t="s">
        <v>66</v>
      </c>
      <c r="U1520" s="417"/>
      <c r="V1520" s="26" t="s">
        <v>2796</v>
      </c>
      <c r="W1520" s="38" t="s">
        <v>69</v>
      </c>
      <c r="X1520" s="26"/>
    </row>
    <row r="1521" spans="1:24" s="401" customFormat="1" x14ac:dyDescent="0.2">
      <c r="A1521" s="14" t="s">
        <v>1737</v>
      </c>
      <c r="B1521" s="14" t="s">
        <v>1880</v>
      </c>
      <c r="C1521" s="14" t="s">
        <v>1903</v>
      </c>
      <c r="D1521" s="24">
        <v>548.78</v>
      </c>
      <c r="E1521" s="24">
        <v>548.78</v>
      </c>
      <c r="F1521" s="24"/>
      <c r="G1521" s="23" t="s">
        <v>67</v>
      </c>
      <c r="H1521" s="23">
        <v>2010</v>
      </c>
      <c r="I1521" s="424">
        <f>VLOOKUP(H1521,[1]Inflation!$G$16:$H$26,2,FALSE)</f>
        <v>1.0461491063094051</v>
      </c>
      <c r="J1521" s="464">
        <f t="shared" si="170"/>
        <v>574.10570656047526</v>
      </c>
      <c r="K1521" s="24"/>
      <c r="L1521" s="446">
        <v>55</v>
      </c>
      <c r="M1521" s="24"/>
      <c r="N1521" s="16">
        <f t="shared" si="168"/>
        <v>57.538200847017279</v>
      </c>
      <c r="O1521" s="24">
        <v>1550</v>
      </c>
      <c r="P1521" s="24"/>
      <c r="Q1521" s="16">
        <f t="shared" si="169"/>
        <v>1621.5311147795778</v>
      </c>
      <c r="R1521" s="34" t="s">
        <v>27</v>
      </c>
      <c r="S1521" s="37" t="s">
        <v>88</v>
      </c>
      <c r="T1521" s="23" t="s">
        <v>66</v>
      </c>
      <c r="U1521" s="417"/>
      <c r="V1521" s="26" t="s">
        <v>3124</v>
      </c>
      <c r="W1521" s="38" t="s">
        <v>69</v>
      </c>
      <c r="X1521" s="26"/>
    </row>
    <row r="1522" spans="1:24" s="401" customFormat="1" x14ac:dyDescent="0.2">
      <c r="A1522" s="14" t="s">
        <v>1737</v>
      </c>
      <c r="B1522" s="14" t="s">
        <v>1880</v>
      </c>
      <c r="C1522" s="14" t="s">
        <v>1905</v>
      </c>
      <c r="D1522" s="24">
        <v>600.57000000000005</v>
      </c>
      <c r="E1522" s="24">
        <v>600.57000000000005</v>
      </c>
      <c r="F1522" s="24"/>
      <c r="G1522" s="23" t="s">
        <v>67</v>
      </c>
      <c r="H1522" s="23">
        <v>2010</v>
      </c>
      <c r="I1522" s="424">
        <f>VLOOKUP(H1522,[1]Inflation!$G$16:$H$26,2,FALSE)</f>
        <v>1.0461491063094051</v>
      </c>
      <c r="J1522" s="464">
        <f t="shared" si="170"/>
        <v>628.28576877623948</v>
      </c>
      <c r="K1522" s="24"/>
      <c r="L1522" s="446">
        <v>200</v>
      </c>
      <c r="M1522" s="24"/>
      <c r="N1522" s="16">
        <f t="shared" si="168"/>
        <v>209.229821261881</v>
      </c>
      <c r="O1522" s="24">
        <v>1020</v>
      </c>
      <c r="P1522" s="24"/>
      <c r="Q1522" s="16">
        <f t="shared" si="169"/>
        <v>1067.0720884355931</v>
      </c>
      <c r="R1522" s="34" t="s">
        <v>27</v>
      </c>
      <c r="S1522" s="37" t="s">
        <v>88</v>
      </c>
      <c r="T1522" s="23" t="s">
        <v>66</v>
      </c>
      <c r="U1522" s="417"/>
      <c r="V1522" s="26" t="s">
        <v>2907</v>
      </c>
      <c r="W1522" s="38" t="s">
        <v>69</v>
      </c>
      <c r="X1522" s="26"/>
    </row>
    <row r="1523" spans="1:24" s="401" customFormat="1" x14ac:dyDescent="0.2">
      <c r="A1523" s="14" t="s">
        <v>1733</v>
      </c>
      <c r="B1523" s="433" t="s">
        <v>1734</v>
      </c>
      <c r="C1523" s="433" t="s">
        <v>1734</v>
      </c>
      <c r="D1523" s="412">
        <v>947.41</v>
      </c>
      <c r="E1523" s="412">
        <v>947.41</v>
      </c>
      <c r="F1523" s="412"/>
      <c r="G1523" s="14">
        <v>2010</v>
      </c>
      <c r="H1523" s="14">
        <v>2010</v>
      </c>
      <c r="I1523" s="424">
        <f>VLOOKUP(H1523,[1]Inflation!$G$16:$H$26,2,FALSE)</f>
        <v>1.0461491063094051</v>
      </c>
      <c r="J1523" s="464">
        <f t="shared" si="170"/>
        <v>991.1321248085934</v>
      </c>
      <c r="K1523" s="413">
        <v>0</v>
      </c>
      <c r="L1523" s="457" t="s">
        <v>210</v>
      </c>
      <c r="M1523" s="414"/>
      <c r="N1523" s="16" t="e">
        <f t="shared" si="168"/>
        <v>#VALUE!</v>
      </c>
      <c r="O1523" s="414" t="s">
        <v>210</v>
      </c>
      <c r="P1523" s="414"/>
      <c r="Q1523" s="16" t="e">
        <f t="shared" si="169"/>
        <v>#VALUE!</v>
      </c>
      <c r="R1523" s="14" t="s">
        <v>27</v>
      </c>
      <c r="S1523" s="14" t="s">
        <v>910</v>
      </c>
      <c r="T1523" s="14" t="s">
        <v>952</v>
      </c>
      <c r="U1523" s="416">
        <v>157</v>
      </c>
      <c r="V1523" s="14" t="s">
        <v>3087</v>
      </c>
      <c r="W1523" s="38" t="s">
        <v>953</v>
      </c>
      <c r="X1523" s="14"/>
    </row>
    <row r="1524" spans="1:24" s="401" customFormat="1" x14ac:dyDescent="0.2">
      <c r="A1524" s="14" t="s">
        <v>1733</v>
      </c>
      <c r="B1524" s="433" t="s">
        <v>1734</v>
      </c>
      <c r="C1524" s="433" t="s">
        <v>1735</v>
      </c>
      <c r="D1524" s="412">
        <v>740</v>
      </c>
      <c r="E1524" s="412">
        <v>740</v>
      </c>
      <c r="F1524" s="412"/>
      <c r="G1524" s="14">
        <v>2010</v>
      </c>
      <c r="H1524" s="14">
        <v>2010</v>
      </c>
      <c r="I1524" s="424">
        <f>VLOOKUP(H1524,[1]Inflation!$G$16:$H$26,2,FALSE)</f>
        <v>1.0461491063094051</v>
      </c>
      <c r="J1524" s="464">
        <f t="shared" si="170"/>
        <v>774.15033866895976</v>
      </c>
      <c r="K1524" s="413" t="s">
        <v>963</v>
      </c>
      <c r="L1524" s="457" t="s">
        <v>963</v>
      </c>
      <c r="M1524" s="414"/>
      <c r="N1524" s="16" t="e">
        <f t="shared" ref="N1524:N1572" si="171">I1524*L1524</f>
        <v>#VALUE!</v>
      </c>
      <c r="O1524" s="414" t="s">
        <v>963</v>
      </c>
      <c r="P1524" s="414"/>
      <c r="Q1524" s="16" t="e">
        <f t="shared" ref="Q1524:Q1572" si="172">O1524*I1524</f>
        <v>#VALUE!</v>
      </c>
      <c r="R1524" s="14" t="s">
        <v>27</v>
      </c>
      <c r="S1524" s="14" t="s">
        <v>196</v>
      </c>
      <c r="T1524" s="14" t="s">
        <v>197</v>
      </c>
      <c r="U1524" s="416" t="s">
        <v>1736</v>
      </c>
      <c r="V1524" s="14" t="s">
        <v>2995</v>
      </c>
      <c r="W1524" s="434" t="s">
        <v>199</v>
      </c>
      <c r="X1524" s="14"/>
    </row>
    <row r="1525" spans="1:24" s="401" customFormat="1" x14ac:dyDescent="0.2">
      <c r="A1525" s="14" t="s">
        <v>1733</v>
      </c>
      <c r="B1525" s="433" t="s">
        <v>1742</v>
      </c>
      <c r="C1525" s="14"/>
      <c r="D1525" s="412">
        <v>254.36</v>
      </c>
      <c r="E1525" s="412">
        <v>254.36</v>
      </c>
      <c r="F1525" s="412"/>
      <c r="G1525" s="14">
        <v>2010</v>
      </c>
      <c r="H1525" s="14">
        <v>2010</v>
      </c>
      <c r="I1525" s="424">
        <f>VLOOKUP(H1525,[1]Inflation!$G$16:$H$26,2,FALSE)</f>
        <v>1.0461491063094051</v>
      </c>
      <c r="J1525" s="464">
        <f t="shared" si="170"/>
        <v>266.09848668086028</v>
      </c>
      <c r="K1525" s="413">
        <v>0</v>
      </c>
      <c r="L1525" s="457" t="s">
        <v>210</v>
      </c>
      <c r="M1525" s="414"/>
      <c r="N1525" s="16" t="e">
        <f t="shared" si="171"/>
        <v>#VALUE!</v>
      </c>
      <c r="O1525" s="414" t="s">
        <v>210</v>
      </c>
      <c r="P1525" s="414"/>
      <c r="Q1525" s="16" t="e">
        <f t="shared" si="172"/>
        <v>#VALUE!</v>
      </c>
      <c r="R1525" s="14" t="s">
        <v>27</v>
      </c>
      <c r="S1525" s="14" t="s">
        <v>910</v>
      </c>
      <c r="T1525" s="14" t="s">
        <v>952</v>
      </c>
      <c r="U1525" s="416">
        <v>158</v>
      </c>
      <c r="V1525" s="14" t="s">
        <v>3088</v>
      </c>
      <c r="W1525" s="38" t="s">
        <v>953</v>
      </c>
      <c r="X1525" s="14"/>
    </row>
    <row r="1526" spans="1:24" s="401" customFormat="1" x14ac:dyDescent="0.2">
      <c r="A1526" s="14" t="s">
        <v>1733</v>
      </c>
      <c r="B1526" s="433" t="s">
        <v>1742</v>
      </c>
      <c r="C1526" s="433" t="s">
        <v>1743</v>
      </c>
      <c r="D1526" s="439">
        <v>205</v>
      </c>
      <c r="E1526" s="439">
        <v>205</v>
      </c>
      <c r="F1526" s="439"/>
      <c r="G1526" s="14" t="s">
        <v>214</v>
      </c>
      <c r="H1526" s="14">
        <v>2011</v>
      </c>
      <c r="I1526" s="424">
        <f>VLOOKUP(H1526,[1]Inflation!$G$16:$H$26,2,FALSE)</f>
        <v>1.0292667257822254</v>
      </c>
      <c r="J1526" s="464">
        <f t="shared" si="170"/>
        <v>210.99967878535622</v>
      </c>
      <c r="K1526" s="413"/>
      <c r="L1526" s="457">
        <v>205</v>
      </c>
      <c r="M1526" s="414"/>
      <c r="N1526" s="16">
        <f t="shared" si="171"/>
        <v>210.99967878535622</v>
      </c>
      <c r="O1526" s="414">
        <v>205</v>
      </c>
      <c r="P1526" s="414"/>
      <c r="Q1526" s="16">
        <f t="shared" si="172"/>
        <v>210.99967878535622</v>
      </c>
      <c r="R1526" s="14" t="s">
        <v>27</v>
      </c>
      <c r="S1526" s="14" t="s">
        <v>129</v>
      </c>
      <c r="T1526" s="14" t="s">
        <v>220</v>
      </c>
      <c r="U1526" s="416" t="s">
        <v>210</v>
      </c>
      <c r="V1526" s="14" t="s">
        <v>3089</v>
      </c>
      <c r="W1526" s="38" t="s">
        <v>221</v>
      </c>
      <c r="X1526" s="14"/>
    </row>
    <row r="1527" spans="1:24" s="401" customFormat="1" x14ac:dyDescent="0.2">
      <c r="A1527" s="14" t="s">
        <v>1733</v>
      </c>
      <c r="B1527" s="433" t="s">
        <v>1742</v>
      </c>
      <c r="C1527" s="433" t="s">
        <v>1744</v>
      </c>
      <c r="D1527" s="412">
        <v>195.5</v>
      </c>
      <c r="E1527" s="412">
        <v>195.5</v>
      </c>
      <c r="F1527" s="412"/>
      <c r="G1527" s="14">
        <v>2010</v>
      </c>
      <c r="H1527" s="14">
        <v>2010</v>
      </c>
      <c r="I1527" s="424">
        <f>VLOOKUP(H1527,[1]Inflation!$G$16:$H$26,2,FALSE)</f>
        <v>1.0461491063094051</v>
      </c>
      <c r="J1527" s="464">
        <f t="shared" si="170"/>
        <v>204.52215028348868</v>
      </c>
      <c r="K1527" s="413" t="s">
        <v>963</v>
      </c>
      <c r="L1527" s="457" t="s">
        <v>963</v>
      </c>
      <c r="M1527" s="414"/>
      <c r="N1527" s="16" t="e">
        <f t="shared" si="171"/>
        <v>#VALUE!</v>
      </c>
      <c r="O1527" s="414" t="s">
        <v>963</v>
      </c>
      <c r="P1527" s="414"/>
      <c r="Q1527" s="16" t="e">
        <f t="shared" si="172"/>
        <v>#VALUE!</v>
      </c>
      <c r="R1527" s="14" t="s">
        <v>27</v>
      </c>
      <c r="S1527" s="14" t="s">
        <v>153</v>
      </c>
      <c r="T1527" s="14" t="s">
        <v>224</v>
      </c>
      <c r="U1527" s="416" t="s">
        <v>32</v>
      </c>
      <c r="V1527" s="14" t="s">
        <v>3090</v>
      </c>
      <c r="W1527" s="434" t="s">
        <v>225</v>
      </c>
      <c r="X1527" s="14"/>
    </row>
    <row r="1528" spans="1:24" s="401" customFormat="1" x14ac:dyDescent="0.2">
      <c r="A1528" s="14" t="s">
        <v>1733</v>
      </c>
      <c r="B1528" s="433" t="s">
        <v>1742</v>
      </c>
      <c r="C1528" s="433" t="s">
        <v>1746</v>
      </c>
      <c r="D1528" s="412">
        <v>572</v>
      </c>
      <c r="E1528" s="412">
        <v>572</v>
      </c>
      <c r="F1528" s="412"/>
      <c r="G1528" s="14">
        <v>2010</v>
      </c>
      <c r="H1528" s="14">
        <v>2010</v>
      </c>
      <c r="I1528" s="424">
        <f>VLOOKUP(H1528,[1]Inflation!$G$16:$H$26,2,FALSE)</f>
        <v>1.0461491063094051</v>
      </c>
      <c r="J1528" s="464">
        <f t="shared" si="170"/>
        <v>598.39728880897974</v>
      </c>
      <c r="K1528" s="413" t="s">
        <v>963</v>
      </c>
      <c r="L1528" s="457" t="s">
        <v>963</v>
      </c>
      <c r="M1528" s="414"/>
      <c r="N1528" s="16" t="e">
        <f t="shared" si="171"/>
        <v>#VALUE!</v>
      </c>
      <c r="O1528" s="414" t="s">
        <v>963</v>
      </c>
      <c r="P1528" s="414"/>
      <c r="Q1528" s="16" t="e">
        <f t="shared" si="172"/>
        <v>#VALUE!</v>
      </c>
      <c r="R1528" s="14" t="s">
        <v>27</v>
      </c>
      <c r="S1528" s="14" t="s">
        <v>196</v>
      </c>
      <c r="T1528" s="14" t="s">
        <v>197</v>
      </c>
      <c r="U1528" s="416" t="s">
        <v>1736</v>
      </c>
      <c r="V1528" s="14" t="s">
        <v>3066</v>
      </c>
      <c r="W1528" s="434" t="s">
        <v>199</v>
      </c>
      <c r="X1528" s="14"/>
    </row>
    <row r="1529" spans="1:24" s="401" customFormat="1" x14ac:dyDescent="0.2">
      <c r="A1529" s="14" t="s">
        <v>1733</v>
      </c>
      <c r="B1529" s="433" t="s">
        <v>1742</v>
      </c>
      <c r="C1529" s="14" t="s">
        <v>1747</v>
      </c>
      <c r="D1529" s="398"/>
      <c r="E1529" s="398"/>
      <c r="F1529" s="398"/>
      <c r="G1529" s="14">
        <v>2011</v>
      </c>
      <c r="H1529" s="14">
        <v>2011</v>
      </c>
      <c r="I1529" s="424">
        <f>VLOOKUP(H1529,[1]Inflation!$G$16:$H$26,2,FALSE)</f>
        <v>1.0292667257822254</v>
      </c>
      <c r="J1529" s="464">
        <f t="shared" si="170"/>
        <v>0</v>
      </c>
      <c r="K1529" s="14"/>
      <c r="L1529" s="16">
        <v>668.94</v>
      </c>
      <c r="M1529" s="398"/>
      <c r="N1529" s="16">
        <f t="shared" si="171"/>
        <v>688.51768354476189</v>
      </c>
      <c r="O1529" s="14">
        <v>919.1</v>
      </c>
      <c r="P1529" s="14"/>
      <c r="Q1529" s="16">
        <f t="shared" si="172"/>
        <v>945.9990476664434</v>
      </c>
      <c r="R1529" s="14" t="s">
        <v>27</v>
      </c>
      <c r="S1529" s="14" t="s">
        <v>97</v>
      </c>
      <c r="T1529" s="14" t="s">
        <v>227</v>
      </c>
      <c r="U1529" s="416" t="s">
        <v>32</v>
      </c>
      <c r="V1529" s="14" t="s">
        <v>3091</v>
      </c>
      <c r="W1529" s="38" t="s">
        <v>228</v>
      </c>
      <c r="X1529" s="14"/>
    </row>
    <row r="1530" spans="1:24" x14ac:dyDescent="0.2">
      <c r="A1530" s="14" t="s">
        <v>1733</v>
      </c>
      <c r="B1530" s="433" t="s">
        <v>1742</v>
      </c>
      <c r="C1530" s="14" t="s">
        <v>1748</v>
      </c>
      <c r="D1530" s="398">
        <v>1000</v>
      </c>
      <c r="E1530" s="398">
        <v>1000</v>
      </c>
      <c r="F1530" s="398"/>
      <c r="G1530" s="14">
        <v>2009</v>
      </c>
      <c r="H1530" s="14">
        <v>2009</v>
      </c>
      <c r="I1530" s="424">
        <f>VLOOKUP(H1530,[1]Inflation!$G$16:$H$26,2,FALSE)</f>
        <v>1.0733291816457666</v>
      </c>
      <c r="J1530" s="464">
        <f t="shared" si="170"/>
        <v>1073.3291816457665</v>
      </c>
      <c r="K1530" s="14"/>
      <c r="L1530" s="18"/>
      <c r="M1530" s="14"/>
      <c r="N1530" s="16">
        <f t="shared" si="171"/>
        <v>0</v>
      </c>
      <c r="O1530" s="14"/>
      <c r="P1530" s="14"/>
      <c r="Q1530" s="16">
        <f t="shared" si="172"/>
        <v>0</v>
      </c>
      <c r="R1530" s="14" t="s">
        <v>27</v>
      </c>
      <c r="S1530" s="14" t="s">
        <v>399</v>
      </c>
      <c r="T1530" s="14" t="s">
        <v>400</v>
      </c>
      <c r="U1530" s="416">
        <v>2</v>
      </c>
      <c r="V1530" s="14" t="s">
        <v>2739</v>
      </c>
      <c r="W1530" s="38" t="s">
        <v>401</v>
      </c>
      <c r="X1530" s="14"/>
    </row>
    <row r="1531" spans="1:24" x14ac:dyDescent="0.2">
      <c r="A1531" s="14" t="s">
        <v>1733</v>
      </c>
      <c r="B1531" s="433" t="s">
        <v>1742</v>
      </c>
      <c r="C1531" s="14" t="s">
        <v>1749</v>
      </c>
      <c r="D1531" s="398">
        <v>1000</v>
      </c>
      <c r="E1531" s="398">
        <v>1000</v>
      </c>
      <c r="F1531" s="398"/>
      <c r="G1531" s="14">
        <v>2009</v>
      </c>
      <c r="H1531" s="14">
        <v>2009</v>
      </c>
      <c r="I1531" s="424">
        <f>VLOOKUP(H1531,[1]Inflation!$G$16:$H$26,2,FALSE)</f>
        <v>1.0733291816457666</v>
      </c>
      <c r="J1531" s="464">
        <f t="shared" si="170"/>
        <v>1073.3291816457665</v>
      </c>
      <c r="K1531" s="14"/>
      <c r="L1531" s="18"/>
      <c r="M1531" s="14"/>
      <c r="N1531" s="16">
        <f t="shared" si="171"/>
        <v>0</v>
      </c>
      <c r="O1531" s="14"/>
      <c r="P1531" s="14"/>
      <c r="Q1531" s="16">
        <f t="shared" si="172"/>
        <v>0</v>
      </c>
      <c r="R1531" s="14" t="s">
        <v>27</v>
      </c>
      <c r="S1531" s="14" t="s">
        <v>399</v>
      </c>
      <c r="T1531" s="14" t="s">
        <v>400</v>
      </c>
      <c r="U1531" s="416">
        <v>2</v>
      </c>
      <c r="V1531" s="14" t="s">
        <v>2739</v>
      </c>
      <c r="W1531" s="38" t="s">
        <v>401</v>
      </c>
      <c r="X1531" s="14"/>
    </row>
    <row r="1532" spans="1:24" x14ac:dyDescent="0.2">
      <c r="A1532" s="14" t="s">
        <v>1733</v>
      </c>
      <c r="B1532" s="433" t="s">
        <v>1742</v>
      </c>
      <c r="C1532" s="14" t="s">
        <v>1750</v>
      </c>
      <c r="D1532" s="398">
        <v>1800</v>
      </c>
      <c r="E1532" s="398">
        <v>1800</v>
      </c>
      <c r="F1532" s="398"/>
      <c r="G1532" s="14">
        <v>2009</v>
      </c>
      <c r="H1532" s="14">
        <v>2009</v>
      </c>
      <c r="I1532" s="424">
        <f>VLOOKUP(H1532,[1]Inflation!$G$16:$H$26,2,FALSE)</f>
        <v>1.0733291816457666</v>
      </c>
      <c r="J1532" s="464">
        <f t="shared" si="170"/>
        <v>1931.99252696238</v>
      </c>
      <c r="K1532" s="14"/>
      <c r="L1532" s="18"/>
      <c r="M1532" s="14"/>
      <c r="N1532" s="16">
        <f t="shared" si="171"/>
        <v>0</v>
      </c>
      <c r="O1532" s="14"/>
      <c r="P1532" s="14"/>
      <c r="Q1532" s="16">
        <f t="shared" si="172"/>
        <v>0</v>
      </c>
      <c r="R1532" s="14" t="s">
        <v>27</v>
      </c>
      <c r="S1532" s="14" t="s">
        <v>399</v>
      </c>
      <c r="T1532" s="14" t="s">
        <v>400</v>
      </c>
      <c r="U1532" s="416">
        <v>2</v>
      </c>
      <c r="V1532" s="14" t="s">
        <v>2739</v>
      </c>
      <c r="W1532" s="38" t="s">
        <v>401</v>
      </c>
      <c r="X1532" s="14"/>
    </row>
    <row r="1533" spans="1:24" x14ac:dyDescent="0.2">
      <c r="A1533" s="14" t="s">
        <v>1733</v>
      </c>
      <c r="B1533" s="433" t="s">
        <v>1742</v>
      </c>
      <c r="C1533" s="14" t="s">
        <v>1751</v>
      </c>
      <c r="D1533" s="398">
        <v>1800</v>
      </c>
      <c r="E1533" s="398">
        <v>1800</v>
      </c>
      <c r="F1533" s="398"/>
      <c r="G1533" s="14">
        <v>2009</v>
      </c>
      <c r="H1533" s="14">
        <v>2009</v>
      </c>
      <c r="I1533" s="424">
        <f>VLOOKUP(H1533,[1]Inflation!$G$16:$H$26,2,FALSE)</f>
        <v>1.0733291816457666</v>
      </c>
      <c r="J1533" s="464">
        <f t="shared" si="170"/>
        <v>1931.99252696238</v>
      </c>
      <c r="K1533" s="14"/>
      <c r="L1533" s="18"/>
      <c r="M1533" s="14"/>
      <c r="N1533" s="16">
        <f t="shared" si="171"/>
        <v>0</v>
      </c>
      <c r="O1533" s="14"/>
      <c r="P1533" s="14"/>
      <c r="Q1533" s="16">
        <f t="shared" si="172"/>
        <v>0</v>
      </c>
      <c r="R1533" s="14" t="s">
        <v>27</v>
      </c>
      <c r="S1533" s="14" t="s">
        <v>399</v>
      </c>
      <c r="T1533" s="14" t="s">
        <v>400</v>
      </c>
      <c r="U1533" s="416">
        <v>2</v>
      </c>
      <c r="V1533" s="14" t="s">
        <v>2739</v>
      </c>
      <c r="W1533" s="38" t="s">
        <v>401</v>
      </c>
      <c r="X1533" s="14"/>
    </row>
    <row r="1534" spans="1:24" s="401" customFormat="1" x14ac:dyDescent="0.2">
      <c r="A1534" s="14" t="s">
        <v>1733</v>
      </c>
      <c r="B1534" s="14" t="s">
        <v>1742</v>
      </c>
      <c r="C1534" s="14" t="s">
        <v>1761</v>
      </c>
      <c r="D1534" s="398">
        <v>1750</v>
      </c>
      <c r="E1534" s="398">
        <v>1750</v>
      </c>
      <c r="F1534" s="398"/>
      <c r="G1534" s="14">
        <v>2010</v>
      </c>
      <c r="H1534" s="14">
        <v>2010</v>
      </c>
      <c r="I1534" s="424">
        <f>VLOOKUP(H1534,[1]Inflation!$G$16:$H$26,2,FALSE)</f>
        <v>1.0461491063094051</v>
      </c>
      <c r="J1534" s="464">
        <f t="shared" ref="J1534:J1583" si="173">I1534*E1534</f>
        <v>1830.7609360414588</v>
      </c>
      <c r="K1534" s="398"/>
      <c r="L1534" s="16" t="s">
        <v>963</v>
      </c>
      <c r="M1534" s="398"/>
      <c r="N1534" s="16" t="e">
        <f t="shared" si="171"/>
        <v>#VALUE!</v>
      </c>
      <c r="O1534" s="398" t="s">
        <v>963</v>
      </c>
      <c r="P1534" s="398"/>
      <c r="Q1534" s="16" t="e">
        <f t="shared" si="172"/>
        <v>#VALUE!</v>
      </c>
      <c r="R1534" s="14" t="s">
        <v>27</v>
      </c>
      <c r="S1534" s="14" t="s">
        <v>84</v>
      </c>
      <c r="T1534" s="14" t="s">
        <v>922</v>
      </c>
      <c r="U1534" s="416">
        <v>29</v>
      </c>
      <c r="V1534" s="14" t="s">
        <v>2775</v>
      </c>
      <c r="W1534" s="402" t="s">
        <v>923</v>
      </c>
      <c r="X1534" s="14"/>
    </row>
    <row r="1535" spans="1:24" s="401" customFormat="1" x14ac:dyDescent="0.2">
      <c r="A1535" s="14" t="s">
        <v>1733</v>
      </c>
      <c r="B1535" s="433" t="s">
        <v>1781</v>
      </c>
      <c r="C1535" s="433" t="s">
        <v>1785</v>
      </c>
      <c r="D1535" s="412">
        <v>0</v>
      </c>
      <c r="E1535" s="412">
        <v>0</v>
      </c>
      <c r="F1535" s="412"/>
      <c r="G1535" s="14">
        <v>2010</v>
      </c>
      <c r="H1535" s="14">
        <v>2010</v>
      </c>
      <c r="I1535" s="424">
        <f>VLOOKUP(H1535,[1]Inflation!$G$16:$H$26,2,FALSE)</f>
        <v>1.0461491063094051</v>
      </c>
      <c r="J1535" s="464">
        <f t="shared" si="173"/>
        <v>0</v>
      </c>
      <c r="K1535" s="413">
        <v>0</v>
      </c>
      <c r="L1535" s="457">
        <v>191.25</v>
      </c>
      <c r="M1535" s="414"/>
      <c r="N1535" s="16">
        <f t="shared" si="171"/>
        <v>200.07601658167371</v>
      </c>
      <c r="O1535" s="414">
        <v>365</v>
      </c>
      <c r="P1535" s="414"/>
      <c r="Q1535" s="16">
        <f t="shared" si="172"/>
        <v>381.84442380293285</v>
      </c>
      <c r="R1535" s="14" t="s">
        <v>27</v>
      </c>
      <c r="S1535" s="14" t="s">
        <v>910</v>
      </c>
      <c r="T1535" s="14" t="s">
        <v>952</v>
      </c>
      <c r="U1535" s="416">
        <v>158</v>
      </c>
      <c r="V1535" s="14" t="s">
        <v>3095</v>
      </c>
      <c r="W1535" s="38" t="s">
        <v>953</v>
      </c>
      <c r="X1535" s="14"/>
    </row>
    <row r="1536" spans="1:24" s="401" customFormat="1" x14ac:dyDescent="0.2">
      <c r="A1536" s="14" t="s">
        <v>1733</v>
      </c>
      <c r="B1536" s="433" t="s">
        <v>1781</v>
      </c>
      <c r="C1536" s="433" t="s">
        <v>1786</v>
      </c>
      <c r="D1536" s="412">
        <v>735.71</v>
      </c>
      <c r="E1536" s="412">
        <v>735.71</v>
      </c>
      <c r="F1536" s="412"/>
      <c r="G1536" s="14">
        <v>2010</v>
      </c>
      <c r="H1536" s="14">
        <v>2010</v>
      </c>
      <c r="I1536" s="424">
        <f>VLOOKUP(H1536,[1]Inflation!$G$16:$H$26,2,FALSE)</f>
        <v>1.0461491063094051</v>
      </c>
      <c r="J1536" s="464">
        <f t="shared" si="173"/>
        <v>769.66235900289246</v>
      </c>
      <c r="K1536" s="413">
        <v>0</v>
      </c>
      <c r="L1536" s="457" t="s">
        <v>210</v>
      </c>
      <c r="M1536" s="414"/>
      <c r="N1536" s="16" t="e">
        <f t="shared" si="171"/>
        <v>#VALUE!</v>
      </c>
      <c r="O1536" s="414" t="s">
        <v>210</v>
      </c>
      <c r="P1536" s="414"/>
      <c r="Q1536" s="16" t="e">
        <f t="shared" si="172"/>
        <v>#VALUE!</v>
      </c>
      <c r="R1536" s="14" t="s">
        <v>27</v>
      </c>
      <c r="S1536" s="14" t="s">
        <v>942</v>
      </c>
      <c r="T1536" s="14" t="s">
        <v>943</v>
      </c>
      <c r="U1536" s="416" t="s">
        <v>32</v>
      </c>
      <c r="V1536" s="14" t="s">
        <v>2766</v>
      </c>
      <c r="W1536" s="38" t="s">
        <v>944</v>
      </c>
      <c r="X1536" s="14"/>
    </row>
    <row r="1537" spans="1:24" s="401" customFormat="1" x14ac:dyDescent="0.2">
      <c r="A1537" s="14" t="s">
        <v>1733</v>
      </c>
      <c r="B1537" s="433" t="s">
        <v>1781</v>
      </c>
      <c r="C1537" s="433" t="s">
        <v>1787</v>
      </c>
      <c r="D1537" s="412">
        <v>584.19000000000005</v>
      </c>
      <c r="E1537" s="412">
        <v>584.19000000000005</v>
      </c>
      <c r="F1537" s="412"/>
      <c r="G1537" s="14" t="s">
        <v>1788</v>
      </c>
      <c r="H1537" s="14">
        <v>2011</v>
      </c>
      <c r="I1537" s="424">
        <f>VLOOKUP(H1537,[1]Inflation!$G$16:$H$26,2,FALSE)</f>
        <v>1.0292667257822254</v>
      </c>
      <c r="J1537" s="464">
        <f t="shared" si="173"/>
        <v>601.28732853471831</v>
      </c>
      <c r="K1537" s="413"/>
      <c r="L1537" s="457" t="s">
        <v>210</v>
      </c>
      <c r="M1537" s="414"/>
      <c r="N1537" s="16" t="e">
        <f t="shared" si="171"/>
        <v>#VALUE!</v>
      </c>
      <c r="O1537" s="414" t="s">
        <v>210</v>
      </c>
      <c r="P1537" s="414"/>
      <c r="Q1537" s="16" t="e">
        <f t="shared" si="172"/>
        <v>#VALUE!</v>
      </c>
      <c r="R1537" s="14" t="s">
        <v>27</v>
      </c>
      <c r="S1537" s="14" t="s">
        <v>74</v>
      </c>
      <c r="T1537" s="14" t="s">
        <v>1084</v>
      </c>
      <c r="U1537" s="416">
        <v>25</v>
      </c>
      <c r="V1537" s="14" t="s">
        <v>3096</v>
      </c>
      <c r="W1537" s="38" t="s">
        <v>1086</v>
      </c>
      <c r="X1537" s="14"/>
    </row>
    <row r="1538" spans="1:24" s="401" customFormat="1" x14ac:dyDescent="0.2">
      <c r="A1538" s="14" t="s">
        <v>1733</v>
      </c>
      <c r="B1538" s="433" t="s">
        <v>1781</v>
      </c>
      <c r="C1538" s="433" t="s">
        <v>1789</v>
      </c>
      <c r="D1538" s="412">
        <v>1126</v>
      </c>
      <c r="E1538" s="412">
        <v>1126</v>
      </c>
      <c r="F1538" s="412"/>
      <c r="G1538" s="14" t="s">
        <v>1788</v>
      </c>
      <c r="H1538" s="14">
        <v>2011</v>
      </c>
      <c r="I1538" s="424">
        <f>VLOOKUP(H1538,[1]Inflation!$G$16:$H$26,2,FALSE)</f>
        <v>1.0292667257822254</v>
      </c>
      <c r="J1538" s="464">
        <f t="shared" si="173"/>
        <v>1158.9543332307858</v>
      </c>
      <c r="K1538" s="413"/>
      <c r="L1538" s="457" t="s">
        <v>210</v>
      </c>
      <c r="M1538" s="414"/>
      <c r="N1538" s="16" t="e">
        <f t="shared" si="171"/>
        <v>#VALUE!</v>
      </c>
      <c r="O1538" s="414" t="s">
        <v>210</v>
      </c>
      <c r="P1538" s="414"/>
      <c r="Q1538" s="16" t="e">
        <f t="shared" si="172"/>
        <v>#VALUE!</v>
      </c>
      <c r="R1538" s="14" t="s">
        <v>27</v>
      </c>
      <c r="S1538" s="14" t="s">
        <v>74</v>
      </c>
      <c r="T1538" s="14" t="s">
        <v>1084</v>
      </c>
      <c r="U1538" s="416">
        <v>25</v>
      </c>
      <c r="V1538" s="14" t="s">
        <v>3097</v>
      </c>
      <c r="W1538" s="38" t="s">
        <v>1086</v>
      </c>
      <c r="X1538" s="14"/>
    </row>
    <row r="1539" spans="1:24" s="401" customFormat="1" x14ac:dyDescent="0.2">
      <c r="A1539" s="14" t="s">
        <v>1733</v>
      </c>
      <c r="B1539" s="433" t="s">
        <v>1781</v>
      </c>
      <c r="C1539" s="433" t="s">
        <v>1790</v>
      </c>
      <c r="D1539" s="412">
        <v>183.64</v>
      </c>
      <c r="E1539" s="412">
        <v>183.64</v>
      </c>
      <c r="F1539" s="412"/>
      <c r="G1539" s="14">
        <v>2010</v>
      </c>
      <c r="H1539" s="14">
        <v>2010</v>
      </c>
      <c r="I1539" s="424">
        <f>VLOOKUP(H1539,[1]Inflation!$G$16:$H$26,2,FALSE)</f>
        <v>1.0461491063094051</v>
      </c>
      <c r="J1539" s="464">
        <f t="shared" si="173"/>
        <v>192.11482188265913</v>
      </c>
      <c r="K1539" s="413" t="s">
        <v>963</v>
      </c>
      <c r="L1539" s="457" t="s">
        <v>210</v>
      </c>
      <c r="M1539" s="414"/>
      <c r="N1539" s="16" t="e">
        <f t="shared" si="171"/>
        <v>#VALUE!</v>
      </c>
      <c r="O1539" s="414" t="s">
        <v>210</v>
      </c>
      <c r="P1539" s="414"/>
      <c r="Q1539" s="16" t="e">
        <f t="shared" si="172"/>
        <v>#VALUE!</v>
      </c>
      <c r="R1539" s="14" t="s">
        <v>27</v>
      </c>
      <c r="S1539" s="14" t="s">
        <v>205</v>
      </c>
      <c r="T1539" s="407" t="s">
        <v>1791</v>
      </c>
      <c r="U1539" s="416" t="s">
        <v>32</v>
      </c>
      <c r="V1539" s="14" t="s">
        <v>3068</v>
      </c>
      <c r="W1539" s="38" t="s">
        <v>207</v>
      </c>
      <c r="X1539" s="14"/>
    </row>
    <row r="1540" spans="1:24" s="401" customFormat="1" x14ac:dyDescent="0.2">
      <c r="A1540" s="14" t="s">
        <v>1733</v>
      </c>
      <c r="B1540" s="433" t="s">
        <v>1781</v>
      </c>
      <c r="C1540" s="433" t="s">
        <v>1794</v>
      </c>
      <c r="D1540" s="412">
        <v>930</v>
      </c>
      <c r="E1540" s="412">
        <v>930</v>
      </c>
      <c r="F1540" s="412"/>
      <c r="G1540" s="14" t="s">
        <v>405</v>
      </c>
      <c r="H1540" s="14">
        <v>2006</v>
      </c>
      <c r="I1540" s="424">
        <f>VLOOKUP(H1540,[1]Inflation!$G$16:$H$26,2,FALSE)</f>
        <v>1.1415203211239338</v>
      </c>
      <c r="J1540" s="464">
        <f t="shared" si="173"/>
        <v>1061.6138986452584</v>
      </c>
      <c r="K1540" s="413" t="s">
        <v>963</v>
      </c>
      <c r="L1540" s="457" t="s">
        <v>963</v>
      </c>
      <c r="M1540" s="414"/>
      <c r="N1540" s="16" t="e">
        <f t="shared" si="171"/>
        <v>#VALUE!</v>
      </c>
      <c r="O1540" s="414" t="s">
        <v>963</v>
      </c>
      <c r="P1540" s="414"/>
      <c r="Q1540" s="16" t="e">
        <f t="shared" si="172"/>
        <v>#VALUE!</v>
      </c>
      <c r="R1540" s="14" t="s">
        <v>27</v>
      </c>
      <c r="S1540" s="14" t="s">
        <v>403</v>
      </c>
      <c r="T1540" s="14" t="s">
        <v>404</v>
      </c>
      <c r="U1540" s="416">
        <v>1567</v>
      </c>
      <c r="V1540" s="14" t="s">
        <v>2766</v>
      </c>
      <c r="W1540" s="434" t="s">
        <v>406</v>
      </c>
      <c r="X1540" s="14"/>
    </row>
    <row r="1541" spans="1:24" s="401" customFormat="1" x14ac:dyDescent="0.2">
      <c r="A1541" s="14" t="s">
        <v>1733</v>
      </c>
      <c r="B1541" s="433" t="s">
        <v>1781</v>
      </c>
      <c r="C1541" s="433" t="s">
        <v>1796</v>
      </c>
      <c r="D1541" s="412">
        <v>431.63</v>
      </c>
      <c r="E1541" s="412">
        <v>431.63</v>
      </c>
      <c r="F1541" s="412"/>
      <c r="G1541" s="14" t="s">
        <v>405</v>
      </c>
      <c r="H1541" s="14">
        <v>2006</v>
      </c>
      <c r="I1541" s="424">
        <f>VLOOKUP(H1541,[1]Inflation!$G$16:$H$26,2,FALSE)</f>
        <v>1.1415203211239338</v>
      </c>
      <c r="J1541" s="464">
        <f t="shared" si="173"/>
        <v>492.71441620672351</v>
      </c>
      <c r="K1541" s="413" t="s">
        <v>963</v>
      </c>
      <c r="L1541" s="457">
        <v>125</v>
      </c>
      <c r="M1541" s="414"/>
      <c r="N1541" s="16">
        <f t="shared" si="171"/>
        <v>142.69004014049173</v>
      </c>
      <c r="O1541" s="414">
        <v>653.33000000000004</v>
      </c>
      <c r="P1541" s="414"/>
      <c r="Q1541" s="16">
        <f t="shared" si="172"/>
        <v>745.78947139989964</v>
      </c>
      <c r="R1541" s="14" t="s">
        <v>27</v>
      </c>
      <c r="S1541" s="14" t="s">
        <v>403</v>
      </c>
      <c r="T1541" s="14" t="s">
        <v>404</v>
      </c>
      <c r="U1541" s="416">
        <v>1568</v>
      </c>
      <c r="V1541" s="14" t="s">
        <v>2953</v>
      </c>
      <c r="W1541" s="476" t="s">
        <v>406</v>
      </c>
      <c r="X1541" s="14"/>
    </row>
    <row r="1542" spans="1:24" s="401" customFormat="1" x14ac:dyDescent="0.2">
      <c r="A1542" s="14" t="s">
        <v>1733</v>
      </c>
      <c r="B1542" s="433" t="s">
        <v>1781</v>
      </c>
      <c r="C1542" s="433" t="s">
        <v>1797</v>
      </c>
      <c r="D1542" s="412">
        <v>1000</v>
      </c>
      <c r="E1542" s="412">
        <v>1000</v>
      </c>
      <c r="F1542" s="412"/>
      <c r="G1542" s="14" t="s">
        <v>405</v>
      </c>
      <c r="H1542" s="14">
        <v>2006</v>
      </c>
      <c r="I1542" s="424">
        <f>VLOOKUP(H1542,[1]Inflation!$G$16:$H$26,2,FALSE)</f>
        <v>1.1415203211239338</v>
      </c>
      <c r="J1542" s="464">
        <f t="shared" si="173"/>
        <v>1141.5203211239339</v>
      </c>
      <c r="K1542" s="413" t="s">
        <v>963</v>
      </c>
      <c r="L1542" s="457" t="s">
        <v>963</v>
      </c>
      <c r="M1542" s="414"/>
      <c r="N1542" s="16" t="e">
        <f t="shared" si="171"/>
        <v>#VALUE!</v>
      </c>
      <c r="O1542" s="414" t="s">
        <v>963</v>
      </c>
      <c r="P1542" s="414"/>
      <c r="Q1542" s="16" t="e">
        <f t="shared" si="172"/>
        <v>#VALUE!</v>
      </c>
      <c r="R1542" s="14" t="s">
        <v>27</v>
      </c>
      <c r="S1542" s="14" t="s">
        <v>403</v>
      </c>
      <c r="T1542" s="14" t="s">
        <v>404</v>
      </c>
      <c r="U1542" s="416">
        <v>1568</v>
      </c>
      <c r="V1542" s="14" t="s">
        <v>2766</v>
      </c>
      <c r="W1542" s="434" t="s">
        <v>406</v>
      </c>
      <c r="X1542" s="14"/>
    </row>
    <row r="1543" spans="1:24" s="401" customFormat="1" x14ac:dyDescent="0.2">
      <c r="A1543" s="14" t="s">
        <v>1733</v>
      </c>
      <c r="B1543" s="433" t="s">
        <v>1781</v>
      </c>
      <c r="C1543" s="433" t="s">
        <v>1798</v>
      </c>
      <c r="D1543" s="412">
        <v>368.74</v>
      </c>
      <c r="E1543" s="412">
        <v>368.74</v>
      </c>
      <c r="F1543" s="412"/>
      <c r="G1543" s="14" t="s">
        <v>405</v>
      </c>
      <c r="H1543" s="14">
        <v>2006</v>
      </c>
      <c r="I1543" s="424">
        <f>VLOOKUP(H1543,[1]Inflation!$G$16:$H$26,2,FALSE)</f>
        <v>1.1415203211239338</v>
      </c>
      <c r="J1543" s="464">
        <f t="shared" si="173"/>
        <v>420.92420321123933</v>
      </c>
      <c r="K1543" s="413" t="s">
        <v>963</v>
      </c>
      <c r="L1543" s="457">
        <v>125</v>
      </c>
      <c r="M1543" s="414"/>
      <c r="N1543" s="16">
        <f t="shared" si="171"/>
        <v>142.69004014049173</v>
      </c>
      <c r="O1543" s="414">
        <v>600</v>
      </c>
      <c r="P1543" s="414"/>
      <c r="Q1543" s="16">
        <f t="shared" si="172"/>
        <v>684.9121926743602</v>
      </c>
      <c r="R1543" s="14" t="s">
        <v>27</v>
      </c>
      <c r="S1543" s="14" t="s">
        <v>403</v>
      </c>
      <c r="T1543" s="14" t="s">
        <v>404</v>
      </c>
      <c r="U1543" s="416">
        <v>1569</v>
      </c>
      <c r="V1543" s="14" t="s">
        <v>3099</v>
      </c>
      <c r="W1543" s="434" t="s">
        <v>406</v>
      </c>
      <c r="X1543" s="14"/>
    </row>
    <row r="1544" spans="1:24" s="401" customFormat="1" x14ac:dyDescent="0.2">
      <c r="A1544" s="14" t="s">
        <v>1733</v>
      </c>
      <c r="B1544" s="433" t="s">
        <v>1781</v>
      </c>
      <c r="C1544" s="433" t="s">
        <v>1799</v>
      </c>
      <c r="D1544" s="412">
        <v>2875</v>
      </c>
      <c r="E1544" s="412">
        <v>2875</v>
      </c>
      <c r="F1544" s="412"/>
      <c r="G1544" s="14" t="s">
        <v>405</v>
      </c>
      <c r="H1544" s="14">
        <v>2006</v>
      </c>
      <c r="I1544" s="424">
        <f>VLOOKUP(H1544,[1]Inflation!$G$16:$H$26,2,FALSE)</f>
        <v>1.1415203211239338</v>
      </c>
      <c r="J1544" s="464">
        <f t="shared" si="173"/>
        <v>3281.8709232313095</v>
      </c>
      <c r="K1544" s="413" t="s">
        <v>963</v>
      </c>
      <c r="L1544" s="457">
        <v>300</v>
      </c>
      <c r="M1544" s="414"/>
      <c r="N1544" s="16">
        <f t="shared" si="171"/>
        <v>342.4560963371801</v>
      </c>
      <c r="O1544" s="414">
        <v>4500</v>
      </c>
      <c r="P1544" s="414"/>
      <c r="Q1544" s="16">
        <f t="shared" si="172"/>
        <v>5136.841445057702</v>
      </c>
      <c r="R1544" s="14" t="s">
        <v>27</v>
      </c>
      <c r="S1544" s="14" t="s">
        <v>403</v>
      </c>
      <c r="T1544" s="14" t="s">
        <v>404</v>
      </c>
      <c r="U1544" s="416">
        <v>1569</v>
      </c>
      <c r="V1544" s="14" t="s">
        <v>2995</v>
      </c>
      <c r="W1544" s="434" t="s">
        <v>406</v>
      </c>
      <c r="X1544" s="14"/>
    </row>
    <row r="1545" spans="1:24" s="401" customFormat="1" x14ac:dyDescent="0.2">
      <c r="A1545" s="14" t="s">
        <v>1733</v>
      </c>
      <c r="B1545" s="433" t="s">
        <v>1781</v>
      </c>
      <c r="C1545" s="433" t="s">
        <v>1800</v>
      </c>
      <c r="D1545" s="412">
        <v>150</v>
      </c>
      <c r="E1545" s="412">
        <v>150</v>
      </c>
      <c r="F1545" s="412"/>
      <c r="G1545" s="14" t="s">
        <v>405</v>
      </c>
      <c r="H1545" s="14">
        <v>2006</v>
      </c>
      <c r="I1545" s="424">
        <f>VLOOKUP(H1545,[1]Inflation!$G$16:$H$26,2,FALSE)</f>
        <v>1.1415203211239338</v>
      </c>
      <c r="J1545" s="464">
        <f t="shared" si="173"/>
        <v>171.22804816859005</v>
      </c>
      <c r="K1545" s="413" t="s">
        <v>963</v>
      </c>
      <c r="L1545" s="457" t="s">
        <v>963</v>
      </c>
      <c r="M1545" s="414"/>
      <c r="N1545" s="16" t="e">
        <f t="shared" si="171"/>
        <v>#VALUE!</v>
      </c>
      <c r="O1545" s="414" t="s">
        <v>963</v>
      </c>
      <c r="P1545" s="414"/>
      <c r="Q1545" s="16" t="e">
        <f t="shared" si="172"/>
        <v>#VALUE!</v>
      </c>
      <c r="R1545" s="14" t="s">
        <v>27</v>
      </c>
      <c r="S1545" s="14" t="s">
        <v>403</v>
      </c>
      <c r="T1545" s="14" t="s">
        <v>404</v>
      </c>
      <c r="U1545" s="416">
        <v>1569</v>
      </c>
      <c r="V1545" s="14" t="s">
        <v>3066</v>
      </c>
      <c r="W1545" s="434" t="s">
        <v>406</v>
      </c>
      <c r="X1545" s="14"/>
    </row>
    <row r="1546" spans="1:24" s="401" customFormat="1" x14ac:dyDescent="0.2">
      <c r="A1546" s="14" t="s">
        <v>1733</v>
      </c>
      <c r="B1546" s="433" t="s">
        <v>1781</v>
      </c>
      <c r="C1546" s="433" t="s">
        <v>1801</v>
      </c>
      <c r="D1546" s="412">
        <v>895.87</v>
      </c>
      <c r="E1546" s="412">
        <v>895.87</v>
      </c>
      <c r="F1546" s="412"/>
      <c r="G1546" s="14" t="s">
        <v>405</v>
      </c>
      <c r="H1546" s="14">
        <v>2006</v>
      </c>
      <c r="I1546" s="424">
        <f>VLOOKUP(H1546,[1]Inflation!$G$16:$H$26,2,FALSE)</f>
        <v>1.1415203211239338</v>
      </c>
      <c r="J1546" s="464">
        <f t="shared" si="173"/>
        <v>1022.6538100852986</v>
      </c>
      <c r="K1546" s="413" t="s">
        <v>963</v>
      </c>
      <c r="L1546" s="457">
        <v>617.33000000000004</v>
      </c>
      <c r="M1546" s="414"/>
      <c r="N1546" s="16">
        <f t="shared" si="171"/>
        <v>704.69473983943806</v>
      </c>
      <c r="O1546" s="414">
        <v>1500</v>
      </c>
      <c r="P1546" s="414"/>
      <c r="Q1546" s="16">
        <f t="shared" si="172"/>
        <v>1712.2804816859007</v>
      </c>
      <c r="R1546" s="14" t="s">
        <v>27</v>
      </c>
      <c r="S1546" s="14" t="s">
        <v>403</v>
      </c>
      <c r="T1546" s="14" t="s">
        <v>404</v>
      </c>
      <c r="U1546" s="416">
        <v>1595</v>
      </c>
      <c r="V1546" s="14" t="s">
        <v>3100</v>
      </c>
      <c r="W1546" s="434" t="s">
        <v>406</v>
      </c>
      <c r="X1546" s="14"/>
    </row>
    <row r="1547" spans="1:24" s="401" customFormat="1" x14ac:dyDescent="0.2">
      <c r="A1547" s="14" t="s">
        <v>1733</v>
      </c>
      <c r="B1547" s="433" t="s">
        <v>1781</v>
      </c>
      <c r="C1547" s="433" t="s">
        <v>1802</v>
      </c>
      <c r="D1547" s="412">
        <v>1440.91</v>
      </c>
      <c r="E1547" s="412">
        <v>1440.91</v>
      </c>
      <c r="F1547" s="412"/>
      <c r="G1547" s="14" t="s">
        <v>405</v>
      </c>
      <c r="H1547" s="14">
        <v>2006</v>
      </c>
      <c r="I1547" s="424">
        <f>VLOOKUP(H1547,[1]Inflation!$G$16:$H$26,2,FALSE)</f>
        <v>1.1415203211239338</v>
      </c>
      <c r="J1547" s="464">
        <f t="shared" si="173"/>
        <v>1644.8280459106875</v>
      </c>
      <c r="K1547" s="413" t="s">
        <v>963</v>
      </c>
      <c r="L1547" s="457">
        <v>980</v>
      </c>
      <c r="M1547" s="414"/>
      <c r="N1547" s="16">
        <f t="shared" si="171"/>
        <v>1118.6899147014551</v>
      </c>
      <c r="O1547" s="414">
        <v>2800</v>
      </c>
      <c r="P1547" s="414"/>
      <c r="Q1547" s="16">
        <f t="shared" si="172"/>
        <v>3196.2568991470143</v>
      </c>
      <c r="R1547" s="14" t="s">
        <v>27</v>
      </c>
      <c r="S1547" s="14" t="s">
        <v>403</v>
      </c>
      <c r="T1547" s="14" t="s">
        <v>404</v>
      </c>
      <c r="U1547" s="416">
        <v>1596</v>
      </c>
      <c r="V1547" s="14" t="s">
        <v>3101</v>
      </c>
      <c r="W1547" s="434" t="s">
        <v>406</v>
      </c>
      <c r="X1547" s="14"/>
    </row>
    <row r="1548" spans="1:24" s="401" customFormat="1" x14ac:dyDescent="0.2">
      <c r="A1548" s="14" t="s">
        <v>1733</v>
      </c>
      <c r="B1548" s="433" t="s">
        <v>1781</v>
      </c>
      <c r="C1548" s="433" t="s">
        <v>1803</v>
      </c>
      <c r="D1548" s="412" t="s">
        <v>963</v>
      </c>
      <c r="E1548" s="412" t="s">
        <v>963</v>
      </c>
      <c r="F1548" s="412"/>
      <c r="G1548" s="14">
        <v>2010</v>
      </c>
      <c r="H1548" s="14">
        <v>2010</v>
      </c>
      <c r="I1548" s="424">
        <f>VLOOKUP(H1548,[1]Inflation!$G$16:$H$26,2,FALSE)</f>
        <v>1.0461491063094051</v>
      </c>
      <c r="J1548" s="464" t="e">
        <f t="shared" si="173"/>
        <v>#VALUE!</v>
      </c>
      <c r="K1548" s="413" t="s">
        <v>963</v>
      </c>
      <c r="L1548" s="457">
        <v>470.44</v>
      </c>
      <c r="M1548" s="414"/>
      <c r="N1548" s="16">
        <f t="shared" si="171"/>
        <v>492.15038557219651</v>
      </c>
      <c r="O1548" s="414">
        <v>566.6</v>
      </c>
      <c r="P1548" s="414"/>
      <c r="Q1548" s="16">
        <f t="shared" si="172"/>
        <v>592.74808363490888</v>
      </c>
      <c r="R1548" s="14" t="s">
        <v>27</v>
      </c>
      <c r="S1548" s="14" t="s">
        <v>153</v>
      </c>
      <c r="T1548" s="14" t="s">
        <v>224</v>
      </c>
      <c r="U1548" s="416" t="s">
        <v>32</v>
      </c>
      <c r="V1548" s="14" t="s">
        <v>3102</v>
      </c>
      <c r="W1548" s="434" t="s">
        <v>225</v>
      </c>
      <c r="X1548" s="14"/>
    </row>
    <row r="1549" spans="1:24" s="401" customFormat="1" x14ac:dyDescent="0.2">
      <c r="A1549" s="14" t="s">
        <v>1733</v>
      </c>
      <c r="B1549" s="433" t="s">
        <v>1781</v>
      </c>
      <c r="C1549" s="433" t="s">
        <v>1805</v>
      </c>
      <c r="D1549" s="412">
        <v>554.94000000000005</v>
      </c>
      <c r="E1549" s="412">
        <v>554.94000000000005</v>
      </c>
      <c r="F1549" s="412"/>
      <c r="G1549" s="14">
        <v>2010</v>
      </c>
      <c r="H1549" s="14">
        <v>2010</v>
      </c>
      <c r="I1549" s="424">
        <f>VLOOKUP(H1549,[1]Inflation!$G$16:$H$26,2,FALSE)</f>
        <v>1.0461491063094051</v>
      </c>
      <c r="J1549" s="464">
        <f t="shared" si="173"/>
        <v>580.54998505534127</v>
      </c>
      <c r="K1549" s="413" t="s">
        <v>963</v>
      </c>
      <c r="L1549" s="457" t="s">
        <v>963</v>
      </c>
      <c r="M1549" s="414"/>
      <c r="N1549" s="16" t="e">
        <f t="shared" si="171"/>
        <v>#VALUE!</v>
      </c>
      <c r="O1549" s="414" t="s">
        <v>963</v>
      </c>
      <c r="P1549" s="414"/>
      <c r="Q1549" s="16" t="e">
        <f t="shared" si="172"/>
        <v>#VALUE!</v>
      </c>
      <c r="R1549" s="14" t="s">
        <v>27</v>
      </c>
      <c r="S1549" s="14" t="s">
        <v>196</v>
      </c>
      <c r="T1549" s="14" t="s">
        <v>197</v>
      </c>
      <c r="U1549" s="416" t="s">
        <v>1736</v>
      </c>
      <c r="V1549" s="14" t="s">
        <v>3104</v>
      </c>
      <c r="W1549" s="434" t="s">
        <v>199</v>
      </c>
      <c r="X1549" s="14"/>
    </row>
    <row r="1550" spans="1:24" s="401" customFormat="1" x14ac:dyDescent="0.2">
      <c r="A1550" s="14" t="s">
        <v>1733</v>
      </c>
      <c r="B1550" s="433" t="s">
        <v>1781</v>
      </c>
      <c r="C1550" s="433" t="s">
        <v>1806</v>
      </c>
      <c r="D1550" s="412">
        <v>1150</v>
      </c>
      <c r="E1550" s="412">
        <v>1150</v>
      </c>
      <c r="F1550" s="412"/>
      <c r="G1550" s="14">
        <v>2011</v>
      </c>
      <c r="H1550" s="14">
        <v>2011</v>
      </c>
      <c r="I1550" s="424">
        <f>VLOOKUP(H1550,[1]Inflation!$G$16:$H$26,2,FALSE)</f>
        <v>1.0292667257822254</v>
      </c>
      <c r="J1550" s="464">
        <f t="shared" si="173"/>
        <v>1183.6567346495592</v>
      </c>
      <c r="K1550" s="413" t="s">
        <v>963</v>
      </c>
      <c r="L1550" s="457" t="s">
        <v>963</v>
      </c>
      <c r="M1550" s="414"/>
      <c r="N1550" s="16" t="e">
        <f t="shared" si="171"/>
        <v>#VALUE!</v>
      </c>
      <c r="O1550" s="414" t="s">
        <v>963</v>
      </c>
      <c r="P1550" s="414"/>
      <c r="Q1550" s="16" t="e">
        <f t="shared" si="172"/>
        <v>#VALUE!</v>
      </c>
      <c r="R1550" s="14" t="s">
        <v>27</v>
      </c>
      <c r="S1550" s="14" t="s">
        <v>196</v>
      </c>
      <c r="T1550" s="14" t="s">
        <v>197</v>
      </c>
      <c r="U1550" s="416" t="s">
        <v>1807</v>
      </c>
      <c r="V1550" s="14" t="s">
        <v>3105</v>
      </c>
      <c r="W1550" s="434" t="s">
        <v>201</v>
      </c>
      <c r="X1550" s="14"/>
    </row>
    <row r="1551" spans="1:24" s="401" customFormat="1" x14ac:dyDescent="0.2">
      <c r="A1551" s="14" t="s">
        <v>1733</v>
      </c>
      <c r="B1551" s="433" t="s">
        <v>1781</v>
      </c>
      <c r="C1551" s="14" t="s">
        <v>1808</v>
      </c>
      <c r="D1551" s="398">
        <v>1300</v>
      </c>
      <c r="E1551" s="398">
        <v>1300</v>
      </c>
      <c r="F1551" s="398"/>
      <c r="G1551" s="14">
        <v>2011</v>
      </c>
      <c r="H1551" s="14">
        <v>2011</v>
      </c>
      <c r="I1551" s="424">
        <f>VLOOKUP(H1551,[1]Inflation!$G$16:$H$26,2,FALSE)</f>
        <v>1.0292667257822254</v>
      </c>
      <c r="J1551" s="464">
        <f t="shared" si="173"/>
        <v>1338.046743516893</v>
      </c>
      <c r="K1551" s="14"/>
      <c r="L1551" s="16"/>
      <c r="M1551" s="398"/>
      <c r="N1551" s="16">
        <f t="shared" si="171"/>
        <v>0</v>
      </c>
      <c r="O1551" s="14"/>
      <c r="P1551" s="14"/>
      <c r="Q1551" s="16">
        <f t="shared" si="172"/>
        <v>0</v>
      </c>
      <c r="R1551" s="14" t="s">
        <v>27</v>
      </c>
      <c r="S1551" s="14" t="s">
        <v>97</v>
      </c>
      <c r="T1551" s="14" t="s">
        <v>227</v>
      </c>
      <c r="U1551" s="416" t="s">
        <v>32</v>
      </c>
      <c r="V1551" s="14" t="s">
        <v>3066</v>
      </c>
      <c r="W1551" s="38" t="s">
        <v>228</v>
      </c>
      <c r="X1551" s="14"/>
    </row>
    <row r="1552" spans="1:24" s="401" customFormat="1" x14ac:dyDescent="0.2">
      <c r="A1552" s="14" t="s">
        <v>1733</v>
      </c>
      <c r="B1552" s="14" t="s">
        <v>1781</v>
      </c>
      <c r="C1552" s="14" t="s">
        <v>1811</v>
      </c>
      <c r="D1552" s="398"/>
      <c r="E1552" s="398"/>
      <c r="F1552" s="398"/>
      <c r="G1552" s="14">
        <v>2008</v>
      </c>
      <c r="H1552" s="14">
        <v>2008</v>
      </c>
      <c r="I1552" s="424">
        <f>VLOOKUP(H1552,[1]Inflation!$G$16:$H$26,2,FALSE)</f>
        <v>1.0721304058925818</v>
      </c>
      <c r="J1552" s="464">
        <f t="shared" si="173"/>
        <v>0</v>
      </c>
      <c r="K1552" s="398">
        <v>4000</v>
      </c>
      <c r="L1552" s="16">
        <v>50000</v>
      </c>
      <c r="M1552" s="398"/>
      <c r="N1552" s="16">
        <f t="shared" si="171"/>
        <v>53606.520294629088</v>
      </c>
      <c r="O1552" s="398">
        <v>75000</v>
      </c>
      <c r="P1552" s="398"/>
      <c r="Q1552" s="16">
        <f t="shared" si="172"/>
        <v>80409.780441943629</v>
      </c>
      <c r="R1552" s="14" t="s">
        <v>27</v>
      </c>
      <c r="S1552" s="14" t="s">
        <v>84</v>
      </c>
      <c r="T1552" s="14" t="s">
        <v>373</v>
      </c>
      <c r="U1552" s="416">
        <v>36</v>
      </c>
      <c r="V1552" s="14" t="s">
        <v>2739</v>
      </c>
      <c r="W1552" s="38" t="s">
        <v>375</v>
      </c>
      <c r="X1552" s="14"/>
    </row>
    <row r="1553" spans="1:24" s="401" customFormat="1" x14ac:dyDescent="0.2">
      <c r="A1553" s="14" t="s">
        <v>1733</v>
      </c>
      <c r="B1553" s="14" t="s">
        <v>1781</v>
      </c>
      <c r="C1553" s="14" t="s">
        <v>1814</v>
      </c>
      <c r="D1553" s="398">
        <v>10000</v>
      </c>
      <c r="E1553" s="398">
        <v>10000</v>
      </c>
      <c r="F1553" s="398"/>
      <c r="G1553" s="14">
        <v>2012</v>
      </c>
      <c r="H1553" s="14">
        <v>2012</v>
      </c>
      <c r="I1553" s="424">
        <f>VLOOKUP(H1553,[1]Inflation!$G$16:$H$26,2,FALSE)</f>
        <v>1</v>
      </c>
      <c r="J1553" s="464">
        <f t="shared" si="173"/>
        <v>10000</v>
      </c>
      <c r="K1553" s="398"/>
      <c r="L1553" s="16"/>
      <c r="M1553" s="398"/>
      <c r="N1553" s="16">
        <f t="shared" si="171"/>
        <v>0</v>
      </c>
      <c r="O1553" s="398"/>
      <c r="P1553" s="398"/>
      <c r="Q1553" s="16">
        <f t="shared" si="172"/>
        <v>0</v>
      </c>
      <c r="R1553" s="14" t="s">
        <v>27</v>
      </c>
      <c r="S1553" s="14" t="s">
        <v>28</v>
      </c>
      <c r="T1553" s="14" t="s">
        <v>354</v>
      </c>
      <c r="U1553" s="416">
        <v>7</v>
      </c>
      <c r="V1553" s="14" t="s">
        <v>2739</v>
      </c>
      <c r="W1553" s="38" t="s">
        <v>355</v>
      </c>
      <c r="X1553" s="14"/>
    </row>
    <row r="1554" spans="1:24" x14ac:dyDescent="0.2">
      <c r="A1554" s="14" t="s">
        <v>1733</v>
      </c>
      <c r="B1554" s="14" t="s">
        <v>1781</v>
      </c>
      <c r="C1554" s="14" t="s">
        <v>1817</v>
      </c>
      <c r="D1554" s="398">
        <v>20000</v>
      </c>
      <c r="E1554" s="398">
        <v>20000</v>
      </c>
      <c r="F1554" s="398" t="s">
        <v>27</v>
      </c>
      <c r="G1554" s="14">
        <v>2007</v>
      </c>
      <c r="H1554" s="14">
        <v>2007</v>
      </c>
      <c r="I1554" s="424">
        <f>VLOOKUP(H1554,[1]Inflation!$G$16:$H$26,2,FALSE)</f>
        <v>1.118306895992371</v>
      </c>
      <c r="J1554" s="464">
        <f t="shared" si="173"/>
        <v>22366.137919847421</v>
      </c>
      <c r="K1554" s="14"/>
      <c r="L1554" s="16"/>
      <c r="M1554" s="398"/>
      <c r="N1554" s="16">
        <f t="shared" si="171"/>
        <v>0</v>
      </c>
      <c r="O1554" s="398"/>
      <c r="P1554" s="398"/>
      <c r="Q1554" s="16">
        <f t="shared" si="172"/>
        <v>0</v>
      </c>
      <c r="R1554" s="14" t="s">
        <v>1818</v>
      </c>
      <c r="S1554" s="14" t="s">
        <v>97</v>
      </c>
      <c r="T1554" s="14" t="s">
        <v>98</v>
      </c>
      <c r="U1554" s="416" t="s">
        <v>376</v>
      </c>
      <c r="V1554" s="14" t="s">
        <v>2739</v>
      </c>
      <c r="W1554" s="38" t="s">
        <v>99</v>
      </c>
      <c r="X1554" s="14"/>
    </row>
    <row r="1555" spans="1:24" x14ac:dyDescent="0.2">
      <c r="A1555" s="14" t="s">
        <v>1733</v>
      </c>
      <c r="B1555" s="433" t="s">
        <v>1851</v>
      </c>
      <c r="C1555" s="433" t="s">
        <v>1852</v>
      </c>
      <c r="D1555" s="412">
        <v>0</v>
      </c>
      <c r="E1555" s="412">
        <v>0</v>
      </c>
      <c r="F1555" s="412"/>
      <c r="G1555" s="14">
        <v>2010</v>
      </c>
      <c r="H1555" s="14">
        <v>2010</v>
      </c>
      <c r="I1555" s="424">
        <f>VLOOKUP(H1555,[1]Inflation!$G$16:$H$26,2,FALSE)</f>
        <v>1.0461491063094051</v>
      </c>
      <c r="J1555" s="464">
        <f t="shared" si="173"/>
        <v>0</v>
      </c>
      <c r="K1555" s="413">
        <v>0</v>
      </c>
      <c r="L1555" s="457">
        <v>140</v>
      </c>
      <c r="M1555" s="414"/>
      <c r="N1555" s="16">
        <f t="shared" si="171"/>
        <v>146.46087488331671</v>
      </c>
      <c r="O1555" s="414">
        <v>230</v>
      </c>
      <c r="P1555" s="414"/>
      <c r="Q1555" s="16">
        <f t="shared" si="172"/>
        <v>240.61429445116318</v>
      </c>
      <c r="R1555" s="23" t="s">
        <v>27</v>
      </c>
      <c r="S1555" s="14" t="s">
        <v>910</v>
      </c>
      <c r="T1555" s="14" t="s">
        <v>952</v>
      </c>
      <c r="U1555" s="416">
        <v>158</v>
      </c>
      <c r="V1555" s="14" t="s">
        <v>3112</v>
      </c>
      <c r="W1555" s="38" t="s">
        <v>953</v>
      </c>
      <c r="X1555" s="14"/>
    </row>
    <row r="1556" spans="1:24" x14ac:dyDescent="0.2">
      <c r="A1556" s="14" t="s">
        <v>1733</v>
      </c>
      <c r="B1556" s="433" t="s">
        <v>1864</v>
      </c>
      <c r="C1556" s="433" t="s">
        <v>1865</v>
      </c>
      <c r="D1556" s="412">
        <v>482.34</v>
      </c>
      <c r="E1556" s="412">
        <v>482.34</v>
      </c>
      <c r="F1556" s="412"/>
      <c r="G1556" s="14">
        <v>2011</v>
      </c>
      <c r="H1556" s="14">
        <v>2011</v>
      </c>
      <c r="I1556" s="424">
        <f>VLOOKUP(H1556,[1]Inflation!$G$16:$H$26,2,FALSE)</f>
        <v>1.0292667257822254</v>
      </c>
      <c r="J1556" s="464">
        <f t="shared" si="173"/>
        <v>496.4565125137986</v>
      </c>
      <c r="K1556" s="413" t="s">
        <v>963</v>
      </c>
      <c r="L1556" s="457" t="s">
        <v>210</v>
      </c>
      <c r="M1556" s="414"/>
      <c r="N1556" s="16" t="e">
        <f t="shared" si="171"/>
        <v>#VALUE!</v>
      </c>
      <c r="O1556" s="414" t="s">
        <v>210</v>
      </c>
      <c r="P1556" s="414"/>
      <c r="Q1556" s="16" t="e">
        <f t="shared" si="172"/>
        <v>#VALUE!</v>
      </c>
      <c r="R1556" s="23" t="s">
        <v>27</v>
      </c>
      <c r="S1556" s="14" t="s">
        <v>71</v>
      </c>
      <c r="T1556" s="14" t="s">
        <v>216</v>
      </c>
      <c r="U1556" s="416">
        <v>26</v>
      </c>
      <c r="V1556" s="14" t="s">
        <v>3089</v>
      </c>
      <c r="W1556" s="38" t="s">
        <v>217</v>
      </c>
      <c r="X1556" s="14"/>
    </row>
    <row r="1557" spans="1:24" x14ac:dyDescent="0.2">
      <c r="A1557" s="14" t="s">
        <v>1733</v>
      </c>
      <c r="B1557" s="433" t="s">
        <v>1864</v>
      </c>
      <c r="C1557" s="433" t="s">
        <v>1866</v>
      </c>
      <c r="D1557" s="412">
        <v>522.19000000000005</v>
      </c>
      <c r="E1557" s="412">
        <v>522.19000000000005</v>
      </c>
      <c r="F1557" s="412"/>
      <c r="G1557" s="14">
        <v>2011</v>
      </c>
      <c r="H1557" s="14">
        <v>2011</v>
      </c>
      <c r="I1557" s="424">
        <f>VLOOKUP(H1557,[1]Inflation!$G$16:$H$26,2,FALSE)</f>
        <v>1.0292667257822254</v>
      </c>
      <c r="J1557" s="464">
        <f t="shared" si="173"/>
        <v>537.47279153622037</v>
      </c>
      <c r="K1557" s="413" t="s">
        <v>963</v>
      </c>
      <c r="L1557" s="457" t="s">
        <v>210</v>
      </c>
      <c r="M1557" s="414"/>
      <c r="N1557" s="16" t="e">
        <f t="shared" si="171"/>
        <v>#VALUE!</v>
      </c>
      <c r="O1557" s="414" t="s">
        <v>210</v>
      </c>
      <c r="P1557" s="414"/>
      <c r="Q1557" s="16" t="e">
        <f t="shared" si="172"/>
        <v>#VALUE!</v>
      </c>
      <c r="R1557" s="23" t="s">
        <v>27</v>
      </c>
      <c r="S1557" s="14" t="s">
        <v>71</v>
      </c>
      <c r="T1557" s="14" t="s">
        <v>216</v>
      </c>
      <c r="U1557" s="416">
        <v>26</v>
      </c>
      <c r="V1557" s="14" t="s">
        <v>3115</v>
      </c>
      <c r="W1557" s="38" t="s">
        <v>217</v>
      </c>
      <c r="X1557" s="14"/>
    </row>
    <row r="1558" spans="1:24" x14ac:dyDescent="0.2">
      <c r="A1558" s="14" t="s">
        <v>1733</v>
      </c>
      <c r="B1558" s="433" t="s">
        <v>1871</v>
      </c>
      <c r="C1558" s="433" t="s">
        <v>1872</v>
      </c>
      <c r="D1558" s="412">
        <v>0</v>
      </c>
      <c r="E1558" s="412">
        <v>0</v>
      </c>
      <c r="F1558" s="412"/>
      <c r="G1558" s="14">
        <v>2010</v>
      </c>
      <c r="H1558" s="14">
        <v>2010</v>
      </c>
      <c r="I1558" s="424">
        <f>VLOOKUP(H1558,[1]Inflation!$G$16:$H$26,2,FALSE)</f>
        <v>1.0461491063094051</v>
      </c>
      <c r="J1558" s="464">
        <f t="shared" si="173"/>
        <v>0</v>
      </c>
      <c r="K1558" s="413">
        <v>0</v>
      </c>
      <c r="L1558" s="457">
        <v>413</v>
      </c>
      <c r="M1558" s="414"/>
      <c r="N1558" s="16">
        <f t="shared" si="171"/>
        <v>432.05958090578429</v>
      </c>
      <c r="O1558" s="414">
        <v>902</v>
      </c>
      <c r="P1558" s="414"/>
      <c r="Q1558" s="16">
        <f t="shared" si="172"/>
        <v>943.62649389108333</v>
      </c>
      <c r="R1558" s="23" t="s">
        <v>27</v>
      </c>
      <c r="S1558" s="14" t="s">
        <v>83</v>
      </c>
      <c r="T1558" s="14" t="s">
        <v>981</v>
      </c>
      <c r="U1558" s="416" t="s">
        <v>1873</v>
      </c>
      <c r="V1558" s="14" t="s">
        <v>3117</v>
      </c>
      <c r="W1558" s="440" t="s">
        <v>982</v>
      </c>
      <c r="X1558" s="14"/>
    </row>
    <row r="1559" spans="1:24" x14ac:dyDescent="0.2">
      <c r="A1559" s="14" t="s">
        <v>1733</v>
      </c>
      <c r="B1559" s="433" t="s">
        <v>1871</v>
      </c>
      <c r="C1559" s="433" t="s">
        <v>1874</v>
      </c>
      <c r="D1559" s="412">
        <v>286.7</v>
      </c>
      <c r="E1559" s="412">
        <v>286.7</v>
      </c>
      <c r="F1559" s="412"/>
      <c r="G1559" s="14" t="s">
        <v>214</v>
      </c>
      <c r="H1559" s="14">
        <v>2011</v>
      </c>
      <c r="I1559" s="424">
        <f>VLOOKUP(H1559,[1]Inflation!$G$16:$H$26,2,FALSE)</f>
        <v>1.0292667257822254</v>
      </c>
      <c r="J1559" s="464">
        <f t="shared" si="173"/>
        <v>295.09077028176404</v>
      </c>
      <c r="K1559" s="413" t="s">
        <v>963</v>
      </c>
      <c r="L1559" s="457">
        <v>100</v>
      </c>
      <c r="M1559" s="414"/>
      <c r="N1559" s="16">
        <f t="shared" si="171"/>
        <v>102.92667257822255</v>
      </c>
      <c r="O1559" s="414">
        <v>1407</v>
      </c>
      <c r="P1559" s="414"/>
      <c r="Q1559" s="16">
        <f t="shared" si="172"/>
        <v>1448.1782831755911</v>
      </c>
      <c r="R1559" s="23" t="s">
        <v>27</v>
      </c>
      <c r="S1559" s="14" t="s">
        <v>129</v>
      </c>
      <c r="T1559" s="14" t="s">
        <v>220</v>
      </c>
      <c r="U1559" s="416" t="s">
        <v>32</v>
      </c>
      <c r="V1559" s="14" t="s">
        <v>2771</v>
      </c>
      <c r="W1559" s="440" t="s">
        <v>221</v>
      </c>
      <c r="X1559" s="14"/>
    </row>
    <row r="1560" spans="1:24" x14ac:dyDescent="0.2">
      <c r="A1560" s="14" t="s">
        <v>1733</v>
      </c>
      <c r="B1560" s="433" t="s">
        <v>1871</v>
      </c>
      <c r="C1560" s="433" t="s">
        <v>1875</v>
      </c>
      <c r="D1560" s="412">
        <v>697.19</v>
      </c>
      <c r="E1560" s="412">
        <v>697.19</v>
      </c>
      <c r="F1560" s="412"/>
      <c r="G1560" s="14">
        <v>2011</v>
      </c>
      <c r="H1560" s="14">
        <v>2011</v>
      </c>
      <c r="I1560" s="424">
        <f>VLOOKUP(H1560,[1]Inflation!$G$16:$H$26,2,FALSE)</f>
        <v>1.0292667257822254</v>
      </c>
      <c r="J1560" s="464">
        <f t="shared" si="173"/>
        <v>717.59446854810983</v>
      </c>
      <c r="K1560" s="413"/>
      <c r="L1560" s="457">
        <v>420</v>
      </c>
      <c r="M1560" s="414"/>
      <c r="N1560" s="16">
        <f t="shared" si="171"/>
        <v>432.29202482853469</v>
      </c>
      <c r="O1560" s="414">
        <v>1100</v>
      </c>
      <c r="P1560" s="414"/>
      <c r="Q1560" s="16">
        <f t="shared" si="172"/>
        <v>1132.1933983604481</v>
      </c>
      <c r="R1560" s="23" t="s">
        <v>27</v>
      </c>
      <c r="S1560" s="14" t="s">
        <v>208</v>
      </c>
      <c r="T1560" s="14" t="s">
        <v>209</v>
      </c>
      <c r="U1560" s="416" t="s">
        <v>210</v>
      </c>
      <c r="V1560" s="14" t="s">
        <v>3118</v>
      </c>
      <c r="W1560" s="38" t="s">
        <v>211</v>
      </c>
      <c r="X1560" s="14"/>
    </row>
    <row r="1561" spans="1:24" x14ac:dyDescent="0.2">
      <c r="A1561" s="14" t="s">
        <v>1733</v>
      </c>
      <c r="B1561" s="433" t="s">
        <v>1871</v>
      </c>
      <c r="C1561" s="433" t="s">
        <v>1876</v>
      </c>
      <c r="D1561" s="412">
        <v>690</v>
      </c>
      <c r="E1561" s="412">
        <v>690</v>
      </c>
      <c r="F1561" s="412"/>
      <c r="G1561" s="14">
        <v>2011</v>
      </c>
      <c r="H1561" s="14">
        <v>2011</v>
      </c>
      <c r="I1561" s="424">
        <f>VLOOKUP(H1561,[1]Inflation!$G$16:$H$26,2,FALSE)</f>
        <v>1.0292667257822254</v>
      </c>
      <c r="J1561" s="464">
        <f t="shared" si="173"/>
        <v>710.1940407897356</v>
      </c>
      <c r="K1561" s="413"/>
      <c r="L1561" s="457">
        <v>690</v>
      </c>
      <c r="M1561" s="414"/>
      <c r="N1561" s="16">
        <f t="shared" si="171"/>
        <v>710.1940407897356</v>
      </c>
      <c r="O1561" s="414">
        <v>690</v>
      </c>
      <c r="P1561" s="414"/>
      <c r="Q1561" s="16">
        <f t="shared" si="172"/>
        <v>710.1940407897356</v>
      </c>
      <c r="R1561" s="23" t="s">
        <v>27</v>
      </c>
      <c r="S1561" s="14" t="s">
        <v>208</v>
      </c>
      <c r="T1561" s="14" t="s">
        <v>209</v>
      </c>
      <c r="U1561" s="416" t="s">
        <v>210</v>
      </c>
      <c r="V1561" s="14" t="s">
        <v>3066</v>
      </c>
      <c r="W1561" s="38" t="s">
        <v>211</v>
      </c>
      <c r="X1561" s="14"/>
    </row>
    <row r="1562" spans="1:24" x14ac:dyDescent="0.2">
      <c r="A1562" s="14" t="s">
        <v>1733</v>
      </c>
      <c r="B1562" s="433" t="s">
        <v>1871</v>
      </c>
      <c r="C1562" s="433" t="s">
        <v>1877</v>
      </c>
      <c r="D1562" s="439">
        <v>647.17999999999995</v>
      </c>
      <c r="E1562" s="439">
        <v>647.17999999999995</v>
      </c>
      <c r="F1562" s="439"/>
      <c r="G1562" s="14">
        <v>2011</v>
      </c>
      <c r="H1562" s="14">
        <v>2011</v>
      </c>
      <c r="I1562" s="424">
        <f>VLOOKUP(H1562,[1]Inflation!$G$16:$H$26,2,FALSE)</f>
        <v>1.0292667257822254</v>
      </c>
      <c r="J1562" s="464">
        <f t="shared" si="173"/>
        <v>666.12083959174061</v>
      </c>
      <c r="K1562" s="413" t="s">
        <v>963</v>
      </c>
      <c r="L1562" s="457">
        <v>450</v>
      </c>
      <c r="M1562" s="414"/>
      <c r="N1562" s="16">
        <f t="shared" si="171"/>
        <v>463.17002660200143</v>
      </c>
      <c r="O1562" s="414">
        <v>850</v>
      </c>
      <c r="P1562" s="414"/>
      <c r="Q1562" s="16">
        <f t="shared" si="172"/>
        <v>874.87671691489163</v>
      </c>
      <c r="R1562" s="23" t="s">
        <v>27</v>
      </c>
      <c r="S1562" s="14" t="s">
        <v>208</v>
      </c>
      <c r="T1562" s="14" t="s">
        <v>209</v>
      </c>
      <c r="U1562" s="416" t="s">
        <v>210</v>
      </c>
      <c r="V1562" s="14" t="s">
        <v>3119</v>
      </c>
      <c r="W1562" s="38" t="s">
        <v>211</v>
      </c>
      <c r="X1562" s="14"/>
    </row>
    <row r="1563" spans="1:24" x14ac:dyDescent="0.2">
      <c r="A1563" s="14" t="s">
        <v>1733</v>
      </c>
      <c r="B1563" s="433" t="s">
        <v>1871</v>
      </c>
      <c r="C1563" s="433" t="s">
        <v>1878</v>
      </c>
      <c r="D1563" s="439">
        <v>493.54</v>
      </c>
      <c r="E1563" s="439">
        <v>493.54</v>
      </c>
      <c r="F1563" s="439"/>
      <c r="G1563" s="14">
        <v>2011</v>
      </c>
      <c r="H1563" s="14">
        <v>2011</v>
      </c>
      <c r="I1563" s="424">
        <f>VLOOKUP(H1563,[1]Inflation!$G$16:$H$26,2,FALSE)</f>
        <v>1.0292667257822254</v>
      </c>
      <c r="J1563" s="464">
        <f t="shared" si="173"/>
        <v>507.98429984255955</v>
      </c>
      <c r="K1563" s="413" t="s">
        <v>963</v>
      </c>
      <c r="L1563" s="457">
        <v>374</v>
      </c>
      <c r="M1563" s="414"/>
      <c r="N1563" s="16">
        <f t="shared" si="171"/>
        <v>384.9457554425523</v>
      </c>
      <c r="O1563" s="414">
        <v>800</v>
      </c>
      <c r="P1563" s="414"/>
      <c r="Q1563" s="16">
        <f t="shared" si="172"/>
        <v>823.41338062578041</v>
      </c>
      <c r="R1563" s="23" t="s">
        <v>27</v>
      </c>
      <c r="S1563" s="14" t="s">
        <v>208</v>
      </c>
      <c r="T1563" s="14" t="s">
        <v>209</v>
      </c>
      <c r="U1563" s="416" t="s">
        <v>210</v>
      </c>
      <c r="V1563" s="14" t="s">
        <v>3120</v>
      </c>
      <c r="W1563" s="38" t="s">
        <v>211</v>
      </c>
      <c r="X1563" s="14"/>
    </row>
    <row r="1564" spans="1:24" x14ac:dyDescent="0.2">
      <c r="A1564" s="14" t="s">
        <v>1733</v>
      </c>
      <c r="B1564" s="433" t="s">
        <v>1871</v>
      </c>
      <c r="C1564" s="433" t="s">
        <v>1879</v>
      </c>
      <c r="D1564" s="439">
        <v>315</v>
      </c>
      <c r="E1564" s="439">
        <v>315</v>
      </c>
      <c r="F1564" s="439"/>
      <c r="G1564" s="14" t="s">
        <v>214</v>
      </c>
      <c r="H1564" s="14">
        <v>2011</v>
      </c>
      <c r="I1564" s="424">
        <f>VLOOKUP(H1564,[1]Inflation!$G$16:$H$26,2,FALSE)</f>
        <v>1.0292667257822254</v>
      </c>
      <c r="J1564" s="464">
        <f t="shared" si="173"/>
        <v>324.21901862140101</v>
      </c>
      <c r="K1564" s="413"/>
      <c r="L1564" s="457">
        <v>315</v>
      </c>
      <c r="M1564" s="414"/>
      <c r="N1564" s="16">
        <f t="shared" si="171"/>
        <v>324.21901862140101</v>
      </c>
      <c r="O1564" s="414">
        <v>315</v>
      </c>
      <c r="P1564" s="414"/>
      <c r="Q1564" s="16">
        <f t="shared" si="172"/>
        <v>324.21901862140101</v>
      </c>
      <c r="R1564" s="23" t="s">
        <v>27</v>
      </c>
      <c r="S1564" s="14" t="s">
        <v>129</v>
      </c>
      <c r="T1564" s="14" t="s">
        <v>220</v>
      </c>
      <c r="U1564" s="416" t="s">
        <v>210</v>
      </c>
      <c r="V1564" s="14" t="s">
        <v>3089</v>
      </c>
      <c r="W1564" s="38" t="s">
        <v>221</v>
      </c>
      <c r="X1564" s="14"/>
    </row>
    <row r="1565" spans="1:24" x14ac:dyDescent="0.2">
      <c r="A1565" s="14" t="s">
        <v>1733</v>
      </c>
      <c r="B1565" s="433" t="s">
        <v>1880</v>
      </c>
      <c r="C1565" s="433" t="s">
        <v>1881</v>
      </c>
      <c r="D1565" s="412">
        <v>550.1</v>
      </c>
      <c r="E1565" s="412">
        <v>550.1</v>
      </c>
      <c r="F1565" s="412"/>
      <c r="G1565" s="14">
        <v>2011</v>
      </c>
      <c r="H1565" s="14">
        <v>2011</v>
      </c>
      <c r="I1565" s="424">
        <f>VLOOKUP(H1565,[1]Inflation!$G$16:$H$26,2,FALSE)</f>
        <v>1.0292667257822254</v>
      </c>
      <c r="J1565" s="464">
        <f t="shared" si="173"/>
        <v>566.19962585280223</v>
      </c>
      <c r="K1565" s="413"/>
      <c r="L1565" s="457">
        <v>457</v>
      </c>
      <c r="M1565" s="414"/>
      <c r="N1565" s="16">
        <f t="shared" si="171"/>
        <v>470.37489368247702</v>
      </c>
      <c r="O1565" s="414">
        <v>726.15</v>
      </c>
      <c r="P1565" s="414"/>
      <c r="Q1565" s="16">
        <f t="shared" si="172"/>
        <v>747.40203292676301</v>
      </c>
      <c r="R1565" s="23" t="s">
        <v>27</v>
      </c>
      <c r="S1565" s="14" t="s">
        <v>1882</v>
      </c>
      <c r="T1565" s="14" t="s">
        <v>1883</v>
      </c>
      <c r="U1565" s="416">
        <v>8</v>
      </c>
      <c r="V1565" s="14" t="s">
        <v>3121</v>
      </c>
      <c r="W1565" s="38" t="s">
        <v>1884</v>
      </c>
      <c r="X1565" s="14"/>
    </row>
    <row r="1566" spans="1:24" x14ac:dyDescent="0.2">
      <c r="A1566" s="14" t="s">
        <v>1733</v>
      </c>
      <c r="B1566" s="433" t="s">
        <v>1880</v>
      </c>
      <c r="C1566" s="433" t="s">
        <v>1885</v>
      </c>
      <c r="D1566" s="412" t="s">
        <v>963</v>
      </c>
      <c r="E1566" s="412" t="s">
        <v>963</v>
      </c>
      <c r="F1566" s="412"/>
      <c r="G1566" s="14">
        <v>2011</v>
      </c>
      <c r="H1566" s="14">
        <v>2011</v>
      </c>
      <c r="I1566" s="424">
        <f>VLOOKUP(H1566,[1]Inflation!$G$16:$H$26,2,FALSE)</f>
        <v>1.0292667257822254</v>
      </c>
      <c r="J1566" s="464" t="e">
        <f t="shared" si="173"/>
        <v>#VALUE!</v>
      </c>
      <c r="K1566" s="413" t="s">
        <v>963</v>
      </c>
      <c r="L1566" s="457">
        <v>610</v>
      </c>
      <c r="M1566" s="414"/>
      <c r="N1566" s="16">
        <f t="shared" si="171"/>
        <v>627.85270272715752</v>
      </c>
      <c r="O1566" s="414">
        <v>771.29</v>
      </c>
      <c r="P1566" s="414"/>
      <c r="Q1566" s="16">
        <f t="shared" si="172"/>
        <v>793.86313292857267</v>
      </c>
      <c r="R1566" s="23" t="s">
        <v>27</v>
      </c>
      <c r="S1566" s="14" t="s">
        <v>964</v>
      </c>
      <c r="T1566" s="14" t="s">
        <v>965</v>
      </c>
      <c r="U1566" s="416" t="s">
        <v>32</v>
      </c>
      <c r="V1566" s="14" t="s">
        <v>2775</v>
      </c>
      <c r="W1566" s="38" t="s">
        <v>966</v>
      </c>
      <c r="X1566" s="14"/>
    </row>
    <row r="1567" spans="1:24" x14ac:dyDescent="0.2">
      <c r="A1567" s="14" t="s">
        <v>1733</v>
      </c>
      <c r="B1567" s="433" t="s">
        <v>1880</v>
      </c>
      <c r="C1567" s="433" t="s">
        <v>1886</v>
      </c>
      <c r="D1567" s="412" t="s">
        <v>963</v>
      </c>
      <c r="E1567" s="412" t="s">
        <v>963</v>
      </c>
      <c r="F1567" s="412"/>
      <c r="G1567" s="14">
        <v>2011</v>
      </c>
      <c r="H1567" s="14">
        <v>2011</v>
      </c>
      <c r="I1567" s="424">
        <f>VLOOKUP(H1567,[1]Inflation!$G$16:$H$26,2,FALSE)</f>
        <v>1.0292667257822254</v>
      </c>
      <c r="J1567" s="464" t="e">
        <f t="shared" si="173"/>
        <v>#VALUE!</v>
      </c>
      <c r="K1567" s="413" t="s">
        <v>963</v>
      </c>
      <c r="L1567" s="457">
        <v>525</v>
      </c>
      <c r="M1567" s="414"/>
      <c r="N1567" s="16">
        <f t="shared" si="171"/>
        <v>540.36503103566838</v>
      </c>
      <c r="O1567" s="414">
        <v>629.5</v>
      </c>
      <c r="P1567" s="414"/>
      <c r="Q1567" s="16">
        <f t="shared" si="172"/>
        <v>647.92340387991089</v>
      </c>
      <c r="R1567" s="23" t="s">
        <v>27</v>
      </c>
      <c r="S1567" s="14" t="s">
        <v>964</v>
      </c>
      <c r="T1567" s="14" t="s">
        <v>965</v>
      </c>
      <c r="U1567" s="416" t="s">
        <v>32</v>
      </c>
      <c r="V1567" s="14" t="s">
        <v>3066</v>
      </c>
      <c r="W1567" s="38" t="s">
        <v>966</v>
      </c>
      <c r="X1567" s="14"/>
    </row>
    <row r="1568" spans="1:24" x14ac:dyDescent="0.2">
      <c r="A1568" s="14" t="s">
        <v>1733</v>
      </c>
      <c r="B1568" s="433" t="s">
        <v>1880</v>
      </c>
      <c r="C1568" s="433" t="s">
        <v>1887</v>
      </c>
      <c r="D1568" s="412">
        <v>375</v>
      </c>
      <c r="E1568" s="412">
        <v>375</v>
      </c>
      <c r="F1568" s="412"/>
      <c r="G1568" s="14">
        <v>2011</v>
      </c>
      <c r="H1568" s="14">
        <v>2011</v>
      </c>
      <c r="I1568" s="424">
        <f>VLOOKUP(H1568,[1]Inflation!$G$16:$H$26,2,FALSE)</f>
        <v>1.0292667257822254</v>
      </c>
      <c r="J1568" s="464">
        <f t="shared" si="173"/>
        <v>385.97502216833453</v>
      </c>
      <c r="K1568" s="413" t="s">
        <v>963</v>
      </c>
      <c r="L1568" s="457" t="s">
        <v>210</v>
      </c>
      <c r="M1568" s="414"/>
      <c r="N1568" s="16" t="e">
        <f t="shared" si="171"/>
        <v>#VALUE!</v>
      </c>
      <c r="O1568" s="414" t="s">
        <v>210</v>
      </c>
      <c r="P1568" s="414"/>
      <c r="Q1568" s="16" t="e">
        <f t="shared" si="172"/>
        <v>#VALUE!</v>
      </c>
      <c r="R1568" s="23" t="s">
        <v>27</v>
      </c>
      <c r="S1568" s="14" t="s">
        <v>205</v>
      </c>
      <c r="T1568" s="407" t="s">
        <v>1888</v>
      </c>
      <c r="U1568" s="416" t="s">
        <v>32</v>
      </c>
      <c r="V1568" s="14" t="s">
        <v>3066</v>
      </c>
      <c r="W1568" s="38" t="s">
        <v>207</v>
      </c>
      <c r="X1568" s="14"/>
    </row>
    <row r="1569" spans="1:24" x14ac:dyDescent="0.2">
      <c r="A1569" s="14" t="s">
        <v>1733</v>
      </c>
      <c r="B1569" s="433" t="s">
        <v>1880</v>
      </c>
      <c r="C1569" s="433" t="s">
        <v>1836</v>
      </c>
      <c r="D1569" s="412">
        <v>191.67</v>
      </c>
      <c r="E1569" s="412">
        <v>191.67</v>
      </c>
      <c r="F1569" s="412"/>
      <c r="G1569" s="14">
        <v>2010</v>
      </c>
      <c r="H1569" s="14">
        <v>2010</v>
      </c>
      <c r="I1569" s="424">
        <f>VLOOKUP(H1569,[1]Inflation!$G$16:$H$26,2,FALSE)</f>
        <v>1.0461491063094051</v>
      </c>
      <c r="J1569" s="464">
        <f t="shared" si="173"/>
        <v>200.51539920632365</v>
      </c>
      <c r="K1569" s="413" t="s">
        <v>963</v>
      </c>
      <c r="L1569" s="457" t="s">
        <v>210</v>
      </c>
      <c r="M1569" s="414"/>
      <c r="N1569" s="16" t="e">
        <f t="shared" si="171"/>
        <v>#VALUE!</v>
      </c>
      <c r="O1569" s="414" t="s">
        <v>210</v>
      </c>
      <c r="P1569" s="414"/>
      <c r="Q1569" s="16" t="e">
        <f t="shared" si="172"/>
        <v>#VALUE!</v>
      </c>
      <c r="R1569" s="23" t="s">
        <v>27</v>
      </c>
      <c r="S1569" s="14" t="s">
        <v>205</v>
      </c>
      <c r="T1569" s="407" t="s">
        <v>1791</v>
      </c>
      <c r="U1569" s="416" t="s">
        <v>32</v>
      </c>
      <c r="V1569" s="14" t="s">
        <v>3122</v>
      </c>
      <c r="W1569" s="38" t="s">
        <v>207</v>
      </c>
      <c r="X1569" s="14"/>
    </row>
    <row r="1570" spans="1:24" x14ac:dyDescent="0.2">
      <c r="A1570" s="14" t="s">
        <v>1733</v>
      </c>
      <c r="B1570" s="433" t="s">
        <v>1906</v>
      </c>
      <c r="C1570" s="433" t="s">
        <v>1907</v>
      </c>
      <c r="D1570" s="439">
        <v>625.29999999999995</v>
      </c>
      <c r="E1570" s="439">
        <v>625.29999999999995</v>
      </c>
      <c r="F1570" s="439"/>
      <c r="G1570" s="14">
        <v>2011</v>
      </c>
      <c r="H1570" s="14">
        <v>2011</v>
      </c>
      <c r="I1570" s="424">
        <f>VLOOKUP(H1570,[1]Inflation!$G$16:$H$26,2,FALSE)</f>
        <v>1.0292667257822254</v>
      </c>
      <c r="J1570" s="464">
        <f t="shared" si="173"/>
        <v>643.60048363162548</v>
      </c>
      <c r="K1570" s="413" t="s">
        <v>963</v>
      </c>
      <c r="L1570" s="457">
        <v>475</v>
      </c>
      <c r="M1570" s="414"/>
      <c r="N1570" s="16">
        <f t="shared" si="171"/>
        <v>488.9016947465571</v>
      </c>
      <c r="O1570" s="414">
        <v>900</v>
      </c>
      <c r="P1570" s="414"/>
      <c r="Q1570" s="16">
        <f t="shared" si="172"/>
        <v>926.34005320400286</v>
      </c>
      <c r="R1570" s="23" t="s">
        <v>27</v>
      </c>
      <c r="S1570" s="14" t="s">
        <v>208</v>
      </c>
      <c r="T1570" s="14" t="s">
        <v>209</v>
      </c>
      <c r="U1570" s="416" t="s">
        <v>210</v>
      </c>
      <c r="V1570" s="14" t="s">
        <v>3122</v>
      </c>
      <c r="W1570" s="38" t="s">
        <v>211</v>
      </c>
      <c r="X1570" s="14"/>
    </row>
    <row r="1571" spans="1:24" x14ac:dyDescent="0.2">
      <c r="A1571" s="14" t="s">
        <v>1733</v>
      </c>
      <c r="B1571" s="433" t="s">
        <v>1906</v>
      </c>
      <c r="C1571" s="433" t="s">
        <v>1908</v>
      </c>
      <c r="D1571" s="439">
        <v>540</v>
      </c>
      <c r="E1571" s="439">
        <v>540</v>
      </c>
      <c r="F1571" s="439"/>
      <c r="G1571" s="14">
        <v>2011</v>
      </c>
      <c r="H1571" s="14">
        <v>2011</v>
      </c>
      <c r="I1571" s="424">
        <f>VLOOKUP(H1571,[1]Inflation!$G$16:$H$26,2,FALSE)</f>
        <v>1.0292667257822254</v>
      </c>
      <c r="J1571" s="464">
        <f t="shared" si="173"/>
        <v>555.80403192240169</v>
      </c>
      <c r="K1571" s="413" t="s">
        <v>963</v>
      </c>
      <c r="L1571" s="457" t="s">
        <v>963</v>
      </c>
      <c r="M1571" s="414"/>
      <c r="N1571" s="16" t="e">
        <f t="shared" si="171"/>
        <v>#VALUE!</v>
      </c>
      <c r="O1571" s="414" t="s">
        <v>963</v>
      </c>
      <c r="P1571" s="414"/>
      <c r="Q1571" s="16" t="e">
        <f t="shared" si="172"/>
        <v>#VALUE!</v>
      </c>
      <c r="R1571" s="23" t="s">
        <v>27</v>
      </c>
      <c r="S1571" s="14" t="s">
        <v>399</v>
      </c>
      <c r="T1571" s="14" t="s">
        <v>1054</v>
      </c>
      <c r="U1571" s="416" t="s">
        <v>210</v>
      </c>
      <c r="V1571" s="14" t="s">
        <v>2927</v>
      </c>
      <c r="W1571" s="38" t="s">
        <v>1055</v>
      </c>
      <c r="X1571" s="14"/>
    </row>
    <row r="1572" spans="1:24" x14ac:dyDescent="0.2">
      <c r="A1572" s="14" t="s">
        <v>1733</v>
      </c>
      <c r="B1572" s="433" t="s">
        <v>1906</v>
      </c>
      <c r="C1572" s="433" t="s">
        <v>1909</v>
      </c>
      <c r="D1572" s="439">
        <v>1126.67</v>
      </c>
      <c r="E1572" s="439">
        <v>1126.67</v>
      </c>
      <c r="F1572" s="439"/>
      <c r="G1572" s="14">
        <v>2011</v>
      </c>
      <c r="H1572" s="14">
        <v>2011</v>
      </c>
      <c r="I1572" s="424">
        <f>VLOOKUP(H1572,[1]Inflation!$G$16:$H$26,2,FALSE)</f>
        <v>1.0292667257822254</v>
      </c>
      <c r="J1572" s="464">
        <f t="shared" si="173"/>
        <v>1159.6439419370599</v>
      </c>
      <c r="K1572" s="413" t="s">
        <v>963</v>
      </c>
      <c r="L1572" s="457" t="s">
        <v>963</v>
      </c>
      <c r="M1572" s="414"/>
      <c r="N1572" s="16" t="e">
        <f t="shared" si="171"/>
        <v>#VALUE!</v>
      </c>
      <c r="O1572" s="414" t="s">
        <v>963</v>
      </c>
      <c r="P1572" s="414"/>
      <c r="Q1572" s="16" t="e">
        <f t="shared" si="172"/>
        <v>#VALUE!</v>
      </c>
      <c r="R1572" s="23" t="s">
        <v>27</v>
      </c>
      <c r="S1572" s="14" t="s">
        <v>399</v>
      </c>
      <c r="T1572" s="14" t="s">
        <v>1054</v>
      </c>
      <c r="U1572" s="416" t="s">
        <v>210</v>
      </c>
      <c r="V1572" s="14" t="s">
        <v>2979</v>
      </c>
      <c r="W1572" s="38" t="s">
        <v>1055</v>
      </c>
      <c r="X1572" s="14"/>
    </row>
    <row r="1573" spans="1:24" x14ac:dyDescent="0.2">
      <c r="A1573" s="14" t="s">
        <v>1733</v>
      </c>
      <c r="B1573" s="433" t="s">
        <v>1906</v>
      </c>
      <c r="C1573" s="433" t="s">
        <v>1910</v>
      </c>
      <c r="D1573" s="439">
        <v>600</v>
      </c>
      <c r="E1573" s="439">
        <v>600</v>
      </c>
      <c r="F1573" s="439"/>
      <c r="G1573" s="14">
        <v>2011</v>
      </c>
      <c r="H1573" s="14">
        <v>2011</v>
      </c>
      <c r="I1573" s="424">
        <f>VLOOKUP(H1573,[1]Inflation!$G$16:$H$26,2,FALSE)</f>
        <v>1.0292667257822254</v>
      </c>
      <c r="J1573" s="464">
        <f t="shared" si="173"/>
        <v>617.56003546933528</v>
      </c>
      <c r="K1573" s="413" t="s">
        <v>963</v>
      </c>
      <c r="L1573" s="457" t="s">
        <v>963</v>
      </c>
      <c r="M1573" s="414"/>
      <c r="N1573" s="16" t="e">
        <f t="shared" ref="N1573:N1636" si="174">I1573*L1573</f>
        <v>#VALUE!</v>
      </c>
      <c r="O1573" s="414" t="s">
        <v>963</v>
      </c>
      <c r="P1573" s="414"/>
      <c r="Q1573" s="16" t="e">
        <f t="shared" ref="Q1573:Q1636" si="175">O1573*I1573</f>
        <v>#VALUE!</v>
      </c>
      <c r="R1573" s="23" t="s">
        <v>27</v>
      </c>
      <c r="S1573" s="14" t="s">
        <v>399</v>
      </c>
      <c r="T1573" s="14" t="s">
        <v>1054</v>
      </c>
      <c r="U1573" s="416" t="s">
        <v>210</v>
      </c>
      <c r="V1573" s="14" t="s">
        <v>2979</v>
      </c>
      <c r="W1573" s="38" t="s">
        <v>1055</v>
      </c>
      <c r="X1573" s="14"/>
    </row>
    <row r="1574" spans="1:24" x14ac:dyDescent="0.2">
      <c r="A1574" s="14" t="s">
        <v>1733</v>
      </c>
      <c r="B1574" s="433" t="s">
        <v>1906</v>
      </c>
      <c r="C1574" s="433" t="s">
        <v>1911</v>
      </c>
      <c r="D1574" s="412">
        <v>976</v>
      </c>
      <c r="E1574" s="412">
        <v>976</v>
      </c>
      <c r="F1574" s="412"/>
      <c r="G1574" s="14">
        <v>2010</v>
      </c>
      <c r="H1574" s="14">
        <v>2010</v>
      </c>
      <c r="I1574" s="424">
        <f>VLOOKUP(H1574,[1]Inflation!$G$16:$H$26,2,FALSE)</f>
        <v>1.0461491063094051</v>
      </c>
      <c r="J1574" s="464">
        <f t="shared" si="173"/>
        <v>1021.0415277579793</v>
      </c>
      <c r="K1574" s="413" t="s">
        <v>963</v>
      </c>
      <c r="L1574" s="457" t="s">
        <v>210</v>
      </c>
      <c r="M1574" s="414"/>
      <c r="N1574" s="16" t="e">
        <f t="shared" si="174"/>
        <v>#VALUE!</v>
      </c>
      <c r="O1574" s="414" t="s">
        <v>210</v>
      </c>
      <c r="P1574" s="414"/>
      <c r="Q1574" s="16" t="e">
        <f t="shared" si="175"/>
        <v>#VALUE!</v>
      </c>
      <c r="R1574" s="23" t="s">
        <v>27</v>
      </c>
      <c r="S1574" s="14" t="s">
        <v>205</v>
      </c>
      <c r="T1574" s="407" t="s">
        <v>1791</v>
      </c>
      <c r="U1574" s="416" t="s">
        <v>32</v>
      </c>
      <c r="V1574" s="14" t="s">
        <v>3089</v>
      </c>
      <c r="W1574" s="38" t="s">
        <v>207</v>
      </c>
      <c r="X1574" s="14"/>
    </row>
    <row r="1575" spans="1:24" x14ac:dyDescent="0.2">
      <c r="A1575" s="14" t="s">
        <v>1733</v>
      </c>
      <c r="B1575" s="433" t="s">
        <v>1916</v>
      </c>
      <c r="C1575" s="433" t="s">
        <v>1917</v>
      </c>
      <c r="D1575" s="412">
        <v>130</v>
      </c>
      <c r="E1575" s="412">
        <v>130</v>
      </c>
      <c r="F1575" s="412"/>
      <c r="G1575" s="14">
        <v>2010</v>
      </c>
      <c r="H1575" s="14">
        <v>2010</v>
      </c>
      <c r="I1575" s="424">
        <f>VLOOKUP(H1575,[1]Inflation!$G$16:$H$26,2,FALSE)</f>
        <v>1.0461491063094051</v>
      </c>
      <c r="J1575" s="464">
        <f t="shared" si="173"/>
        <v>135.99938382022265</v>
      </c>
      <c r="K1575" s="413">
        <v>0</v>
      </c>
      <c r="L1575" s="457" t="s">
        <v>210</v>
      </c>
      <c r="M1575" s="414"/>
      <c r="N1575" s="16" t="e">
        <f t="shared" si="174"/>
        <v>#VALUE!</v>
      </c>
      <c r="O1575" s="414" t="s">
        <v>210</v>
      </c>
      <c r="P1575" s="414"/>
      <c r="Q1575" s="16" t="e">
        <f t="shared" si="175"/>
        <v>#VALUE!</v>
      </c>
      <c r="R1575" s="23" t="s">
        <v>27</v>
      </c>
      <c r="S1575" s="14" t="s">
        <v>942</v>
      </c>
      <c r="T1575" s="14" t="s">
        <v>943</v>
      </c>
      <c r="U1575" s="416" t="s">
        <v>32</v>
      </c>
      <c r="V1575" s="14" t="s">
        <v>2766</v>
      </c>
      <c r="W1575" s="38" t="s">
        <v>944</v>
      </c>
      <c r="X1575" s="14"/>
    </row>
    <row r="1576" spans="1:24" x14ac:dyDescent="0.2">
      <c r="A1576" s="14" t="s">
        <v>1733</v>
      </c>
      <c r="B1576" s="433" t="s">
        <v>1916</v>
      </c>
      <c r="C1576" s="433" t="s">
        <v>1918</v>
      </c>
      <c r="D1576" s="412">
        <v>350</v>
      </c>
      <c r="E1576" s="412">
        <v>350</v>
      </c>
      <c r="F1576" s="412"/>
      <c r="G1576" s="14">
        <v>2010</v>
      </c>
      <c r="H1576" s="14">
        <v>2010</v>
      </c>
      <c r="I1576" s="424">
        <f>VLOOKUP(H1576,[1]Inflation!$G$16:$H$26,2,FALSE)</f>
        <v>1.0461491063094051</v>
      </c>
      <c r="J1576" s="464">
        <f t="shared" si="173"/>
        <v>366.15218720829176</v>
      </c>
      <c r="K1576" s="413">
        <v>0</v>
      </c>
      <c r="L1576" s="457" t="s">
        <v>210</v>
      </c>
      <c r="M1576" s="414"/>
      <c r="N1576" s="16" t="e">
        <f t="shared" si="174"/>
        <v>#VALUE!</v>
      </c>
      <c r="O1576" s="414" t="s">
        <v>210</v>
      </c>
      <c r="P1576" s="414"/>
      <c r="Q1576" s="16" t="e">
        <f t="shared" si="175"/>
        <v>#VALUE!</v>
      </c>
      <c r="R1576" s="23" t="s">
        <v>27</v>
      </c>
      <c r="S1576" s="14" t="s">
        <v>942</v>
      </c>
      <c r="T1576" s="14" t="s">
        <v>943</v>
      </c>
      <c r="U1576" s="416" t="s">
        <v>32</v>
      </c>
      <c r="V1576" s="14" t="s">
        <v>2766</v>
      </c>
      <c r="W1576" s="38" t="s">
        <v>944</v>
      </c>
      <c r="X1576" s="14"/>
    </row>
    <row r="1577" spans="1:24" x14ac:dyDescent="0.2">
      <c r="A1577" s="14" t="s">
        <v>1733</v>
      </c>
      <c r="B1577" s="433" t="s">
        <v>1916</v>
      </c>
      <c r="C1577" s="14" t="s">
        <v>1919</v>
      </c>
      <c r="D1577" s="398">
        <v>144</v>
      </c>
      <c r="E1577" s="398">
        <v>144</v>
      </c>
      <c r="F1577" s="398"/>
      <c r="G1577" s="14">
        <v>2010</v>
      </c>
      <c r="H1577" s="14">
        <v>2010</v>
      </c>
      <c r="I1577" s="424">
        <f>VLOOKUP(H1577,[1]Inflation!$G$16:$H$26,2,FALSE)</f>
        <v>1.0461491063094051</v>
      </c>
      <c r="J1577" s="464">
        <f t="shared" si="173"/>
        <v>150.64547130855433</v>
      </c>
      <c r="K1577" s="14"/>
      <c r="L1577" s="18">
        <v>144</v>
      </c>
      <c r="M1577" s="14"/>
      <c r="N1577" s="16">
        <f t="shared" si="174"/>
        <v>150.64547130855433</v>
      </c>
      <c r="O1577" s="14">
        <v>144</v>
      </c>
      <c r="P1577" s="14"/>
      <c r="Q1577" s="16">
        <f t="shared" si="175"/>
        <v>150.64547130855433</v>
      </c>
      <c r="R1577" s="23" t="s">
        <v>27</v>
      </c>
      <c r="S1577" s="14" t="s">
        <v>1882</v>
      </c>
      <c r="T1577" s="14" t="s">
        <v>1920</v>
      </c>
      <c r="U1577" s="416">
        <v>9</v>
      </c>
      <c r="V1577" s="14" t="s">
        <v>3125</v>
      </c>
      <c r="W1577" s="14" t="s">
        <v>1921</v>
      </c>
      <c r="X1577" s="14"/>
    </row>
    <row r="1578" spans="1:24" x14ac:dyDescent="0.2">
      <c r="A1578" s="14" t="s">
        <v>1733</v>
      </c>
      <c r="B1578" s="433" t="s">
        <v>1734</v>
      </c>
      <c r="C1578" s="433" t="s">
        <v>1734</v>
      </c>
      <c r="D1578" s="412">
        <v>947.41</v>
      </c>
      <c r="E1578" s="412">
        <v>947.41</v>
      </c>
      <c r="F1578" s="412"/>
      <c r="G1578" s="14">
        <v>2010</v>
      </c>
      <c r="H1578" s="14">
        <v>2010</v>
      </c>
      <c r="I1578" s="424">
        <f>VLOOKUP(H1578,[1]Inflation!$G$16:$H$26,2,FALSE)</f>
        <v>1.0461491063094051</v>
      </c>
      <c r="J1578" s="464">
        <f t="shared" si="173"/>
        <v>991.1321248085934</v>
      </c>
      <c r="K1578" s="413">
        <v>0</v>
      </c>
      <c r="L1578" s="457" t="s">
        <v>210</v>
      </c>
      <c r="M1578" s="414"/>
      <c r="N1578" s="16" t="e">
        <f t="shared" si="174"/>
        <v>#VALUE!</v>
      </c>
      <c r="O1578" s="414" t="s">
        <v>210</v>
      </c>
      <c r="P1578" s="414"/>
      <c r="Q1578" s="16" t="e">
        <f t="shared" si="175"/>
        <v>#VALUE!</v>
      </c>
      <c r="R1578" s="14" t="s">
        <v>27</v>
      </c>
      <c r="S1578" s="14" t="s">
        <v>910</v>
      </c>
      <c r="T1578" s="14" t="s">
        <v>952</v>
      </c>
      <c r="U1578" s="416">
        <v>157</v>
      </c>
      <c r="V1578" s="14" t="s">
        <v>3087</v>
      </c>
      <c r="W1578" s="38" t="s">
        <v>953</v>
      </c>
      <c r="X1578" s="14"/>
    </row>
    <row r="1579" spans="1:24" x14ac:dyDescent="0.2">
      <c r="A1579" s="14" t="s">
        <v>1733</v>
      </c>
      <c r="B1579" s="433" t="s">
        <v>1734</v>
      </c>
      <c r="C1579" s="433" t="s">
        <v>1735</v>
      </c>
      <c r="D1579" s="412">
        <v>740</v>
      </c>
      <c r="E1579" s="412">
        <v>740</v>
      </c>
      <c r="F1579" s="412"/>
      <c r="G1579" s="14">
        <v>2010</v>
      </c>
      <c r="H1579" s="14">
        <v>2010</v>
      </c>
      <c r="I1579" s="424">
        <f>VLOOKUP(H1579,[1]Inflation!$G$16:$H$26,2,FALSE)</f>
        <v>1.0461491063094051</v>
      </c>
      <c r="J1579" s="464">
        <f t="shared" si="173"/>
        <v>774.15033866895976</v>
      </c>
      <c r="K1579" s="413" t="s">
        <v>963</v>
      </c>
      <c r="L1579" s="457" t="s">
        <v>963</v>
      </c>
      <c r="M1579" s="414"/>
      <c r="N1579" s="16" t="e">
        <f t="shared" si="174"/>
        <v>#VALUE!</v>
      </c>
      <c r="O1579" s="414" t="s">
        <v>963</v>
      </c>
      <c r="P1579" s="414"/>
      <c r="Q1579" s="16" t="e">
        <f t="shared" si="175"/>
        <v>#VALUE!</v>
      </c>
      <c r="R1579" s="14" t="s">
        <v>27</v>
      </c>
      <c r="S1579" s="14" t="s">
        <v>196</v>
      </c>
      <c r="T1579" s="14" t="s">
        <v>197</v>
      </c>
      <c r="U1579" s="416" t="s">
        <v>1736</v>
      </c>
      <c r="V1579" s="14" t="s">
        <v>2995</v>
      </c>
      <c r="W1579" s="434" t="s">
        <v>199</v>
      </c>
      <c r="X1579" s="14"/>
    </row>
    <row r="1580" spans="1:24" x14ac:dyDescent="0.2">
      <c r="A1580" s="14" t="s">
        <v>1733</v>
      </c>
      <c r="B1580" s="433" t="s">
        <v>1742</v>
      </c>
      <c r="C1580" s="14"/>
      <c r="D1580" s="412">
        <v>254.36</v>
      </c>
      <c r="E1580" s="412">
        <v>254.36</v>
      </c>
      <c r="F1580" s="412"/>
      <c r="G1580" s="14">
        <v>2010</v>
      </c>
      <c r="H1580" s="14">
        <v>2010</v>
      </c>
      <c r="I1580" s="424">
        <f>VLOOKUP(H1580,[1]Inflation!$G$16:$H$26,2,FALSE)</f>
        <v>1.0461491063094051</v>
      </c>
      <c r="J1580" s="464">
        <f t="shared" si="173"/>
        <v>266.09848668086028</v>
      </c>
      <c r="K1580" s="413">
        <v>0</v>
      </c>
      <c r="L1580" s="457" t="s">
        <v>210</v>
      </c>
      <c r="M1580" s="414"/>
      <c r="N1580" s="16" t="e">
        <f t="shared" si="174"/>
        <v>#VALUE!</v>
      </c>
      <c r="O1580" s="414" t="s">
        <v>210</v>
      </c>
      <c r="P1580" s="414"/>
      <c r="Q1580" s="16" t="e">
        <f t="shared" si="175"/>
        <v>#VALUE!</v>
      </c>
      <c r="R1580" s="14" t="s">
        <v>27</v>
      </c>
      <c r="S1580" s="14" t="s">
        <v>910</v>
      </c>
      <c r="T1580" s="14" t="s">
        <v>952</v>
      </c>
      <c r="U1580" s="416">
        <v>158</v>
      </c>
      <c r="V1580" s="14" t="s">
        <v>3088</v>
      </c>
      <c r="W1580" s="38" t="s">
        <v>953</v>
      </c>
      <c r="X1580" s="14"/>
    </row>
    <row r="1581" spans="1:24" x14ac:dyDescent="0.2">
      <c r="A1581" s="14" t="s">
        <v>1733</v>
      </c>
      <c r="B1581" s="433" t="s">
        <v>1742</v>
      </c>
      <c r="C1581" s="433" t="s">
        <v>1743</v>
      </c>
      <c r="D1581" s="439">
        <v>205</v>
      </c>
      <c r="E1581" s="439">
        <v>205</v>
      </c>
      <c r="F1581" s="439"/>
      <c r="G1581" s="14" t="s">
        <v>214</v>
      </c>
      <c r="H1581" s="14">
        <v>2011</v>
      </c>
      <c r="I1581" s="424">
        <f>VLOOKUP(H1581,[1]Inflation!$G$16:$H$26,2,FALSE)</f>
        <v>1.0292667257822254</v>
      </c>
      <c r="J1581" s="464">
        <f t="shared" si="173"/>
        <v>210.99967878535622</v>
      </c>
      <c r="K1581" s="413"/>
      <c r="L1581" s="457">
        <v>205</v>
      </c>
      <c r="M1581" s="414"/>
      <c r="N1581" s="16">
        <f t="shared" si="174"/>
        <v>210.99967878535622</v>
      </c>
      <c r="O1581" s="414">
        <v>205</v>
      </c>
      <c r="P1581" s="414"/>
      <c r="Q1581" s="16">
        <f t="shared" si="175"/>
        <v>210.99967878535622</v>
      </c>
      <c r="R1581" s="14" t="s">
        <v>27</v>
      </c>
      <c r="S1581" s="14" t="s">
        <v>129</v>
      </c>
      <c r="T1581" s="14" t="s">
        <v>220</v>
      </c>
      <c r="U1581" s="416" t="s">
        <v>210</v>
      </c>
      <c r="V1581" s="14" t="s">
        <v>3089</v>
      </c>
      <c r="W1581" s="38" t="s">
        <v>221</v>
      </c>
      <c r="X1581" s="14"/>
    </row>
    <row r="1582" spans="1:24" x14ac:dyDescent="0.2">
      <c r="A1582" s="14" t="s">
        <v>1733</v>
      </c>
      <c r="B1582" s="433" t="s">
        <v>1742</v>
      </c>
      <c r="C1582" s="433" t="s">
        <v>1744</v>
      </c>
      <c r="D1582" s="412">
        <v>195.5</v>
      </c>
      <c r="E1582" s="412">
        <v>195.5</v>
      </c>
      <c r="F1582" s="412"/>
      <c r="G1582" s="14">
        <v>2010</v>
      </c>
      <c r="H1582" s="14">
        <v>2010</v>
      </c>
      <c r="I1582" s="424">
        <f>VLOOKUP(H1582,[1]Inflation!$G$16:$H$26,2,FALSE)</f>
        <v>1.0461491063094051</v>
      </c>
      <c r="J1582" s="464">
        <f t="shared" si="173"/>
        <v>204.52215028348868</v>
      </c>
      <c r="K1582" s="413" t="s">
        <v>963</v>
      </c>
      <c r="L1582" s="457" t="s">
        <v>963</v>
      </c>
      <c r="M1582" s="414"/>
      <c r="N1582" s="16" t="e">
        <f t="shared" si="174"/>
        <v>#VALUE!</v>
      </c>
      <c r="O1582" s="414" t="s">
        <v>963</v>
      </c>
      <c r="P1582" s="414"/>
      <c r="Q1582" s="16" t="e">
        <f t="shared" si="175"/>
        <v>#VALUE!</v>
      </c>
      <c r="R1582" s="14" t="s">
        <v>27</v>
      </c>
      <c r="S1582" s="14" t="s">
        <v>153</v>
      </c>
      <c r="T1582" s="14" t="s">
        <v>224</v>
      </c>
      <c r="U1582" s="416" t="s">
        <v>32</v>
      </c>
      <c r="V1582" s="14" t="s">
        <v>3090</v>
      </c>
      <c r="W1582" s="434" t="s">
        <v>225</v>
      </c>
      <c r="X1582" s="14"/>
    </row>
    <row r="1583" spans="1:24" x14ac:dyDescent="0.2">
      <c r="A1583" s="14" t="s">
        <v>1733</v>
      </c>
      <c r="B1583" s="433" t="s">
        <v>1742</v>
      </c>
      <c r="C1583" s="433" t="s">
        <v>1746</v>
      </c>
      <c r="D1583" s="412">
        <v>572</v>
      </c>
      <c r="E1583" s="412">
        <v>572</v>
      </c>
      <c r="F1583" s="412"/>
      <c r="G1583" s="14">
        <v>2010</v>
      </c>
      <c r="H1583" s="14">
        <v>2010</v>
      </c>
      <c r="I1583" s="424">
        <f>VLOOKUP(H1583,[1]Inflation!$G$16:$H$26,2,FALSE)</f>
        <v>1.0461491063094051</v>
      </c>
      <c r="J1583" s="464">
        <f t="shared" si="173"/>
        <v>598.39728880897974</v>
      </c>
      <c r="K1583" s="413" t="s">
        <v>963</v>
      </c>
      <c r="L1583" s="457" t="s">
        <v>963</v>
      </c>
      <c r="M1583" s="414"/>
      <c r="N1583" s="16" t="e">
        <f t="shared" si="174"/>
        <v>#VALUE!</v>
      </c>
      <c r="O1583" s="414" t="s">
        <v>963</v>
      </c>
      <c r="P1583" s="414"/>
      <c r="Q1583" s="16" t="e">
        <f t="shared" si="175"/>
        <v>#VALUE!</v>
      </c>
      <c r="R1583" s="14" t="s">
        <v>27</v>
      </c>
      <c r="S1583" s="14" t="s">
        <v>196</v>
      </c>
      <c r="T1583" s="14" t="s">
        <v>197</v>
      </c>
      <c r="U1583" s="416" t="s">
        <v>1736</v>
      </c>
      <c r="V1583" s="14" t="s">
        <v>3066</v>
      </c>
      <c r="W1583" s="434" t="s">
        <v>199</v>
      </c>
      <c r="X1583" s="14"/>
    </row>
    <row r="1584" spans="1:24" x14ac:dyDescent="0.2">
      <c r="A1584" s="14" t="s">
        <v>1733</v>
      </c>
      <c r="B1584" s="433" t="s">
        <v>1742</v>
      </c>
      <c r="C1584" s="14" t="s">
        <v>1747</v>
      </c>
      <c r="D1584" s="398"/>
      <c r="E1584" s="398"/>
      <c r="F1584" s="398"/>
      <c r="G1584" s="14">
        <v>2011</v>
      </c>
      <c r="H1584" s="14">
        <v>2011</v>
      </c>
      <c r="I1584" s="424">
        <f>VLOOKUP(H1584,[1]Inflation!$G$16:$H$26,2,FALSE)</f>
        <v>1.0292667257822254</v>
      </c>
      <c r="J1584" s="464">
        <f t="shared" ref="J1584:J1647" si="176">I1584*E1584</f>
        <v>0</v>
      </c>
      <c r="K1584" s="14"/>
      <c r="L1584" s="16">
        <v>668.94</v>
      </c>
      <c r="M1584" s="398"/>
      <c r="N1584" s="16">
        <f t="shared" si="174"/>
        <v>688.51768354476189</v>
      </c>
      <c r="O1584" s="14">
        <v>919.1</v>
      </c>
      <c r="P1584" s="14"/>
      <c r="Q1584" s="16">
        <f t="shared" si="175"/>
        <v>945.9990476664434</v>
      </c>
      <c r="R1584" s="14" t="s">
        <v>27</v>
      </c>
      <c r="S1584" s="14" t="s">
        <v>97</v>
      </c>
      <c r="T1584" s="14" t="s">
        <v>227</v>
      </c>
      <c r="U1584" s="416" t="s">
        <v>32</v>
      </c>
      <c r="V1584" s="14" t="s">
        <v>3091</v>
      </c>
      <c r="W1584" s="38" t="s">
        <v>228</v>
      </c>
      <c r="X1584" s="14"/>
    </row>
    <row r="1585" spans="1:24" x14ac:dyDescent="0.2">
      <c r="A1585" s="14" t="s">
        <v>1733</v>
      </c>
      <c r="B1585" s="433" t="s">
        <v>1742</v>
      </c>
      <c r="C1585" s="14" t="s">
        <v>1748</v>
      </c>
      <c r="D1585" s="398">
        <v>1000</v>
      </c>
      <c r="E1585" s="398">
        <v>1000</v>
      </c>
      <c r="F1585" s="398"/>
      <c r="G1585" s="14">
        <v>2009</v>
      </c>
      <c r="H1585" s="14">
        <v>2009</v>
      </c>
      <c r="I1585" s="424">
        <f>VLOOKUP(H1585,[1]Inflation!$G$16:$H$26,2,FALSE)</f>
        <v>1.0733291816457666</v>
      </c>
      <c r="J1585" s="464">
        <f t="shared" si="176"/>
        <v>1073.3291816457665</v>
      </c>
      <c r="K1585" s="14"/>
      <c r="L1585" s="18"/>
      <c r="M1585" s="14"/>
      <c r="N1585" s="16">
        <f t="shared" si="174"/>
        <v>0</v>
      </c>
      <c r="O1585" s="14"/>
      <c r="P1585" s="14"/>
      <c r="Q1585" s="16">
        <f t="shared" si="175"/>
        <v>0</v>
      </c>
      <c r="R1585" s="14" t="s">
        <v>27</v>
      </c>
      <c r="S1585" s="14" t="s">
        <v>399</v>
      </c>
      <c r="T1585" s="14" t="s">
        <v>400</v>
      </c>
      <c r="U1585" s="416">
        <v>2</v>
      </c>
      <c r="V1585" s="14" t="s">
        <v>2739</v>
      </c>
      <c r="W1585" s="38" t="s">
        <v>401</v>
      </c>
      <c r="X1585" s="14"/>
    </row>
    <row r="1586" spans="1:24" x14ac:dyDescent="0.2">
      <c r="A1586" s="14" t="s">
        <v>1733</v>
      </c>
      <c r="B1586" s="433" t="s">
        <v>1742</v>
      </c>
      <c r="C1586" s="14" t="s">
        <v>1749</v>
      </c>
      <c r="D1586" s="398">
        <v>1000</v>
      </c>
      <c r="E1586" s="398">
        <v>1000</v>
      </c>
      <c r="F1586" s="398"/>
      <c r="G1586" s="14">
        <v>2009</v>
      </c>
      <c r="H1586" s="14">
        <v>2009</v>
      </c>
      <c r="I1586" s="424">
        <f>VLOOKUP(H1586,[1]Inflation!$G$16:$H$26,2,FALSE)</f>
        <v>1.0733291816457666</v>
      </c>
      <c r="J1586" s="464">
        <f t="shared" si="176"/>
        <v>1073.3291816457665</v>
      </c>
      <c r="K1586" s="14"/>
      <c r="L1586" s="18"/>
      <c r="M1586" s="14"/>
      <c r="N1586" s="16">
        <f t="shared" si="174"/>
        <v>0</v>
      </c>
      <c r="O1586" s="14"/>
      <c r="P1586" s="14"/>
      <c r="Q1586" s="16">
        <f t="shared" si="175"/>
        <v>0</v>
      </c>
      <c r="R1586" s="14" t="s">
        <v>27</v>
      </c>
      <c r="S1586" s="14" t="s">
        <v>399</v>
      </c>
      <c r="T1586" s="14" t="s">
        <v>400</v>
      </c>
      <c r="U1586" s="416">
        <v>2</v>
      </c>
      <c r="V1586" s="14" t="s">
        <v>2739</v>
      </c>
      <c r="W1586" s="38" t="s">
        <v>401</v>
      </c>
      <c r="X1586" s="14"/>
    </row>
    <row r="1587" spans="1:24" x14ac:dyDescent="0.2">
      <c r="A1587" s="14" t="s">
        <v>1733</v>
      </c>
      <c r="B1587" s="433" t="s">
        <v>1742</v>
      </c>
      <c r="C1587" s="14" t="s">
        <v>1750</v>
      </c>
      <c r="D1587" s="398">
        <v>1800</v>
      </c>
      <c r="E1587" s="398">
        <v>1800</v>
      </c>
      <c r="F1587" s="398"/>
      <c r="G1587" s="14">
        <v>2009</v>
      </c>
      <c r="H1587" s="14">
        <v>2009</v>
      </c>
      <c r="I1587" s="424">
        <f>VLOOKUP(H1587,[1]Inflation!$G$16:$H$26,2,FALSE)</f>
        <v>1.0733291816457666</v>
      </c>
      <c r="J1587" s="464">
        <f t="shared" si="176"/>
        <v>1931.99252696238</v>
      </c>
      <c r="K1587" s="14"/>
      <c r="L1587" s="18"/>
      <c r="M1587" s="14"/>
      <c r="N1587" s="16">
        <f t="shared" si="174"/>
        <v>0</v>
      </c>
      <c r="O1587" s="14"/>
      <c r="P1587" s="14"/>
      <c r="Q1587" s="16">
        <f t="shared" si="175"/>
        <v>0</v>
      </c>
      <c r="R1587" s="14" t="s">
        <v>27</v>
      </c>
      <c r="S1587" s="14" t="s">
        <v>399</v>
      </c>
      <c r="T1587" s="14" t="s">
        <v>400</v>
      </c>
      <c r="U1587" s="416">
        <v>2</v>
      </c>
      <c r="V1587" s="14" t="s">
        <v>2739</v>
      </c>
      <c r="W1587" s="38" t="s">
        <v>401</v>
      </c>
      <c r="X1587" s="14"/>
    </row>
    <row r="1588" spans="1:24" x14ac:dyDescent="0.2">
      <c r="A1588" s="14" t="s">
        <v>1733</v>
      </c>
      <c r="B1588" s="433" t="s">
        <v>1742</v>
      </c>
      <c r="C1588" s="14" t="s">
        <v>1751</v>
      </c>
      <c r="D1588" s="398">
        <v>1800</v>
      </c>
      <c r="E1588" s="398">
        <v>1800</v>
      </c>
      <c r="F1588" s="398"/>
      <c r="G1588" s="14">
        <v>2009</v>
      </c>
      <c r="H1588" s="14">
        <v>2009</v>
      </c>
      <c r="I1588" s="424">
        <f>VLOOKUP(H1588,[1]Inflation!$G$16:$H$26,2,FALSE)</f>
        <v>1.0733291816457666</v>
      </c>
      <c r="J1588" s="464">
        <f t="shared" si="176"/>
        <v>1931.99252696238</v>
      </c>
      <c r="K1588" s="14"/>
      <c r="L1588" s="18"/>
      <c r="M1588" s="14"/>
      <c r="N1588" s="16">
        <f t="shared" si="174"/>
        <v>0</v>
      </c>
      <c r="O1588" s="14"/>
      <c r="P1588" s="14"/>
      <c r="Q1588" s="16">
        <f t="shared" si="175"/>
        <v>0</v>
      </c>
      <c r="R1588" s="14" t="s">
        <v>27</v>
      </c>
      <c r="S1588" s="14" t="s">
        <v>399</v>
      </c>
      <c r="T1588" s="14" t="s">
        <v>400</v>
      </c>
      <c r="U1588" s="416">
        <v>2</v>
      </c>
      <c r="V1588" s="14" t="s">
        <v>2739</v>
      </c>
      <c r="W1588" s="38" t="s">
        <v>401</v>
      </c>
      <c r="X1588" s="14"/>
    </row>
    <row r="1589" spans="1:24" x14ac:dyDescent="0.2">
      <c r="A1589" s="14" t="s">
        <v>1733</v>
      </c>
      <c r="B1589" s="14" t="s">
        <v>1742</v>
      </c>
      <c r="C1589" s="14" t="s">
        <v>1752</v>
      </c>
      <c r="D1589" s="398">
        <v>73</v>
      </c>
      <c r="E1589" s="398">
        <v>73</v>
      </c>
      <c r="F1589" s="398"/>
      <c r="G1589" s="14">
        <v>2012</v>
      </c>
      <c r="H1589" s="14">
        <v>2012</v>
      </c>
      <c r="I1589" s="424">
        <f>VLOOKUP(H1589,[1]Inflation!$G$16:$H$26,2,FALSE)</f>
        <v>1</v>
      </c>
      <c r="J1589" s="464">
        <f t="shared" si="176"/>
        <v>73</v>
      </c>
      <c r="K1589" s="398"/>
      <c r="L1589" s="16"/>
      <c r="M1589" s="398"/>
      <c r="N1589" s="16">
        <f t="shared" si="174"/>
        <v>0</v>
      </c>
      <c r="O1589" s="14"/>
      <c r="P1589" s="14"/>
      <c r="Q1589" s="16">
        <f t="shared" si="175"/>
        <v>0</v>
      </c>
      <c r="R1589" s="14" t="s">
        <v>27</v>
      </c>
      <c r="S1589" s="14" t="s">
        <v>964</v>
      </c>
      <c r="T1589" s="14" t="s">
        <v>1753</v>
      </c>
      <c r="U1589" s="416">
        <v>1</v>
      </c>
      <c r="V1589" s="14" t="s">
        <v>3092</v>
      </c>
      <c r="W1589" s="38" t="s">
        <v>1754</v>
      </c>
      <c r="X1589" s="14"/>
    </row>
    <row r="1590" spans="1:24" x14ac:dyDescent="0.2">
      <c r="A1590" s="14" t="s">
        <v>1733</v>
      </c>
      <c r="B1590" s="14" t="s">
        <v>1742</v>
      </c>
      <c r="C1590" s="14" t="s">
        <v>1755</v>
      </c>
      <c r="D1590" s="398">
        <v>66.349999999999994</v>
      </c>
      <c r="E1590" s="398">
        <v>66.349999999999994</v>
      </c>
      <c r="F1590" s="398"/>
      <c r="G1590" s="14">
        <v>2012</v>
      </c>
      <c r="H1590" s="14">
        <v>2012</v>
      </c>
      <c r="I1590" s="424">
        <f>VLOOKUP(H1590,[1]Inflation!$G$16:$H$26,2,FALSE)</f>
        <v>1</v>
      </c>
      <c r="J1590" s="464">
        <f t="shared" si="176"/>
        <v>66.349999999999994</v>
      </c>
      <c r="K1590" s="398"/>
      <c r="L1590" s="16"/>
      <c r="M1590" s="398"/>
      <c r="N1590" s="16">
        <f t="shared" si="174"/>
        <v>0</v>
      </c>
      <c r="O1590" s="14"/>
      <c r="P1590" s="14"/>
      <c r="Q1590" s="16">
        <f t="shared" si="175"/>
        <v>0</v>
      </c>
      <c r="R1590" s="14" t="s">
        <v>27</v>
      </c>
      <c r="S1590" s="14" t="s">
        <v>964</v>
      </c>
      <c r="T1590" s="14" t="s">
        <v>1753</v>
      </c>
      <c r="U1590" s="416">
        <v>1</v>
      </c>
      <c r="V1590" s="14" t="s">
        <v>3092</v>
      </c>
      <c r="W1590" s="38" t="s">
        <v>1754</v>
      </c>
      <c r="X1590" s="14"/>
    </row>
    <row r="1591" spans="1:24" x14ac:dyDescent="0.2">
      <c r="A1591" s="14" t="s">
        <v>1733</v>
      </c>
      <c r="B1591" s="14" t="s">
        <v>1742</v>
      </c>
      <c r="C1591" s="14" t="s">
        <v>1756</v>
      </c>
      <c r="D1591" s="398">
        <v>130</v>
      </c>
      <c r="E1591" s="398">
        <v>130</v>
      </c>
      <c r="F1591" s="398"/>
      <c r="G1591" s="14">
        <v>2012</v>
      </c>
      <c r="H1591" s="14">
        <v>2012</v>
      </c>
      <c r="I1591" s="424">
        <f>VLOOKUP(H1591,[1]Inflation!$G$16:$H$26,2,FALSE)</f>
        <v>1</v>
      </c>
      <c r="J1591" s="464">
        <f t="shared" si="176"/>
        <v>130</v>
      </c>
      <c r="K1591" s="398"/>
      <c r="L1591" s="16"/>
      <c r="M1591" s="398"/>
      <c r="N1591" s="16">
        <f t="shared" si="174"/>
        <v>0</v>
      </c>
      <c r="O1591" s="14"/>
      <c r="P1591" s="14"/>
      <c r="Q1591" s="16">
        <f t="shared" si="175"/>
        <v>0</v>
      </c>
      <c r="R1591" s="14" t="s">
        <v>27</v>
      </c>
      <c r="S1591" s="14" t="s">
        <v>964</v>
      </c>
      <c r="T1591" s="14" t="s">
        <v>1753</v>
      </c>
      <c r="U1591" s="416">
        <v>1</v>
      </c>
      <c r="V1591" s="14" t="s">
        <v>3092</v>
      </c>
      <c r="W1591" s="38" t="s">
        <v>1754</v>
      </c>
      <c r="X1591" s="14"/>
    </row>
    <row r="1592" spans="1:24" x14ac:dyDescent="0.2">
      <c r="A1592" s="14" t="s">
        <v>1733</v>
      </c>
      <c r="B1592" s="14" t="s">
        <v>1742</v>
      </c>
      <c r="C1592" s="14" t="s">
        <v>1757</v>
      </c>
      <c r="D1592" s="398">
        <v>127</v>
      </c>
      <c r="E1592" s="398">
        <v>127</v>
      </c>
      <c r="F1592" s="398"/>
      <c r="G1592" s="14">
        <v>2012</v>
      </c>
      <c r="H1592" s="14">
        <v>2012</v>
      </c>
      <c r="I1592" s="424">
        <f>VLOOKUP(H1592,[1]Inflation!$G$16:$H$26,2,FALSE)</f>
        <v>1</v>
      </c>
      <c r="J1592" s="464">
        <f t="shared" si="176"/>
        <v>127</v>
      </c>
      <c r="K1592" s="398"/>
      <c r="L1592" s="16"/>
      <c r="M1592" s="398"/>
      <c r="N1592" s="16">
        <f t="shared" si="174"/>
        <v>0</v>
      </c>
      <c r="O1592" s="14"/>
      <c r="P1592" s="14"/>
      <c r="Q1592" s="16">
        <f t="shared" si="175"/>
        <v>0</v>
      </c>
      <c r="R1592" s="14" t="s">
        <v>27</v>
      </c>
      <c r="S1592" s="14" t="s">
        <v>964</v>
      </c>
      <c r="T1592" s="14" t="s">
        <v>1753</v>
      </c>
      <c r="U1592" s="416">
        <v>1</v>
      </c>
      <c r="V1592" s="14" t="s">
        <v>3092</v>
      </c>
      <c r="W1592" s="38" t="s">
        <v>1754</v>
      </c>
      <c r="X1592" s="14"/>
    </row>
    <row r="1593" spans="1:24" x14ac:dyDescent="0.2">
      <c r="A1593" s="14" t="s">
        <v>1733</v>
      </c>
      <c r="B1593" s="14" t="s">
        <v>1742</v>
      </c>
      <c r="C1593" s="14" t="s">
        <v>1758</v>
      </c>
      <c r="D1593" s="398">
        <v>72.63</v>
      </c>
      <c r="E1593" s="398">
        <v>72.63</v>
      </c>
      <c r="F1593" s="398"/>
      <c r="G1593" s="14">
        <v>2012</v>
      </c>
      <c r="H1593" s="14">
        <v>2012</v>
      </c>
      <c r="I1593" s="424">
        <f>VLOOKUP(H1593,[1]Inflation!$G$16:$H$26,2,FALSE)</f>
        <v>1</v>
      </c>
      <c r="J1593" s="464">
        <f t="shared" si="176"/>
        <v>72.63</v>
      </c>
      <c r="K1593" s="398"/>
      <c r="L1593" s="16"/>
      <c r="M1593" s="398"/>
      <c r="N1593" s="16">
        <f t="shared" si="174"/>
        <v>0</v>
      </c>
      <c r="O1593" s="14"/>
      <c r="P1593" s="14"/>
      <c r="Q1593" s="16">
        <f t="shared" si="175"/>
        <v>0</v>
      </c>
      <c r="R1593" s="14" t="s">
        <v>27</v>
      </c>
      <c r="S1593" s="14" t="s">
        <v>964</v>
      </c>
      <c r="T1593" s="14" t="s">
        <v>1753</v>
      </c>
      <c r="U1593" s="416">
        <v>1</v>
      </c>
      <c r="V1593" s="14" t="s">
        <v>3092</v>
      </c>
      <c r="W1593" s="38" t="s">
        <v>1754</v>
      </c>
      <c r="X1593" s="14"/>
    </row>
    <row r="1594" spans="1:24" x14ac:dyDescent="0.2">
      <c r="A1594" s="14" t="s">
        <v>1733</v>
      </c>
      <c r="B1594" s="14" t="s">
        <v>1742</v>
      </c>
      <c r="C1594" s="14" t="s">
        <v>1759</v>
      </c>
      <c r="D1594" s="398">
        <v>84</v>
      </c>
      <c r="E1594" s="398">
        <v>84</v>
      </c>
      <c r="F1594" s="398"/>
      <c r="G1594" s="14">
        <v>2012</v>
      </c>
      <c r="H1594" s="14">
        <v>2012</v>
      </c>
      <c r="I1594" s="424">
        <f>VLOOKUP(H1594,[1]Inflation!$G$16:$H$26,2,FALSE)</f>
        <v>1</v>
      </c>
      <c r="J1594" s="464">
        <f t="shared" si="176"/>
        <v>84</v>
      </c>
      <c r="K1594" s="398"/>
      <c r="L1594" s="16"/>
      <c r="M1594" s="398"/>
      <c r="N1594" s="16">
        <f t="shared" si="174"/>
        <v>0</v>
      </c>
      <c r="O1594" s="14"/>
      <c r="P1594" s="14"/>
      <c r="Q1594" s="16">
        <f t="shared" si="175"/>
        <v>0</v>
      </c>
      <c r="R1594" s="14" t="s">
        <v>27</v>
      </c>
      <c r="S1594" s="14" t="s">
        <v>964</v>
      </c>
      <c r="T1594" s="14" t="s">
        <v>1753</v>
      </c>
      <c r="U1594" s="416">
        <v>1</v>
      </c>
      <c r="V1594" s="14" t="s">
        <v>3092</v>
      </c>
      <c r="W1594" s="38" t="s">
        <v>1754</v>
      </c>
      <c r="X1594" s="14"/>
    </row>
    <row r="1595" spans="1:24" x14ac:dyDescent="0.2">
      <c r="A1595" s="14" t="s">
        <v>1733</v>
      </c>
      <c r="B1595" s="14" t="s">
        <v>1742</v>
      </c>
      <c r="C1595" s="14" t="s">
        <v>1760</v>
      </c>
      <c r="D1595" s="398">
        <v>8000</v>
      </c>
      <c r="E1595" s="398">
        <v>8000</v>
      </c>
      <c r="F1595" s="398"/>
      <c r="G1595" s="14">
        <v>2009</v>
      </c>
      <c r="H1595" s="14">
        <v>2009</v>
      </c>
      <c r="I1595" s="424">
        <f>VLOOKUP(H1595,[1]Inflation!$G$16:$H$26,2,FALSE)</f>
        <v>1.0733291816457666</v>
      </c>
      <c r="J1595" s="464">
        <f t="shared" si="176"/>
        <v>8586.6334531661323</v>
      </c>
      <c r="K1595" s="14"/>
      <c r="L1595" s="18"/>
      <c r="M1595" s="14"/>
      <c r="N1595" s="16">
        <f t="shared" si="174"/>
        <v>0</v>
      </c>
      <c r="O1595" s="14"/>
      <c r="P1595" s="14"/>
      <c r="Q1595" s="16">
        <f t="shared" si="175"/>
        <v>0</v>
      </c>
      <c r="R1595" s="14" t="s">
        <v>27</v>
      </c>
      <c r="S1595" s="14" t="s">
        <v>44</v>
      </c>
      <c r="T1595" s="14" t="s">
        <v>103</v>
      </c>
      <c r="U1595" s="416" t="s">
        <v>114</v>
      </c>
      <c r="V1595" s="14" t="s">
        <v>2739</v>
      </c>
      <c r="W1595" s="38" t="s">
        <v>104</v>
      </c>
      <c r="X1595" s="14"/>
    </row>
    <row r="1596" spans="1:24" x14ac:dyDescent="0.2">
      <c r="A1596" s="14" t="s">
        <v>1733</v>
      </c>
      <c r="B1596" s="14" t="s">
        <v>1742</v>
      </c>
      <c r="C1596" s="14" t="s">
        <v>1761</v>
      </c>
      <c r="D1596" s="398">
        <v>1750</v>
      </c>
      <c r="E1596" s="398">
        <v>1750</v>
      </c>
      <c r="F1596" s="398"/>
      <c r="G1596" s="14">
        <v>2010</v>
      </c>
      <c r="H1596" s="14">
        <v>2010</v>
      </c>
      <c r="I1596" s="424">
        <f>VLOOKUP(H1596,[1]Inflation!$G$16:$H$26,2,FALSE)</f>
        <v>1.0461491063094051</v>
      </c>
      <c r="J1596" s="464">
        <f t="shared" si="176"/>
        <v>1830.7609360414588</v>
      </c>
      <c r="K1596" s="398"/>
      <c r="L1596" s="16" t="s">
        <v>963</v>
      </c>
      <c r="M1596" s="398"/>
      <c r="N1596" s="16" t="e">
        <f t="shared" si="174"/>
        <v>#VALUE!</v>
      </c>
      <c r="O1596" s="398" t="s">
        <v>963</v>
      </c>
      <c r="P1596" s="398"/>
      <c r="Q1596" s="16" t="e">
        <f t="shared" si="175"/>
        <v>#VALUE!</v>
      </c>
      <c r="R1596" s="14" t="s">
        <v>27</v>
      </c>
      <c r="S1596" s="14" t="s">
        <v>84</v>
      </c>
      <c r="T1596" s="14" t="s">
        <v>922</v>
      </c>
      <c r="U1596" s="416">
        <v>29</v>
      </c>
      <c r="V1596" s="14" t="s">
        <v>2775</v>
      </c>
      <c r="W1596" s="38" t="s">
        <v>923</v>
      </c>
      <c r="X1596" s="14"/>
    </row>
    <row r="1597" spans="1:24" x14ac:dyDescent="0.2">
      <c r="A1597" s="14" t="s">
        <v>1733</v>
      </c>
      <c r="B1597" s="433" t="s">
        <v>1781</v>
      </c>
      <c r="C1597" s="433" t="s">
        <v>1784</v>
      </c>
      <c r="D1597" s="412">
        <v>5.75</v>
      </c>
      <c r="E1597" s="412">
        <v>5.75</v>
      </c>
      <c r="F1597" s="412"/>
      <c r="G1597" s="14">
        <v>2010</v>
      </c>
      <c r="H1597" s="14">
        <v>2010</v>
      </c>
      <c r="I1597" s="424">
        <f>VLOOKUP(H1597,[1]Inflation!$G$16:$H$26,2,FALSE)</f>
        <v>1.0461491063094051</v>
      </c>
      <c r="J1597" s="464">
        <f t="shared" si="176"/>
        <v>6.0153573612790794</v>
      </c>
      <c r="K1597" s="413">
        <v>0</v>
      </c>
      <c r="L1597" s="457" t="s">
        <v>210</v>
      </c>
      <c r="M1597" s="414"/>
      <c r="N1597" s="16" t="e">
        <f t="shared" si="174"/>
        <v>#VALUE!</v>
      </c>
      <c r="O1597" s="414" t="s">
        <v>210</v>
      </c>
      <c r="P1597" s="414"/>
      <c r="Q1597" s="16" t="e">
        <f t="shared" si="175"/>
        <v>#VALUE!</v>
      </c>
      <c r="R1597" s="14" t="s">
        <v>27</v>
      </c>
      <c r="S1597" s="14" t="s">
        <v>910</v>
      </c>
      <c r="T1597" s="14" t="s">
        <v>952</v>
      </c>
      <c r="U1597" s="416">
        <v>158</v>
      </c>
      <c r="V1597" s="14" t="s">
        <v>2777</v>
      </c>
      <c r="W1597" s="38" t="s">
        <v>953</v>
      </c>
      <c r="X1597" s="14"/>
    </row>
    <row r="1598" spans="1:24" x14ac:dyDescent="0.2">
      <c r="A1598" s="14" t="s">
        <v>1733</v>
      </c>
      <c r="B1598" s="433" t="s">
        <v>1781</v>
      </c>
      <c r="C1598" s="433" t="s">
        <v>1785</v>
      </c>
      <c r="D1598" s="412">
        <v>0</v>
      </c>
      <c r="E1598" s="412">
        <v>0</v>
      </c>
      <c r="F1598" s="412"/>
      <c r="G1598" s="14">
        <v>2010</v>
      </c>
      <c r="H1598" s="14">
        <v>2010</v>
      </c>
      <c r="I1598" s="424">
        <f>VLOOKUP(H1598,[1]Inflation!$G$16:$H$26,2,FALSE)</f>
        <v>1.0461491063094051</v>
      </c>
      <c r="J1598" s="464">
        <f t="shared" si="176"/>
        <v>0</v>
      </c>
      <c r="K1598" s="413">
        <v>0</v>
      </c>
      <c r="L1598" s="457">
        <v>191.25</v>
      </c>
      <c r="M1598" s="414"/>
      <c r="N1598" s="16">
        <f t="shared" si="174"/>
        <v>200.07601658167371</v>
      </c>
      <c r="O1598" s="414">
        <v>365</v>
      </c>
      <c r="P1598" s="414"/>
      <c r="Q1598" s="16">
        <f t="shared" si="175"/>
        <v>381.84442380293285</v>
      </c>
      <c r="R1598" s="14" t="s">
        <v>27</v>
      </c>
      <c r="S1598" s="14" t="s">
        <v>910</v>
      </c>
      <c r="T1598" s="14" t="s">
        <v>952</v>
      </c>
      <c r="U1598" s="416">
        <v>158</v>
      </c>
      <c r="V1598" s="14" t="s">
        <v>3095</v>
      </c>
      <c r="W1598" s="38" t="s">
        <v>953</v>
      </c>
      <c r="X1598" s="14"/>
    </row>
    <row r="1599" spans="1:24" x14ac:dyDescent="0.2">
      <c r="A1599" s="14" t="s">
        <v>1733</v>
      </c>
      <c r="B1599" s="433" t="s">
        <v>1781</v>
      </c>
      <c r="C1599" s="433" t="s">
        <v>1786</v>
      </c>
      <c r="D1599" s="412">
        <v>735.71</v>
      </c>
      <c r="E1599" s="412">
        <v>735.71</v>
      </c>
      <c r="F1599" s="412"/>
      <c r="G1599" s="14">
        <v>2010</v>
      </c>
      <c r="H1599" s="14">
        <v>2010</v>
      </c>
      <c r="I1599" s="424">
        <f>VLOOKUP(H1599,[1]Inflation!$G$16:$H$26,2,FALSE)</f>
        <v>1.0461491063094051</v>
      </c>
      <c r="J1599" s="464">
        <f t="shared" si="176"/>
        <v>769.66235900289246</v>
      </c>
      <c r="K1599" s="413">
        <v>0</v>
      </c>
      <c r="L1599" s="457" t="s">
        <v>210</v>
      </c>
      <c r="M1599" s="414"/>
      <c r="N1599" s="16" t="e">
        <f t="shared" si="174"/>
        <v>#VALUE!</v>
      </c>
      <c r="O1599" s="414" t="s">
        <v>210</v>
      </c>
      <c r="P1599" s="414"/>
      <c r="Q1599" s="16" t="e">
        <f t="shared" si="175"/>
        <v>#VALUE!</v>
      </c>
      <c r="R1599" s="14" t="s">
        <v>27</v>
      </c>
      <c r="S1599" s="14" t="s">
        <v>942</v>
      </c>
      <c r="T1599" s="14" t="s">
        <v>943</v>
      </c>
      <c r="U1599" s="416" t="s">
        <v>32</v>
      </c>
      <c r="V1599" s="14" t="s">
        <v>2766</v>
      </c>
      <c r="W1599" s="38" t="s">
        <v>944</v>
      </c>
      <c r="X1599" s="14"/>
    </row>
    <row r="1600" spans="1:24" x14ac:dyDescent="0.2">
      <c r="A1600" s="14" t="s">
        <v>1733</v>
      </c>
      <c r="B1600" s="433" t="s">
        <v>1781</v>
      </c>
      <c r="C1600" s="433" t="s">
        <v>1787</v>
      </c>
      <c r="D1600" s="412">
        <v>584.19000000000005</v>
      </c>
      <c r="E1600" s="412">
        <v>584.19000000000005</v>
      </c>
      <c r="F1600" s="412"/>
      <c r="G1600" s="14" t="s">
        <v>1788</v>
      </c>
      <c r="H1600" s="14">
        <v>2011</v>
      </c>
      <c r="I1600" s="424">
        <f>VLOOKUP(H1600,[1]Inflation!$G$16:$H$26,2,FALSE)</f>
        <v>1.0292667257822254</v>
      </c>
      <c r="J1600" s="464">
        <f t="shared" si="176"/>
        <v>601.28732853471831</v>
      </c>
      <c r="K1600" s="413"/>
      <c r="L1600" s="457" t="s">
        <v>210</v>
      </c>
      <c r="M1600" s="414"/>
      <c r="N1600" s="16" t="e">
        <f t="shared" si="174"/>
        <v>#VALUE!</v>
      </c>
      <c r="O1600" s="414" t="s">
        <v>210</v>
      </c>
      <c r="P1600" s="414"/>
      <c r="Q1600" s="16" t="e">
        <f t="shared" si="175"/>
        <v>#VALUE!</v>
      </c>
      <c r="R1600" s="14" t="s">
        <v>27</v>
      </c>
      <c r="S1600" s="14" t="s">
        <v>74</v>
      </c>
      <c r="T1600" s="14" t="s">
        <v>1084</v>
      </c>
      <c r="U1600" s="416">
        <v>25</v>
      </c>
      <c r="V1600" s="14" t="s">
        <v>3096</v>
      </c>
      <c r="W1600" s="38" t="s">
        <v>1086</v>
      </c>
      <c r="X1600" s="14"/>
    </row>
    <row r="1601" spans="1:27" x14ac:dyDescent="0.2">
      <c r="A1601" s="14" t="s">
        <v>1733</v>
      </c>
      <c r="B1601" s="433" t="s">
        <v>1781</v>
      </c>
      <c r="C1601" s="433" t="s">
        <v>1789</v>
      </c>
      <c r="D1601" s="412">
        <v>1126</v>
      </c>
      <c r="E1601" s="412">
        <v>1126</v>
      </c>
      <c r="F1601" s="412"/>
      <c r="G1601" s="14" t="s">
        <v>1788</v>
      </c>
      <c r="H1601" s="14">
        <v>2011</v>
      </c>
      <c r="I1601" s="424">
        <f>VLOOKUP(H1601,[1]Inflation!$G$16:$H$26,2,FALSE)</f>
        <v>1.0292667257822254</v>
      </c>
      <c r="J1601" s="464">
        <f t="shared" si="176"/>
        <v>1158.9543332307858</v>
      </c>
      <c r="K1601" s="413"/>
      <c r="L1601" s="457" t="s">
        <v>210</v>
      </c>
      <c r="M1601" s="414"/>
      <c r="N1601" s="16" t="e">
        <f t="shared" si="174"/>
        <v>#VALUE!</v>
      </c>
      <c r="O1601" s="414" t="s">
        <v>210</v>
      </c>
      <c r="P1601" s="414"/>
      <c r="Q1601" s="16" t="e">
        <f t="shared" si="175"/>
        <v>#VALUE!</v>
      </c>
      <c r="R1601" s="14" t="s">
        <v>27</v>
      </c>
      <c r="S1601" s="14" t="s">
        <v>74</v>
      </c>
      <c r="T1601" s="14" t="s">
        <v>1084</v>
      </c>
      <c r="U1601" s="416">
        <v>25</v>
      </c>
      <c r="V1601" s="14" t="s">
        <v>3097</v>
      </c>
      <c r="W1601" s="38" t="s">
        <v>1086</v>
      </c>
      <c r="X1601" s="14"/>
    </row>
    <row r="1602" spans="1:27" x14ac:dyDescent="0.2">
      <c r="A1602" s="14" t="s">
        <v>1733</v>
      </c>
      <c r="B1602" s="433" t="s">
        <v>1781</v>
      </c>
      <c r="C1602" s="433" t="s">
        <v>1790</v>
      </c>
      <c r="D1602" s="412">
        <v>183.64</v>
      </c>
      <c r="E1602" s="412">
        <v>183.64</v>
      </c>
      <c r="F1602" s="412"/>
      <c r="G1602" s="14">
        <v>2010</v>
      </c>
      <c r="H1602" s="14">
        <v>2010</v>
      </c>
      <c r="I1602" s="424">
        <f>VLOOKUP(H1602,[1]Inflation!$G$16:$H$26,2,FALSE)</f>
        <v>1.0461491063094051</v>
      </c>
      <c r="J1602" s="464">
        <f t="shared" si="176"/>
        <v>192.11482188265913</v>
      </c>
      <c r="K1602" s="413" t="s">
        <v>963</v>
      </c>
      <c r="L1602" s="457" t="s">
        <v>210</v>
      </c>
      <c r="M1602" s="414"/>
      <c r="N1602" s="16" t="e">
        <f t="shared" si="174"/>
        <v>#VALUE!</v>
      </c>
      <c r="O1602" s="414" t="s">
        <v>210</v>
      </c>
      <c r="P1602" s="414"/>
      <c r="Q1602" s="16" t="e">
        <f t="shared" si="175"/>
        <v>#VALUE!</v>
      </c>
      <c r="R1602" s="14" t="s">
        <v>27</v>
      </c>
      <c r="S1602" s="14" t="s">
        <v>205</v>
      </c>
      <c r="T1602" s="407" t="s">
        <v>1791</v>
      </c>
      <c r="U1602" s="416" t="s">
        <v>32</v>
      </c>
      <c r="V1602" s="14" t="s">
        <v>3068</v>
      </c>
      <c r="W1602" s="38" t="s">
        <v>207</v>
      </c>
      <c r="X1602" s="14"/>
    </row>
    <row r="1603" spans="1:27" x14ac:dyDescent="0.2">
      <c r="A1603" s="14" t="s">
        <v>1733</v>
      </c>
      <c r="B1603" s="433" t="s">
        <v>1781</v>
      </c>
      <c r="C1603" s="433" t="s">
        <v>1792</v>
      </c>
      <c r="D1603" s="412">
        <v>371.25</v>
      </c>
      <c r="E1603" s="412">
        <v>371.25</v>
      </c>
      <c r="F1603" s="412"/>
      <c r="G1603" s="14" t="s">
        <v>405</v>
      </c>
      <c r="H1603" s="14">
        <v>2006</v>
      </c>
      <c r="I1603" s="424">
        <f>VLOOKUP(H1603,[1]Inflation!$G$16:$H$26,2,FALSE)</f>
        <v>1.1415203211239338</v>
      </c>
      <c r="J1603" s="464">
        <f t="shared" si="176"/>
        <v>423.78941921726039</v>
      </c>
      <c r="K1603" s="413" t="s">
        <v>963</v>
      </c>
      <c r="L1603" s="457">
        <v>170.83</v>
      </c>
      <c r="M1603" s="414"/>
      <c r="N1603" s="16">
        <f t="shared" si="174"/>
        <v>195.00591645760161</v>
      </c>
      <c r="O1603" s="414">
        <v>700</v>
      </c>
      <c r="P1603" s="414"/>
      <c r="Q1603" s="16">
        <f t="shared" si="175"/>
        <v>799.06422478675358</v>
      </c>
      <c r="R1603" s="14" t="s">
        <v>27</v>
      </c>
      <c r="S1603" s="14" t="s">
        <v>403</v>
      </c>
      <c r="T1603" s="14" t="s">
        <v>404</v>
      </c>
      <c r="U1603" s="416">
        <v>1567</v>
      </c>
      <c r="V1603" s="14" t="s">
        <v>3098</v>
      </c>
      <c r="W1603" s="434" t="s">
        <v>406</v>
      </c>
      <c r="X1603" s="14"/>
    </row>
    <row r="1604" spans="1:27" x14ac:dyDescent="0.2">
      <c r="A1604" s="14" t="s">
        <v>1733</v>
      </c>
      <c r="B1604" s="433" t="s">
        <v>1781</v>
      </c>
      <c r="C1604" s="433" t="s">
        <v>1793</v>
      </c>
      <c r="D1604" s="412">
        <v>365.4</v>
      </c>
      <c r="E1604" s="412">
        <v>365.4</v>
      </c>
      <c r="F1604" s="412"/>
      <c r="G1604" s="14" t="s">
        <v>405</v>
      </c>
      <c r="H1604" s="14">
        <v>2006</v>
      </c>
      <c r="I1604" s="424">
        <f>VLOOKUP(H1604,[1]Inflation!$G$16:$H$26,2,FALSE)</f>
        <v>1.1415203211239338</v>
      </c>
      <c r="J1604" s="464">
        <f t="shared" si="176"/>
        <v>417.1115253386854</v>
      </c>
      <c r="K1604" s="413" t="s">
        <v>963</v>
      </c>
      <c r="L1604" s="457">
        <v>100</v>
      </c>
      <c r="M1604" s="414"/>
      <c r="N1604" s="16">
        <f t="shared" si="174"/>
        <v>114.15203211239337</v>
      </c>
      <c r="O1604" s="414">
        <v>800</v>
      </c>
      <c r="P1604" s="414"/>
      <c r="Q1604" s="16">
        <f t="shared" si="175"/>
        <v>913.21625689914697</v>
      </c>
      <c r="R1604" s="14" t="s">
        <v>27</v>
      </c>
      <c r="S1604" s="14" t="s">
        <v>403</v>
      </c>
      <c r="T1604" s="14" t="s">
        <v>404</v>
      </c>
      <c r="U1604" s="416">
        <v>1567</v>
      </c>
      <c r="V1604" s="14" t="s">
        <v>3089</v>
      </c>
      <c r="W1604" s="434" t="s">
        <v>406</v>
      </c>
      <c r="X1604" s="14"/>
    </row>
    <row r="1605" spans="1:27" x14ac:dyDescent="0.2">
      <c r="A1605" s="14" t="s">
        <v>1733</v>
      </c>
      <c r="B1605" s="433" t="s">
        <v>1781</v>
      </c>
      <c r="C1605" s="433" t="s">
        <v>1794</v>
      </c>
      <c r="D1605" s="412">
        <v>930</v>
      </c>
      <c r="E1605" s="412">
        <v>930</v>
      </c>
      <c r="F1605" s="412"/>
      <c r="G1605" s="14" t="s">
        <v>405</v>
      </c>
      <c r="H1605" s="14">
        <v>2006</v>
      </c>
      <c r="I1605" s="424">
        <f>VLOOKUP(H1605,[1]Inflation!$G$16:$H$26,2,FALSE)</f>
        <v>1.1415203211239338</v>
      </c>
      <c r="J1605" s="464">
        <f t="shared" si="176"/>
        <v>1061.6138986452584</v>
      </c>
      <c r="K1605" s="413" t="s">
        <v>963</v>
      </c>
      <c r="L1605" s="457" t="s">
        <v>963</v>
      </c>
      <c r="M1605" s="414"/>
      <c r="N1605" s="16" t="e">
        <f t="shared" si="174"/>
        <v>#VALUE!</v>
      </c>
      <c r="O1605" s="414" t="s">
        <v>963</v>
      </c>
      <c r="P1605" s="414"/>
      <c r="Q1605" s="16" t="e">
        <f t="shared" si="175"/>
        <v>#VALUE!</v>
      </c>
      <c r="R1605" s="14" t="s">
        <v>27</v>
      </c>
      <c r="S1605" s="14" t="s">
        <v>403</v>
      </c>
      <c r="T1605" s="14" t="s">
        <v>404</v>
      </c>
      <c r="U1605" s="416">
        <v>1567</v>
      </c>
      <c r="V1605" s="14" t="s">
        <v>2766</v>
      </c>
      <c r="W1605" s="434" t="s">
        <v>406</v>
      </c>
      <c r="X1605" s="14"/>
    </row>
    <row r="1606" spans="1:27" x14ac:dyDescent="0.2">
      <c r="A1606" s="14" t="s">
        <v>1733</v>
      </c>
      <c r="B1606" s="433" t="s">
        <v>1781</v>
      </c>
      <c r="C1606" s="433" t="s">
        <v>1795</v>
      </c>
      <c r="D1606" s="412">
        <v>953.42</v>
      </c>
      <c r="E1606" s="412">
        <v>953.42</v>
      </c>
      <c r="F1606" s="412"/>
      <c r="G1606" s="14" t="s">
        <v>405</v>
      </c>
      <c r="H1606" s="14">
        <v>2006</v>
      </c>
      <c r="I1606" s="424">
        <f>VLOOKUP(H1606,[1]Inflation!$G$16:$H$26,2,FALSE)</f>
        <v>1.1415203211239338</v>
      </c>
      <c r="J1606" s="464">
        <f t="shared" si="176"/>
        <v>1088.3483045659809</v>
      </c>
      <c r="K1606" s="413" t="s">
        <v>963</v>
      </c>
      <c r="L1606" s="457">
        <v>1</v>
      </c>
      <c r="M1606" s="414"/>
      <c r="N1606" s="16">
        <f t="shared" si="174"/>
        <v>1.1415203211239338</v>
      </c>
      <c r="O1606" s="414">
        <v>1400</v>
      </c>
      <c r="P1606" s="414"/>
      <c r="Q1606" s="16">
        <f t="shared" si="175"/>
        <v>1598.1284495735072</v>
      </c>
      <c r="R1606" s="14" t="s">
        <v>27</v>
      </c>
      <c r="S1606" s="14" t="s">
        <v>403</v>
      </c>
      <c r="T1606" s="14" t="s">
        <v>404</v>
      </c>
      <c r="U1606" s="416">
        <v>1567</v>
      </c>
      <c r="V1606" s="14" t="s">
        <v>2994</v>
      </c>
      <c r="W1606" s="434" t="s">
        <v>406</v>
      </c>
      <c r="X1606" s="14"/>
    </row>
    <row r="1607" spans="1:27" x14ac:dyDescent="0.2">
      <c r="A1607" s="14" t="s">
        <v>1733</v>
      </c>
      <c r="B1607" s="433" t="s">
        <v>1781</v>
      </c>
      <c r="C1607" s="433" t="s">
        <v>1796</v>
      </c>
      <c r="D1607" s="412">
        <v>431.63</v>
      </c>
      <c r="E1607" s="412">
        <v>431.63</v>
      </c>
      <c r="F1607" s="412"/>
      <c r="G1607" s="14" t="s">
        <v>405</v>
      </c>
      <c r="H1607" s="14">
        <v>2006</v>
      </c>
      <c r="I1607" s="424">
        <f>VLOOKUP(H1607,[1]Inflation!$G$16:$H$26,2,FALSE)</f>
        <v>1.1415203211239338</v>
      </c>
      <c r="J1607" s="464">
        <f t="shared" si="176"/>
        <v>492.71441620672351</v>
      </c>
      <c r="K1607" s="413" t="s">
        <v>963</v>
      </c>
      <c r="L1607" s="457">
        <v>125</v>
      </c>
      <c r="M1607" s="414"/>
      <c r="N1607" s="16">
        <f t="shared" si="174"/>
        <v>142.69004014049173</v>
      </c>
      <c r="O1607" s="414">
        <v>653.33000000000004</v>
      </c>
      <c r="P1607" s="414"/>
      <c r="Q1607" s="16">
        <f t="shared" si="175"/>
        <v>745.78947139989964</v>
      </c>
      <c r="R1607" s="14" t="s">
        <v>27</v>
      </c>
      <c r="S1607" s="14" t="s">
        <v>403</v>
      </c>
      <c r="T1607" s="14" t="s">
        <v>404</v>
      </c>
      <c r="U1607" s="416">
        <v>1568</v>
      </c>
      <c r="V1607" s="14" t="s">
        <v>2953</v>
      </c>
      <c r="W1607" s="434" t="s">
        <v>406</v>
      </c>
      <c r="X1607" s="14"/>
    </row>
    <row r="1608" spans="1:27" x14ac:dyDescent="0.2">
      <c r="A1608" s="14" t="s">
        <v>1733</v>
      </c>
      <c r="B1608" s="433" t="s">
        <v>1781</v>
      </c>
      <c r="C1608" s="433" t="s">
        <v>1797</v>
      </c>
      <c r="D1608" s="412">
        <v>1000</v>
      </c>
      <c r="E1608" s="412">
        <v>1000</v>
      </c>
      <c r="F1608" s="412"/>
      <c r="G1608" s="14" t="s">
        <v>405</v>
      </c>
      <c r="H1608" s="14">
        <v>2006</v>
      </c>
      <c r="I1608" s="424">
        <f>VLOOKUP(H1608,[1]Inflation!$G$16:$H$26,2,FALSE)</f>
        <v>1.1415203211239338</v>
      </c>
      <c r="J1608" s="464">
        <f t="shared" si="176"/>
        <v>1141.5203211239339</v>
      </c>
      <c r="K1608" s="413" t="s">
        <v>963</v>
      </c>
      <c r="L1608" s="457" t="s">
        <v>963</v>
      </c>
      <c r="M1608" s="414"/>
      <c r="N1608" s="16" t="e">
        <f t="shared" si="174"/>
        <v>#VALUE!</v>
      </c>
      <c r="O1608" s="414" t="s">
        <v>963</v>
      </c>
      <c r="P1608" s="414"/>
      <c r="Q1608" s="16" t="e">
        <f t="shared" si="175"/>
        <v>#VALUE!</v>
      </c>
      <c r="R1608" s="14" t="s">
        <v>27</v>
      </c>
      <c r="S1608" s="14" t="s">
        <v>403</v>
      </c>
      <c r="T1608" s="14" t="s">
        <v>404</v>
      </c>
      <c r="U1608" s="416">
        <v>1568</v>
      </c>
      <c r="V1608" s="14" t="s">
        <v>2766</v>
      </c>
      <c r="W1608" s="434" t="s">
        <v>406</v>
      </c>
      <c r="X1608" s="14"/>
    </row>
    <row r="1609" spans="1:27" x14ac:dyDescent="0.2">
      <c r="A1609" s="14" t="s">
        <v>1733</v>
      </c>
      <c r="B1609" s="433" t="s">
        <v>1781</v>
      </c>
      <c r="C1609" s="433" t="s">
        <v>1798</v>
      </c>
      <c r="D1609" s="412">
        <v>368.74</v>
      </c>
      <c r="E1609" s="412">
        <v>368.74</v>
      </c>
      <c r="F1609" s="412"/>
      <c r="G1609" s="14" t="s">
        <v>405</v>
      </c>
      <c r="H1609" s="14">
        <v>2006</v>
      </c>
      <c r="I1609" s="424">
        <f>VLOOKUP(H1609,[1]Inflation!$G$16:$H$26,2,FALSE)</f>
        <v>1.1415203211239338</v>
      </c>
      <c r="J1609" s="464">
        <f t="shared" si="176"/>
        <v>420.92420321123933</v>
      </c>
      <c r="K1609" s="413" t="s">
        <v>963</v>
      </c>
      <c r="L1609" s="457">
        <v>125</v>
      </c>
      <c r="M1609" s="414"/>
      <c r="N1609" s="16">
        <f t="shared" si="174"/>
        <v>142.69004014049173</v>
      </c>
      <c r="O1609" s="414">
        <v>600</v>
      </c>
      <c r="P1609" s="414"/>
      <c r="Q1609" s="16">
        <f t="shared" si="175"/>
        <v>684.9121926743602</v>
      </c>
      <c r="R1609" s="14" t="s">
        <v>27</v>
      </c>
      <c r="S1609" s="14" t="s">
        <v>403</v>
      </c>
      <c r="T1609" s="14" t="s">
        <v>404</v>
      </c>
      <c r="U1609" s="416">
        <v>1569</v>
      </c>
      <c r="V1609" s="14" t="s">
        <v>3099</v>
      </c>
      <c r="W1609" s="434" t="s">
        <v>406</v>
      </c>
      <c r="X1609" s="14"/>
      <c r="Y1609" s="401"/>
      <c r="Z1609" s="401"/>
      <c r="AA1609" s="401"/>
    </row>
    <row r="1610" spans="1:27" x14ac:dyDescent="0.2">
      <c r="A1610" s="14" t="s">
        <v>1733</v>
      </c>
      <c r="B1610" s="433" t="s">
        <v>1781</v>
      </c>
      <c r="C1610" s="433" t="s">
        <v>1799</v>
      </c>
      <c r="D1610" s="412">
        <v>2875</v>
      </c>
      <c r="E1610" s="412">
        <v>2875</v>
      </c>
      <c r="F1610" s="412"/>
      <c r="G1610" s="14" t="s">
        <v>405</v>
      </c>
      <c r="H1610" s="14">
        <v>2006</v>
      </c>
      <c r="I1610" s="424">
        <f>VLOOKUP(H1610,[1]Inflation!$G$16:$H$26,2,FALSE)</f>
        <v>1.1415203211239338</v>
      </c>
      <c r="J1610" s="464">
        <f t="shared" si="176"/>
        <v>3281.8709232313095</v>
      </c>
      <c r="K1610" s="413" t="s">
        <v>963</v>
      </c>
      <c r="L1610" s="457">
        <v>300</v>
      </c>
      <c r="M1610" s="414"/>
      <c r="N1610" s="16">
        <f t="shared" si="174"/>
        <v>342.4560963371801</v>
      </c>
      <c r="O1610" s="414">
        <v>4500</v>
      </c>
      <c r="P1610" s="414"/>
      <c r="Q1610" s="16">
        <f t="shared" si="175"/>
        <v>5136.841445057702</v>
      </c>
      <c r="R1610" s="14" t="s">
        <v>27</v>
      </c>
      <c r="S1610" s="14" t="s">
        <v>403</v>
      </c>
      <c r="T1610" s="14" t="s">
        <v>404</v>
      </c>
      <c r="U1610" s="416">
        <v>1569</v>
      </c>
      <c r="V1610" s="14" t="s">
        <v>2995</v>
      </c>
      <c r="W1610" s="434" t="s">
        <v>406</v>
      </c>
      <c r="X1610" s="14"/>
      <c r="Y1610" s="401"/>
      <c r="Z1610" s="401"/>
      <c r="AA1610" s="401"/>
    </row>
    <row r="1611" spans="1:27" x14ac:dyDescent="0.2">
      <c r="A1611" s="14" t="s">
        <v>1733</v>
      </c>
      <c r="B1611" s="433" t="s">
        <v>1781</v>
      </c>
      <c r="C1611" s="433" t="s">
        <v>1800</v>
      </c>
      <c r="D1611" s="412">
        <v>150</v>
      </c>
      <c r="E1611" s="412">
        <v>150</v>
      </c>
      <c r="F1611" s="412"/>
      <c r="G1611" s="14" t="s">
        <v>405</v>
      </c>
      <c r="H1611" s="14">
        <v>2006</v>
      </c>
      <c r="I1611" s="424">
        <f>VLOOKUP(H1611,[1]Inflation!$G$16:$H$26,2,FALSE)</f>
        <v>1.1415203211239338</v>
      </c>
      <c r="J1611" s="464">
        <f t="shared" si="176"/>
        <v>171.22804816859005</v>
      </c>
      <c r="K1611" s="413" t="s">
        <v>963</v>
      </c>
      <c r="L1611" s="457" t="s">
        <v>963</v>
      </c>
      <c r="M1611" s="414"/>
      <c r="N1611" s="16" t="e">
        <f t="shared" si="174"/>
        <v>#VALUE!</v>
      </c>
      <c r="O1611" s="414" t="s">
        <v>963</v>
      </c>
      <c r="P1611" s="414"/>
      <c r="Q1611" s="16" t="e">
        <f t="shared" si="175"/>
        <v>#VALUE!</v>
      </c>
      <c r="R1611" s="14" t="s">
        <v>27</v>
      </c>
      <c r="S1611" s="14" t="s">
        <v>403</v>
      </c>
      <c r="T1611" s="14" t="s">
        <v>404</v>
      </c>
      <c r="U1611" s="416">
        <v>1569</v>
      </c>
      <c r="V1611" s="14" t="s">
        <v>3066</v>
      </c>
      <c r="W1611" s="434" t="s">
        <v>406</v>
      </c>
      <c r="X1611" s="14"/>
      <c r="Y1611" s="401"/>
      <c r="Z1611" s="401"/>
      <c r="AA1611" s="401"/>
    </row>
    <row r="1612" spans="1:27" x14ac:dyDescent="0.2">
      <c r="A1612" s="14" t="s">
        <v>1733</v>
      </c>
      <c r="B1612" s="433" t="s">
        <v>1781</v>
      </c>
      <c r="C1612" s="433" t="s">
        <v>1801</v>
      </c>
      <c r="D1612" s="412">
        <v>895.87</v>
      </c>
      <c r="E1612" s="412">
        <v>895.87</v>
      </c>
      <c r="F1612" s="412"/>
      <c r="G1612" s="14" t="s">
        <v>405</v>
      </c>
      <c r="H1612" s="14">
        <v>2006</v>
      </c>
      <c r="I1612" s="424">
        <f>VLOOKUP(H1612,[1]Inflation!$G$16:$H$26,2,FALSE)</f>
        <v>1.1415203211239338</v>
      </c>
      <c r="J1612" s="464">
        <f t="shared" si="176"/>
        <v>1022.6538100852986</v>
      </c>
      <c r="K1612" s="413" t="s">
        <v>963</v>
      </c>
      <c r="L1612" s="457">
        <v>617.33000000000004</v>
      </c>
      <c r="M1612" s="414"/>
      <c r="N1612" s="16">
        <f t="shared" si="174"/>
        <v>704.69473983943806</v>
      </c>
      <c r="O1612" s="414">
        <v>1500</v>
      </c>
      <c r="P1612" s="414"/>
      <c r="Q1612" s="16">
        <f t="shared" si="175"/>
        <v>1712.2804816859007</v>
      </c>
      <c r="R1612" s="14" t="s">
        <v>27</v>
      </c>
      <c r="S1612" s="14" t="s">
        <v>403</v>
      </c>
      <c r="T1612" s="14" t="s">
        <v>404</v>
      </c>
      <c r="U1612" s="416">
        <v>1595</v>
      </c>
      <c r="V1612" s="14" t="s">
        <v>3100</v>
      </c>
      <c r="W1612" s="434" t="s">
        <v>406</v>
      </c>
      <c r="X1612" s="14"/>
      <c r="Y1612" s="401"/>
      <c r="Z1612" s="401"/>
      <c r="AA1612" s="401"/>
    </row>
    <row r="1613" spans="1:27" x14ac:dyDescent="0.2">
      <c r="A1613" s="14" t="s">
        <v>1733</v>
      </c>
      <c r="B1613" s="433" t="s">
        <v>1781</v>
      </c>
      <c r="C1613" s="433" t="s">
        <v>1802</v>
      </c>
      <c r="D1613" s="412">
        <v>1440.91</v>
      </c>
      <c r="E1613" s="412">
        <v>1440.91</v>
      </c>
      <c r="F1613" s="412"/>
      <c r="G1613" s="14" t="s">
        <v>405</v>
      </c>
      <c r="H1613" s="14">
        <v>2006</v>
      </c>
      <c r="I1613" s="424">
        <f>VLOOKUP(H1613,[1]Inflation!$G$16:$H$26,2,FALSE)</f>
        <v>1.1415203211239338</v>
      </c>
      <c r="J1613" s="464">
        <f t="shared" si="176"/>
        <v>1644.8280459106875</v>
      </c>
      <c r="K1613" s="413" t="s">
        <v>963</v>
      </c>
      <c r="L1613" s="457">
        <v>980</v>
      </c>
      <c r="M1613" s="414"/>
      <c r="N1613" s="16">
        <f t="shared" si="174"/>
        <v>1118.6899147014551</v>
      </c>
      <c r="O1613" s="414">
        <v>2800</v>
      </c>
      <c r="P1613" s="414"/>
      <c r="Q1613" s="16">
        <f t="shared" si="175"/>
        <v>3196.2568991470143</v>
      </c>
      <c r="R1613" s="14" t="s">
        <v>27</v>
      </c>
      <c r="S1613" s="14" t="s">
        <v>403</v>
      </c>
      <c r="T1613" s="14" t="s">
        <v>404</v>
      </c>
      <c r="U1613" s="416">
        <v>1596</v>
      </c>
      <c r="V1613" s="14" t="s">
        <v>3101</v>
      </c>
      <c r="W1613" s="434" t="s">
        <v>406</v>
      </c>
      <c r="X1613" s="14"/>
      <c r="Y1613" s="401"/>
      <c r="Z1613" s="401"/>
      <c r="AA1613" s="401"/>
    </row>
    <row r="1614" spans="1:27" s="401" customFormat="1" x14ac:dyDescent="0.2">
      <c r="A1614" s="14" t="s">
        <v>1733</v>
      </c>
      <c r="B1614" s="433" t="s">
        <v>1781</v>
      </c>
      <c r="C1614" s="433" t="s">
        <v>1803</v>
      </c>
      <c r="D1614" s="412" t="s">
        <v>963</v>
      </c>
      <c r="E1614" s="412" t="s">
        <v>963</v>
      </c>
      <c r="F1614" s="412"/>
      <c r="G1614" s="14">
        <v>2010</v>
      </c>
      <c r="H1614" s="14">
        <v>2010</v>
      </c>
      <c r="I1614" s="424">
        <f>VLOOKUP(H1614,[1]Inflation!$G$16:$H$26,2,FALSE)</f>
        <v>1.0461491063094051</v>
      </c>
      <c r="J1614" s="464" t="e">
        <f t="shared" si="176"/>
        <v>#VALUE!</v>
      </c>
      <c r="K1614" s="413" t="s">
        <v>963</v>
      </c>
      <c r="L1614" s="457">
        <v>470.44</v>
      </c>
      <c r="M1614" s="414"/>
      <c r="N1614" s="16">
        <f t="shared" si="174"/>
        <v>492.15038557219651</v>
      </c>
      <c r="O1614" s="414">
        <v>566.6</v>
      </c>
      <c r="P1614" s="414"/>
      <c r="Q1614" s="16">
        <f t="shared" si="175"/>
        <v>592.74808363490888</v>
      </c>
      <c r="R1614" s="14" t="s">
        <v>27</v>
      </c>
      <c r="S1614" s="14" t="s">
        <v>153</v>
      </c>
      <c r="T1614" s="14" t="s">
        <v>224</v>
      </c>
      <c r="U1614" s="416" t="s">
        <v>32</v>
      </c>
      <c r="V1614" s="14" t="s">
        <v>3102</v>
      </c>
      <c r="W1614" s="434" t="s">
        <v>225</v>
      </c>
      <c r="X1614" s="14"/>
    </row>
    <row r="1615" spans="1:27" s="401" customFormat="1" x14ac:dyDescent="0.2">
      <c r="A1615" s="14" t="s">
        <v>1733</v>
      </c>
      <c r="B1615" s="433" t="s">
        <v>1781</v>
      </c>
      <c r="C1615" s="433" t="s">
        <v>1804</v>
      </c>
      <c r="D1615" s="412">
        <v>176.1</v>
      </c>
      <c r="E1615" s="412">
        <v>176.1</v>
      </c>
      <c r="F1615" s="412"/>
      <c r="G1615" s="14">
        <v>2010</v>
      </c>
      <c r="H1615" s="14">
        <v>2010</v>
      </c>
      <c r="I1615" s="424">
        <f>VLOOKUP(H1615,[1]Inflation!$G$16:$H$26,2,FALSE)</f>
        <v>1.0461491063094051</v>
      </c>
      <c r="J1615" s="464">
        <f t="shared" si="176"/>
        <v>184.22685762108622</v>
      </c>
      <c r="K1615" s="413" t="s">
        <v>963</v>
      </c>
      <c r="L1615" s="457" t="s">
        <v>963</v>
      </c>
      <c r="M1615" s="414"/>
      <c r="N1615" s="16" t="e">
        <f t="shared" si="174"/>
        <v>#VALUE!</v>
      </c>
      <c r="O1615" s="414" t="s">
        <v>963</v>
      </c>
      <c r="P1615" s="414"/>
      <c r="Q1615" s="16" t="e">
        <f t="shared" si="175"/>
        <v>#VALUE!</v>
      </c>
      <c r="R1615" s="14" t="s">
        <v>27</v>
      </c>
      <c r="S1615" s="14" t="s">
        <v>153</v>
      </c>
      <c r="T1615" s="14" t="s">
        <v>224</v>
      </c>
      <c r="U1615" s="416" t="s">
        <v>32</v>
      </c>
      <c r="V1615" s="14" t="s">
        <v>3103</v>
      </c>
      <c r="W1615" s="434" t="s">
        <v>225</v>
      </c>
      <c r="X1615" s="14"/>
    </row>
    <row r="1616" spans="1:27" s="401" customFormat="1" x14ac:dyDescent="0.2">
      <c r="A1616" s="14" t="s">
        <v>1733</v>
      </c>
      <c r="B1616" s="433" t="s">
        <v>1781</v>
      </c>
      <c r="C1616" s="433" t="s">
        <v>1805</v>
      </c>
      <c r="D1616" s="412">
        <v>554.94000000000005</v>
      </c>
      <c r="E1616" s="412">
        <v>554.94000000000005</v>
      </c>
      <c r="F1616" s="412"/>
      <c r="G1616" s="14">
        <v>2010</v>
      </c>
      <c r="H1616" s="14">
        <v>2010</v>
      </c>
      <c r="I1616" s="424">
        <f>VLOOKUP(H1616,[1]Inflation!$G$16:$H$26,2,FALSE)</f>
        <v>1.0461491063094051</v>
      </c>
      <c r="J1616" s="464">
        <f t="shared" si="176"/>
        <v>580.54998505534127</v>
      </c>
      <c r="K1616" s="413" t="s">
        <v>963</v>
      </c>
      <c r="L1616" s="457" t="s">
        <v>963</v>
      </c>
      <c r="M1616" s="414"/>
      <c r="N1616" s="16" t="e">
        <f t="shared" si="174"/>
        <v>#VALUE!</v>
      </c>
      <c r="O1616" s="414" t="s">
        <v>963</v>
      </c>
      <c r="P1616" s="414"/>
      <c r="Q1616" s="16" t="e">
        <f t="shared" si="175"/>
        <v>#VALUE!</v>
      </c>
      <c r="R1616" s="14" t="s">
        <v>27</v>
      </c>
      <c r="S1616" s="14" t="s">
        <v>196</v>
      </c>
      <c r="T1616" s="14" t="s">
        <v>197</v>
      </c>
      <c r="U1616" s="416" t="s">
        <v>1736</v>
      </c>
      <c r="V1616" s="14" t="s">
        <v>3104</v>
      </c>
      <c r="W1616" s="434" t="s">
        <v>199</v>
      </c>
      <c r="X1616" s="14"/>
    </row>
    <row r="1617" spans="1:24" s="401" customFormat="1" x14ac:dyDescent="0.2">
      <c r="A1617" s="14" t="s">
        <v>1733</v>
      </c>
      <c r="B1617" s="433" t="s">
        <v>1781</v>
      </c>
      <c r="C1617" s="433" t="s">
        <v>1806</v>
      </c>
      <c r="D1617" s="412">
        <v>1150</v>
      </c>
      <c r="E1617" s="412">
        <v>1150</v>
      </c>
      <c r="F1617" s="412"/>
      <c r="G1617" s="14">
        <v>2011</v>
      </c>
      <c r="H1617" s="14">
        <v>2011</v>
      </c>
      <c r="I1617" s="424">
        <f>VLOOKUP(H1617,[1]Inflation!$G$16:$H$26,2,FALSE)</f>
        <v>1.0292667257822254</v>
      </c>
      <c r="J1617" s="464">
        <f t="shared" si="176"/>
        <v>1183.6567346495592</v>
      </c>
      <c r="K1617" s="413" t="s">
        <v>963</v>
      </c>
      <c r="L1617" s="457" t="s">
        <v>963</v>
      </c>
      <c r="M1617" s="414"/>
      <c r="N1617" s="16" t="e">
        <f t="shared" si="174"/>
        <v>#VALUE!</v>
      </c>
      <c r="O1617" s="414" t="s">
        <v>963</v>
      </c>
      <c r="P1617" s="414"/>
      <c r="Q1617" s="16" t="e">
        <f t="shared" si="175"/>
        <v>#VALUE!</v>
      </c>
      <c r="R1617" s="14" t="s">
        <v>27</v>
      </c>
      <c r="S1617" s="14" t="s">
        <v>196</v>
      </c>
      <c r="T1617" s="14" t="s">
        <v>197</v>
      </c>
      <c r="U1617" s="416" t="s">
        <v>1807</v>
      </c>
      <c r="V1617" s="14" t="s">
        <v>3105</v>
      </c>
      <c r="W1617" s="434" t="s">
        <v>201</v>
      </c>
      <c r="X1617" s="14"/>
    </row>
    <row r="1618" spans="1:24" s="401" customFormat="1" x14ac:dyDescent="0.2">
      <c r="A1618" s="14" t="s">
        <v>1733</v>
      </c>
      <c r="B1618" s="433" t="s">
        <v>1781</v>
      </c>
      <c r="C1618" s="14" t="s">
        <v>1808</v>
      </c>
      <c r="D1618" s="398">
        <v>1300</v>
      </c>
      <c r="E1618" s="398">
        <v>1300</v>
      </c>
      <c r="F1618" s="398"/>
      <c r="G1618" s="14">
        <v>2011</v>
      </c>
      <c r="H1618" s="14">
        <v>2011</v>
      </c>
      <c r="I1618" s="424">
        <f>VLOOKUP(H1618,[1]Inflation!$G$16:$H$26,2,FALSE)</f>
        <v>1.0292667257822254</v>
      </c>
      <c r="J1618" s="464">
        <f t="shared" si="176"/>
        <v>1338.046743516893</v>
      </c>
      <c r="K1618" s="14"/>
      <c r="L1618" s="16"/>
      <c r="M1618" s="398"/>
      <c r="N1618" s="16">
        <f t="shared" si="174"/>
        <v>0</v>
      </c>
      <c r="O1618" s="14"/>
      <c r="P1618" s="14"/>
      <c r="Q1618" s="16">
        <f t="shared" si="175"/>
        <v>0</v>
      </c>
      <c r="R1618" s="14" t="s">
        <v>27</v>
      </c>
      <c r="S1618" s="14" t="s">
        <v>97</v>
      </c>
      <c r="T1618" s="14" t="s">
        <v>227</v>
      </c>
      <c r="U1618" s="416" t="s">
        <v>32</v>
      </c>
      <c r="V1618" s="14" t="s">
        <v>3066</v>
      </c>
      <c r="W1618" s="38" t="s">
        <v>228</v>
      </c>
      <c r="X1618" s="14"/>
    </row>
    <row r="1619" spans="1:24" s="401" customFormat="1" x14ac:dyDescent="0.2">
      <c r="A1619" s="14" t="s">
        <v>1733</v>
      </c>
      <c r="B1619" s="433" t="s">
        <v>1781</v>
      </c>
      <c r="C1619" s="433" t="s">
        <v>1809</v>
      </c>
      <c r="D1619" s="412">
        <v>0</v>
      </c>
      <c r="E1619" s="412">
        <v>0</v>
      </c>
      <c r="F1619" s="412"/>
      <c r="G1619" s="14">
        <v>2010</v>
      </c>
      <c r="H1619" s="14">
        <v>2010</v>
      </c>
      <c r="I1619" s="424">
        <f>VLOOKUP(H1619,[1]Inflation!$G$16:$H$26,2,FALSE)</f>
        <v>1.0461491063094051</v>
      </c>
      <c r="J1619" s="464">
        <f t="shared" si="176"/>
        <v>0</v>
      </c>
      <c r="K1619" s="413">
        <v>0</v>
      </c>
      <c r="L1619" s="457">
        <v>238.3</v>
      </c>
      <c r="M1619" s="414"/>
      <c r="N1619" s="16">
        <f t="shared" si="174"/>
        <v>249.29733203353123</v>
      </c>
      <c r="O1619" s="414">
        <v>350</v>
      </c>
      <c r="P1619" s="414"/>
      <c r="Q1619" s="16">
        <f t="shared" si="175"/>
        <v>366.15218720829176</v>
      </c>
      <c r="R1619" s="14" t="s">
        <v>27</v>
      </c>
      <c r="S1619" s="14" t="s">
        <v>910</v>
      </c>
      <c r="T1619" s="14" t="s">
        <v>952</v>
      </c>
      <c r="U1619" s="416">
        <v>158</v>
      </c>
      <c r="V1619" s="14" t="s">
        <v>3106</v>
      </c>
      <c r="W1619" s="38" t="s">
        <v>953</v>
      </c>
      <c r="X1619" s="14"/>
    </row>
    <row r="1620" spans="1:24" s="401" customFormat="1" x14ac:dyDescent="0.2">
      <c r="A1620" s="14" t="s">
        <v>1733</v>
      </c>
      <c r="B1620" s="14" t="s">
        <v>1781</v>
      </c>
      <c r="C1620" s="14" t="s">
        <v>1810</v>
      </c>
      <c r="D1620" s="14" t="s">
        <v>32</v>
      </c>
      <c r="E1620" s="14" t="s">
        <v>32</v>
      </c>
      <c r="F1620" s="14"/>
      <c r="G1620" s="14">
        <v>2011</v>
      </c>
      <c r="H1620" s="14">
        <v>2011</v>
      </c>
      <c r="I1620" s="424">
        <f>VLOOKUP(H1620,[1]Inflation!$G$16:$H$26,2,FALSE)</f>
        <v>1.0292667257822254</v>
      </c>
      <c r="J1620" s="464" t="e">
        <f t="shared" si="176"/>
        <v>#VALUE!</v>
      </c>
      <c r="K1620" s="14" t="s">
        <v>32</v>
      </c>
      <c r="L1620" s="16">
        <v>120000</v>
      </c>
      <c r="M1620" s="398"/>
      <c r="N1620" s="16">
        <f t="shared" si="174"/>
        <v>123512.00709386705</v>
      </c>
      <c r="O1620" s="398">
        <v>150000</v>
      </c>
      <c r="P1620" s="398"/>
      <c r="Q1620" s="16">
        <f t="shared" si="175"/>
        <v>154390.00886733382</v>
      </c>
      <c r="R1620" s="14" t="s">
        <v>27</v>
      </c>
      <c r="S1620" s="14" t="s">
        <v>44</v>
      </c>
      <c r="T1620" s="14" t="s">
        <v>45</v>
      </c>
      <c r="U1620" s="416">
        <v>13</v>
      </c>
      <c r="V1620" s="14" t="s">
        <v>2739</v>
      </c>
      <c r="W1620" s="38" t="s">
        <v>46</v>
      </c>
      <c r="X1620" s="14"/>
    </row>
    <row r="1621" spans="1:24" s="401" customFormat="1" x14ac:dyDescent="0.2">
      <c r="A1621" s="14" t="s">
        <v>1733</v>
      </c>
      <c r="B1621" s="14" t="s">
        <v>1781</v>
      </c>
      <c r="C1621" s="14" t="s">
        <v>1811</v>
      </c>
      <c r="D1621" s="398"/>
      <c r="E1621" s="398"/>
      <c r="F1621" s="398"/>
      <c r="G1621" s="14">
        <v>2008</v>
      </c>
      <c r="H1621" s="14">
        <v>2008</v>
      </c>
      <c r="I1621" s="424">
        <f>VLOOKUP(H1621,[1]Inflation!$G$16:$H$26,2,FALSE)</f>
        <v>1.0721304058925818</v>
      </c>
      <c r="J1621" s="464">
        <f t="shared" si="176"/>
        <v>0</v>
      </c>
      <c r="K1621" s="398">
        <v>4000</v>
      </c>
      <c r="L1621" s="16">
        <v>50000</v>
      </c>
      <c r="M1621" s="398"/>
      <c r="N1621" s="16">
        <f t="shared" si="174"/>
        <v>53606.520294629088</v>
      </c>
      <c r="O1621" s="398">
        <v>75000</v>
      </c>
      <c r="P1621" s="398"/>
      <c r="Q1621" s="16">
        <f t="shared" si="175"/>
        <v>80409.780441943629</v>
      </c>
      <c r="R1621" s="14" t="s">
        <v>27</v>
      </c>
      <c r="S1621" s="14" t="s">
        <v>84</v>
      </c>
      <c r="T1621" s="14" t="s">
        <v>373</v>
      </c>
      <c r="U1621" s="416">
        <v>36</v>
      </c>
      <c r="V1621" s="14" t="s">
        <v>2739</v>
      </c>
      <c r="W1621" s="38" t="s">
        <v>375</v>
      </c>
      <c r="X1621" s="14"/>
    </row>
    <row r="1622" spans="1:24" s="401" customFormat="1" x14ac:dyDescent="0.2">
      <c r="A1622" s="14" t="s">
        <v>1733</v>
      </c>
      <c r="B1622" s="14" t="s">
        <v>1781</v>
      </c>
      <c r="C1622" s="14" t="s">
        <v>1812</v>
      </c>
      <c r="D1622" s="398">
        <v>150000</v>
      </c>
      <c r="E1622" s="398">
        <v>150000</v>
      </c>
      <c r="F1622" s="398" t="s">
        <v>27</v>
      </c>
      <c r="G1622" s="14">
        <v>2010</v>
      </c>
      <c r="H1622" s="14">
        <v>2010</v>
      </c>
      <c r="I1622" s="424">
        <f>VLOOKUP(H1622,[1]Inflation!$G$16:$H$26,2,FALSE)</f>
        <v>1.0461491063094051</v>
      </c>
      <c r="J1622" s="464">
        <f t="shared" si="176"/>
        <v>156922.36594641075</v>
      </c>
      <c r="K1622" s="14"/>
      <c r="L1622" s="18" t="s">
        <v>963</v>
      </c>
      <c r="M1622" s="14"/>
      <c r="N1622" s="16" t="e">
        <f t="shared" si="174"/>
        <v>#VALUE!</v>
      </c>
      <c r="O1622" s="14" t="s">
        <v>963</v>
      </c>
      <c r="P1622" s="14"/>
      <c r="Q1622" s="16" t="e">
        <f t="shared" si="175"/>
        <v>#VALUE!</v>
      </c>
      <c r="R1622" s="14" t="s">
        <v>27</v>
      </c>
      <c r="S1622" s="14" t="s">
        <v>84</v>
      </c>
      <c r="T1622" s="14" t="s">
        <v>1108</v>
      </c>
      <c r="U1622" s="416" t="s">
        <v>1813</v>
      </c>
      <c r="V1622" s="14" t="s">
        <v>2739</v>
      </c>
      <c r="W1622" s="38" t="s">
        <v>1110</v>
      </c>
      <c r="X1622" s="14"/>
    </row>
    <row r="1623" spans="1:24" s="401" customFormat="1" x14ac:dyDescent="0.2">
      <c r="A1623" s="14" t="s">
        <v>1733</v>
      </c>
      <c r="B1623" s="14" t="s">
        <v>1781</v>
      </c>
      <c r="C1623" s="14" t="s">
        <v>1814</v>
      </c>
      <c r="D1623" s="398">
        <v>10000</v>
      </c>
      <c r="E1623" s="398">
        <v>10000</v>
      </c>
      <c r="F1623" s="398"/>
      <c r="G1623" s="14">
        <v>2012</v>
      </c>
      <c r="H1623" s="14">
        <v>2012</v>
      </c>
      <c r="I1623" s="424">
        <f>VLOOKUP(H1623,[1]Inflation!$G$16:$H$26,2,FALSE)</f>
        <v>1</v>
      </c>
      <c r="J1623" s="464">
        <f t="shared" si="176"/>
        <v>10000</v>
      </c>
      <c r="K1623" s="398"/>
      <c r="L1623" s="16"/>
      <c r="M1623" s="398"/>
      <c r="N1623" s="16">
        <f t="shared" si="174"/>
        <v>0</v>
      </c>
      <c r="O1623" s="398"/>
      <c r="P1623" s="398"/>
      <c r="Q1623" s="16">
        <f t="shared" si="175"/>
        <v>0</v>
      </c>
      <c r="R1623" s="14" t="s">
        <v>27</v>
      </c>
      <c r="S1623" s="14" t="s">
        <v>28</v>
      </c>
      <c r="T1623" s="14" t="s">
        <v>354</v>
      </c>
      <c r="U1623" s="416">
        <v>7</v>
      </c>
      <c r="V1623" s="14" t="s">
        <v>2739</v>
      </c>
      <c r="W1623" s="38" t="s">
        <v>355</v>
      </c>
      <c r="X1623" s="14"/>
    </row>
    <row r="1624" spans="1:24" s="401" customFormat="1" x14ac:dyDescent="0.2">
      <c r="A1624" s="14" t="s">
        <v>1733</v>
      </c>
      <c r="B1624" s="14" t="s">
        <v>1781</v>
      </c>
      <c r="C1624" s="14" t="s">
        <v>1815</v>
      </c>
      <c r="D1624" s="398"/>
      <c r="E1624" s="398"/>
      <c r="F1624" s="398"/>
      <c r="G1624" s="14">
        <v>2009</v>
      </c>
      <c r="H1624" s="14">
        <v>2009</v>
      </c>
      <c r="I1624" s="424">
        <f>VLOOKUP(H1624,[1]Inflation!$G$16:$H$26,2,FALSE)</f>
        <v>1.0733291816457666</v>
      </c>
      <c r="J1624" s="464">
        <f t="shared" si="176"/>
        <v>0</v>
      </c>
      <c r="K1624" s="398"/>
      <c r="L1624" s="16">
        <v>20000</v>
      </c>
      <c r="M1624" s="398"/>
      <c r="N1624" s="16">
        <f t="shared" si="174"/>
        <v>21466.583632915332</v>
      </c>
      <c r="O1624" s="398">
        <v>40000</v>
      </c>
      <c r="P1624" s="398"/>
      <c r="Q1624" s="16">
        <f t="shared" si="175"/>
        <v>42933.167265830663</v>
      </c>
      <c r="R1624" s="14" t="s">
        <v>27</v>
      </c>
      <c r="S1624" s="14" t="s">
        <v>97</v>
      </c>
      <c r="T1624" s="14" t="s">
        <v>304</v>
      </c>
      <c r="U1624" s="416">
        <v>3</v>
      </c>
      <c r="V1624" s="14" t="s">
        <v>2739</v>
      </c>
      <c r="W1624" s="38" t="s">
        <v>305</v>
      </c>
      <c r="X1624" s="14"/>
    </row>
    <row r="1625" spans="1:24" s="401" customFormat="1" x14ac:dyDescent="0.2">
      <c r="A1625" s="14" t="s">
        <v>1733</v>
      </c>
      <c r="B1625" s="14" t="s">
        <v>1781</v>
      </c>
      <c r="C1625" s="14" t="s">
        <v>1816</v>
      </c>
      <c r="D1625" s="398"/>
      <c r="E1625" s="398"/>
      <c r="F1625" s="398"/>
      <c r="G1625" s="14">
        <v>2009</v>
      </c>
      <c r="H1625" s="14">
        <v>2009</v>
      </c>
      <c r="I1625" s="424">
        <f>VLOOKUP(H1625,[1]Inflation!$G$16:$H$26,2,FALSE)</f>
        <v>1.0733291816457666</v>
      </c>
      <c r="J1625" s="464">
        <f t="shared" si="176"/>
        <v>0</v>
      </c>
      <c r="K1625" s="398"/>
      <c r="L1625" s="16">
        <v>40000</v>
      </c>
      <c r="M1625" s="398"/>
      <c r="N1625" s="16">
        <f t="shared" si="174"/>
        <v>42933.167265830663</v>
      </c>
      <c r="O1625" s="398">
        <v>200000</v>
      </c>
      <c r="P1625" s="398"/>
      <c r="Q1625" s="16">
        <f t="shared" si="175"/>
        <v>214665.83632915333</v>
      </c>
      <c r="R1625" s="14" t="s">
        <v>27</v>
      </c>
      <c r="S1625" s="14" t="s">
        <v>97</v>
      </c>
      <c r="T1625" s="14" t="s">
        <v>304</v>
      </c>
      <c r="U1625" s="416">
        <v>3</v>
      </c>
      <c r="V1625" s="14" t="s">
        <v>2739</v>
      </c>
      <c r="W1625" s="38" t="s">
        <v>305</v>
      </c>
      <c r="X1625" s="14"/>
    </row>
    <row r="1626" spans="1:24" s="401" customFormat="1" x14ac:dyDescent="0.2">
      <c r="A1626" s="14" t="s">
        <v>1733</v>
      </c>
      <c r="B1626" s="14" t="s">
        <v>1781</v>
      </c>
      <c r="C1626" s="14" t="s">
        <v>1817</v>
      </c>
      <c r="D1626" s="398">
        <v>20000</v>
      </c>
      <c r="E1626" s="398">
        <v>20000</v>
      </c>
      <c r="F1626" s="398" t="s">
        <v>27</v>
      </c>
      <c r="G1626" s="14">
        <v>2007</v>
      </c>
      <c r="H1626" s="14">
        <v>2007</v>
      </c>
      <c r="I1626" s="424">
        <f>VLOOKUP(H1626,[1]Inflation!$G$16:$H$26,2,FALSE)</f>
        <v>1.118306895992371</v>
      </c>
      <c r="J1626" s="464">
        <f t="shared" si="176"/>
        <v>22366.137919847421</v>
      </c>
      <c r="K1626" s="14"/>
      <c r="L1626" s="16"/>
      <c r="M1626" s="398"/>
      <c r="N1626" s="16">
        <f t="shared" si="174"/>
        <v>0</v>
      </c>
      <c r="O1626" s="398"/>
      <c r="P1626" s="398"/>
      <c r="Q1626" s="16">
        <f t="shared" si="175"/>
        <v>0</v>
      </c>
      <c r="R1626" s="14" t="s">
        <v>1818</v>
      </c>
      <c r="S1626" s="14" t="s">
        <v>97</v>
      </c>
      <c r="T1626" s="14" t="s">
        <v>98</v>
      </c>
      <c r="U1626" s="416" t="s">
        <v>376</v>
      </c>
      <c r="V1626" s="14" t="s">
        <v>2739</v>
      </c>
      <c r="W1626" s="38" t="s">
        <v>99</v>
      </c>
      <c r="X1626" s="14"/>
    </row>
    <row r="1627" spans="1:24" s="401" customFormat="1" x14ac:dyDescent="0.2">
      <c r="A1627" s="14" t="s">
        <v>1733</v>
      </c>
      <c r="B1627" s="14" t="s">
        <v>1781</v>
      </c>
      <c r="C1627" s="14" t="s">
        <v>1819</v>
      </c>
      <c r="D1627" s="398"/>
      <c r="E1627" s="398"/>
      <c r="F1627" s="398"/>
      <c r="G1627" s="14">
        <v>2010</v>
      </c>
      <c r="H1627" s="14">
        <v>2010</v>
      </c>
      <c r="I1627" s="424">
        <f>VLOOKUP(H1627,[1]Inflation!$G$16:$H$26,2,FALSE)</f>
        <v>1.0461491063094051</v>
      </c>
      <c r="J1627" s="464">
        <f t="shared" si="176"/>
        <v>0</v>
      </c>
      <c r="K1627" s="14"/>
      <c r="L1627" s="16">
        <v>50000</v>
      </c>
      <c r="M1627" s="398"/>
      <c r="N1627" s="16">
        <f t="shared" si="174"/>
        <v>52307.455315470252</v>
      </c>
      <c r="O1627" s="398">
        <v>70000</v>
      </c>
      <c r="P1627" s="398"/>
      <c r="Q1627" s="16">
        <f t="shared" si="175"/>
        <v>73230.43744165836</v>
      </c>
      <c r="R1627" s="14" t="s">
        <v>27</v>
      </c>
      <c r="S1627" s="14" t="s">
        <v>28</v>
      </c>
      <c r="T1627" s="14" t="s">
        <v>1820</v>
      </c>
      <c r="U1627" s="416" t="s">
        <v>32</v>
      </c>
      <c r="V1627" s="14" t="s">
        <v>2739</v>
      </c>
      <c r="W1627" s="38" t="s">
        <v>1821</v>
      </c>
      <c r="X1627" s="14"/>
    </row>
    <row r="1628" spans="1:24" s="401" customFormat="1" x14ac:dyDescent="0.2">
      <c r="A1628" s="14" t="s">
        <v>1733</v>
      </c>
      <c r="B1628" s="433" t="s">
        <v>1851</v>
      </c>
      <c r="C1628" s="433" t="s">
        <v>1852</v>
      </c>
      <c r="D1628" s="412">
        <v>0</v>
      </c>
      <c r="E1628" s="412">
        <v>0</v>
      </c>
      <c r="F1628" s="412"/>
      <c r="G1628" s="14">
        <v>2010</v>
      </c>
      <c r="H1628" s="14">
        <v>2010</v>
      </c>
      <c r="I1628" s="424">
        <f>VLOOKUP(H1628,[1]Inflation!$G$16:$H$26,2,FALSE)</f>
        <v>1.0461491063094051</v>
      </c>
      <c r="J1628" s="464">
        <f t="shared" si="176"/>
        <v>0</v>
      </c>
      <c r="K1628" s="413">
        <v>0</v>
      </c>
      <c r="L1628" s="457">
        <v>140</v>
      </c>
      <c r="M1628" s="414"/>
      <c r="N1628" s="16">
        <f t="shared" si="174"/>
        <v>146.46087488331671</v>
      </c>
      <c r="O1628" s="414">
        <v>230</v>
      </c>
      <c r="P1628" s="414"/>
      <c r="Q1628" s="16">
        <f t="shared" si="175"/>
        <v>240.61429445116318</v>
      </c>
      <c r="R1628" s="23" t="s">
        <v>27</v>
      </c>
      <c r="S1628" s="14" t="s">
        <v>910</v>
      </c>
      <c r="T1628" s="14" t="s">
        <v>952</v>
      </c>
      <c r="U1628" s="416">
        <v>158</v>
      </c>
      <c r="V1628" s="14" t="s">
        <v>3112</v>
      </c>
      <c r="W1628" s="38" t="s">
        <v>953</v>
      </c>
      <c r="X1628" s="14"/>
    </row>
    <row r="1629" spans="1:24" s="401" customFormat="1" x14ac:dyDescent="0.2">
      <c r="A1629" s="14" t="s">
        <v>1733</v>
      </c>
      <c r="B1629" s="433" t="s">
        <v>1864</v>
      </c>
      <c r="C1629" s="433" t="s">
        <v>1865</v>
      </c>
      <c r="D1629" s="412">
        <v>482.34</v>
      </c>
      <c r="E1629" s="412">
        <v>482.34</v>
      </c>
      <c r="F1629" s="412"/>
      <c r="G1629" s="14">
        <v>2011</v>
      </c>
      <c r="H1629" s="14">
        <v>2011</v>
      </c>
      <c r="I1629" s="424">
        <f>VLOOKUP(H1629,[1]Inflation!$G$16:$H$26,2,FALSE)</f>
        <v>1.0292667257822254</v>
      </c>
      <c r="J1629" s="464">
        <f t="shared" si="176"/>
        <v>496.4565125137986</v>
      </c>
      <c r="K1629" s="413" t="s">
        <v>963</v>
      </c>
      <c r="L1629" s="457" t="s">
        <v>210</v>
      </c>
      <c r="M1629" s="414"/>
      <c r="N1629" s="16" t="e">
        <f t="shared" si="174"/>
        <v>#VALUE!</v>
      </c>
      <c r="O1629" s="414" t="s">
        <v>210</v>
      </c>
      <c r="P1629" s="414"/>
      <c r="Q1629" s="16" t="e">
        <f t="shared" si="175"/>
        <v>#VALUE!</v>
      </c>
      <c r="R1629" s="34" t="s">
        <v>27</v>
      </c>
      <c r="S1629" s="14" t="s">
        <v>71</v>
      </c>
      <c r="T1629" s="14" t="s">
        <v>216</v>
      </c>
      <c r="U1629" s="416">
        <v>26</v>
      </c>
      <c r="V1629" s="14" t="s">
        <v>3089</v>
      </c>
      <c r="W1629" s="38" t="s">
        <v>217</v>
      </c>
      <c r="X1629" s="14"/>
    </row>
    <row r="1630" spans="1:24" s="401" customFormat="1" x14ac:dyDescent="0.2">
      <c r="A1630" s="14" t="s">
        <v>1733</v>
      </c>
      <c r="B1630" s="433" t="s">
        <v>1864</v>
      </c>
      <c r="C1630" s="433" t="s">
        <v>1866</v>
      </c>
      <c r="D1630" s="412">
        <v>522.19000000000005</v>
      </c>
      <c r="E1630" s="412">
        <v>522.19000000000005</v>
      </c>
      <c r="F1630" s="412"/>
      <c r="G1630" s="14">
        <v>2011</v>
      </c>
      <c r="H1630" s="14">
        <v>2011</v>
      </c>
      <c r="I1630" s="424">
        <f>VLOOKUP(H1630,[1]Inflation!$G$16:$H$26,2,FALSE)</f>
        <v>1.0292667257822254</v>
      </c>
      <c r="J1630" s="464">
        <f t="shared" si="176"/>
        <v>537.47279153622037</v>
      </c>
      <c r="K1630" s="413" t="s">
        <v>963</v>
      </c>
      <c r="L1630" s="457" t="s">
        <v>210</v>
      </c>
      <c r="M1630" s="414"/>
      <c r="N1630" s="16" t="e">
        <f t="shared" si="174"/>
        <v>#VALUE!</v>
      </c>
      <c r="O1630" s="414" t="s">
        <v>210</v>
      </c>
      <c r="P1630" s="414"/>
      <c r="Q1630" s="16" t="e">
        <f t="shared" si="175"/>
        <v>#VALUE!</v>
      </c>
      <c r="R1630" s="34" t="s">
        <v>27</v>
      </c>
      <c r="S1630" s="14" t="s">
        <v>71</v>
      </c>
      <c r="T1630" s="14" t="s">
        <v>216</v>
      </c>
      <c r="U1630" s="416">
        <v>26</v>
      </c>
      <c r="V1630" s="14" t="s">
        <v>3115</v>
      </c>
      <c r="W1630" s="38" t="s">
        <v>217</v>
      </c>
      <c r="X1630" s="14"/>
    </row>
    <row r="1631" spans="1:24" s="401" customFormat="1" x14ac:dyDescent="0.2">
      <c r="A1631" s="14" t="s">
        <v>1733</v>
      </c>
      <c r="B1631" s="433" t="s">
        <v>1871</v>
      </c>
      <c r="C1631" s="433" t="s">
        <v>1872</v>
      </c>
      <c r="D1631" s="412">
        <v>0</v>
      </c>
      <c r="E1631" s="412">
        <v>0</v>
      </c>
      <c r="F1631" s="412"/>
      <c r="G1631" s="14">
        <v>2010</v>
      </c>
      <c r="H1631" s="14">
        <v>2010</v>
      </c>
      <c r="I1631" s="424">
        <f>VLOOKUP(H1631,[1]Inflation!$G$16:$H$26,2,FALSE)</f>
        <v>1.0461491063094051</v>
      </c>
      <c r="J1631" s="464">
        <f t="shared" si="176"/>
        <v>0</v>
      </c>
      <c r="K1631" s="413">
        <v>0</v>
      </c>
      <c r="L1631" s="457">
        <v>413</v>
      </c>
      <c r="M1631" s="414"/>
      <c r="N1631" s="16">
        <f t="shared" si="174"/>
        <v>432.05958090578429</v>
      </c>
      <c r="O1631" s="414">
        <v>902</v>
      </c>
      <c r="P1631" s="414"/>
      <c r="Q1631" s="16">
        <f t="shared" si="175"/>
        <v>943.62649389108333</v>
      </c>
      <c r="R1631" s="34" t="s">
        <v>27</v>
      </c>
      <c r="S1631" s="14" t="s">
        <v>83</v>
      </c>
      <c r="T1631" s="14" t="s">
        <v>981</v>
      </c>
      <c r="U1631" s="416" t="s">
        <v>1873</v>
      </c>
      <c r="V1631" s="14" t="s">
        <v>3117</v>
      </c>
      <c r="W1631" s="440" t="s">
        <v>982</v>
      </c>
      <c r="X1631" s="14"/>
    </row>
    <row r="1632" spans="1:24" s="401" customFormat="1" x14ac:dyDescent="0.2">
      <c r="A1632" s="14" t="s">
        <v>1733</v>
      </c>
      <c r="B1632" s="433" t="s">
        <v>1871</v>
      </c>
      <c r="C1632" s="433" t="s">
        <v>1874</v>
      </c>
      <c r="D1632" s="412">
        <v>286.7</v>
      </c>
      <c r="E1632" s="412">
        <v>286.7</v>
      </c>
      <c r="F1632" s="412"/>
      <c r="G1632" s="14" t="s">
        <v>214</v>
      </c>
      <c r="H1632" s="14">
        <v>2011</v>
      </c>
      <c r="I1632" s="424">
        <f>VLOOKUP(H1632,[1]Inflation!$G$16:$H$26,2,FALSE)</f>
        <v>1.0292667257822254</v>
      </c>
      <c r="J1632" s="464">
        <f t="shared" si="176"/>
        <v>295.09077028176404</v>
      </c>
      <c r="K1632" s="413" t="s">
        <v>963</v>
      </c>
      <c r="L1632" s="457">
        <v>100</v>
      </c>
      <c r="M1632" s="414"/>
      <c r="N1632" s="16">
        <f t="shared" si="174"/>
        <v>102.92667257822255</v>
      </c>
      <c r="O1632" s="414">
        <v>1407</v>
      </c>
      <c r="P1632" s="414"/>
      <c r="Q1632" s="16">
        <f t="shared" si="175"/>
        <v>1448.1782831755911</v>
      </c>
      <c r="R1632" s="34" t="s">
        <v>27</v>
      </c>
      <c r="S1632" s="14" t="s">
        <v>129</v>
      </c>
      <c r="T1632" s="14" t="s">
        <v>220</v>
      </c>
      <c r="U1632" s="416" t="s">
        <v>32</v>
      </c>
      <c r="V1632" s="14" t="s">
        <v>2771</v>
      </c>
      <c r="W1632" s="440" t="s">
        <v>221</v>
      </c>
      <c r="X1632" s="14"/>
    </row>
    <row r="1633" spans="1:24" s="401" customFormat="1" x14ac:dyDescent="0.2">
      <c r="A1633" s="14" t="s">
        <v>1733</v>
      </c>
      <c r="B1633" s="433" t="s">
        <v>1871</v>
      </c>
      <c r="C1633" s="433" t="s">
        <v>1875</v>
      </c>
      <c r="D1633" s="412">
        <v>697.19</v>
      </c>
      <c r="E1633" s="412">
        <v>697.19</v>
      </c>
      <c r="F1633" s="412"/>
      <c r="G1633" s="14">
        <v>2011</v>
      </c>
      <c r="H1633" s="14">
        <v>2011</v>
      </c>
      <c r="I1633" s="424">
        <f>VLOOKUP(H1633,[1]Inflation!$G$16:$H$26,2,FALSE)</f>
        <v>1.0292667257822254</v>
      </c>
      <c r="J1633" s="464">
        <f t="shared" si="176"/>
        <v>717.59446854810983</v>
      </c>
      <c r="K1633" s="413"/>
      <c r="L1633" s="457">
        <v>420</v>
      </c>
      <c r="M1633" s="414"/>
      <c r="N1633" s="16">
        <f t="shared" si="174"/>
        <v>432.29202482853469</v>
      </c>
      <c r="O1633" s="414">
        <v>1100</v>
      </c>
      <c r="P1633" s="414"/>
      <c r="Q1633" s="16">
        <f t="shared" si="175"/>
        <v>1132.1933983604481</v>
      </c>
      <c r="R1633" s="34" t="s">
        <v>27</v>
      </c>
      <c r="S1633" s="14" t="s">
        <v>208</v>
      </c>
      <c r="T1633" s="14" t="s">
        <v>209</v>
      </c>
      <c r="U1633" s="416" t="s">
        <v>210</v>
      </c>
      <c r="V1633" s="14" t="s">
        <v>3118</v>
      </c>
      <c r="W1633" s="38" t="s">
        <v>211</v>
      </c>
      <c r="X1633" s="14"/>
    </row>
    <row r="1634" spans="1:24" s="401" customFormat="1" x14ac:dyDescent="0.2">
      <c r="A1634" s="14" t="s">
        <v>1733</v>
      </c>
      <c r="B1634" s="433" t="s">
        <v>1871</v>
      </c>
      <c r="C1634" s="433" t="s">
        <v>1876</v>
      </c>
      <c r="D1634" s="412">
        <v>690</v>
      </c>
      <c r="E1634" s="412">
        <v>690</v>
      </c>
      <c r="F1634" s="412"/>
      <c r="G1634" s="14">
        <v>2011</v>
      </c>
      <c r="H1634" s="14">
        <v>2011</v>
      </c>
      <c r="I1634" s="424">
        <f>VLOOKUP(H1634,[1]Inflation!$G$16:$H$26,2,FALSE)</f>
        <v>1.0292667257822254</v>
      </c>
      <c r="J1634" s="464">
        <f t="shared" si="176"/>
        <v>710.1940407897356</v>
      </c>
      <c r="K1634" s="413"/>
      <c r="L1634" s="457">
        <v>690</v>
      </c>
      <c r="M1634" s="414"/>
      <c r="N1634" s="16">
        <f t="shared" si="174"/>
        <v>710.1940407897356</v>
      </c>
      <c r="O1634" s="414">
        <v>690</v>
      </c>
      <c r="P1634" s="414"/>
      <c r="Q1634" s="16">
        <f t="shared" si="175"/>
        <v>710.1940407897356</v>
      </c>
      <c r="R1634" s="34" t="s">
        <v>27</v>
      </c>
      <c r="S1634" s="14" t="s">
        <v>208</v>
      </c>
      <c r="T1634" s="14" t="s">
        <v>209</v>
      </c>
      <c r="U1634" s="416" t="s">
        <v>210</v>
      </c>
      <c r="V1634" s="14" t="s">
        <v>3066</v>
      </c>
      <c r="W1634" s="38" t="s">
        <v>211</v>
      </c>
      <c r="X1634" s="14"/>
    </row>
    <row r="1635" spans="1:24" s="401" customFormat="1" x14ac:dyDescent="0.2">
      <c r="A1635" s="14" t="s">
        <v>1733</v>
      </c>
      <c r="B1635" s="433" t="s">
        <v>1871</v>
      </c>
      <c r="C1635" s="433" t="s">
        <v>1877</v>
      </c>
      <c r="D1635" s="439">
        <v>647.17999999999995</v>
      </c>
      <c r="E1635" s="439">
        <v>647.17999999999995</v>
      </c>
      <c r="F1635" s="439"/>
      <c r="G1635" s="14">
        <v>2011</v>
      </c>
      <c r="H1635" s="14">
        <v>2011</v>
      </c>
      <c r="I1635" s="424">
        <f>VLOOKUP(H1635,[1]Inflation!$G$16:$H$26,2,FALSE)</f>
        <v>1.0292667257822254</v>
      </c>
      <c r="J1635" s="464">
        <f t="shared" si="176"/>
        <v>666.12083959174061</v>
      </c>
      <c r="K1635" s="413" t="s">
        <v>963</v>
      </c>
      <c r="L1635" s="457">
        <v>450</v>
      </c>
      <c r="M1635" s="414"/>
      <c r="N1635" s="16">
        <f t="shared" si="174"/>
        <v>463.17002660200143</v>
      </c>
      <c r="O1635" s="414">
        <v>850</v>
      </c>
      <c r="P1635" s="414"/>
      <c r="Q1635" s="16">
        <f t="shared" si="175"/>
        <v>874.87671691489163</v>
      </c>
      <c r="R1635" s="34" t="s">
        <v>27</v>
      </c>
      <c r="S1635" s="14" t="s">
        <v>208</v>
      </c>
      <c r="T1635" s="14" t="s">
        <v>209</v>
      </c>
      <c r="U1635" s="416" t="s">
        <v>210</v>
      </c>
      <c r="V1635" s="14" t="s">
        <v>3119</v>
      </c>
      <c r="W1635" s="38" t="s">
        <v>211</v>
      </c>
      <c r="X1635" s="14"/>
    </row>
    <row r="1636" spans="1:24" s="401" customFormat="1" x14ac:dyDescent="0.2">
      <c r="A1636" s="14" t="s">
        <v>1733</v>
      </c>
      <c r="B1636" s="433" t="s">
        <v>1871</v>
      </c>
      <c r="C1636" s="433" t="s">
        <v>1878</v>
      </c>
      <c r="D1636" s="439">
        <v>493.54</v>
      </c>
      <c r="E1636" s="439">
        <v>493.54</v>
      </c>
      <c r="F1636" s="439"/>
      <c r="G1636" s="14">
        <v>2011</v>
      </c>
      <c r="H1636" s="14">
        <v>2011</v>
      </c>
      <c r="I1636" s="424">
        <f>VLOOKUP(H1636,[1]Inflation!$G$16:$H$26,2,FALSE)</f>
        <v>1.0292667257822254</v>
      </c>
      <c r="J1636" s="464">
        <f t="shared" si="176"/>
        <v>507.98429984255955</v>
      </c>
      <c r="K1636" s="413" t="s">
        <v>963</v>
      </c>
      <c r="L1636" s="457">
        <v>374</v>
      </c>
      <c r="M1636" s="414"/>
      <c r="N1636" s="16">
        <f t="shared" si="174"/>
        <v>384.9457554425523</v>
      </c>
      <c r="O1636" s="414">
        <v>800</v>
      </c>
      <c r="P1636" s="414"/>
      <c r="Q1636" s="16">
        <f t="shared" si="175"/>
        <v>823.41338062578041</v>
      </c>
      <c r="R1636" s="34" t="s">
        <v>27</v>
      </c>
      <c r="S1636" s="14" t="s">
        <v>208</v>
      </c>
      <c r="T1636" s="14" t="s">
        <v>209</v>
      </c>
      <c r="U1636" s="416" t="s">
        <v>210</v>
      </c>
      <c r="V1636" s="14" t="s">
        <v>3120</v>
      </c>
      <c r="W1636" s="38" t="s">
        <v>211</v>
      </c>
      <c r="X1636" s="14"/>
    </row>
    <row r="1637" spans="1:24" s="401" customFormat="1" x14ac:dyDescent="0.2">
      <c r="A1637" s="14" t="s">
        <v>1733</v>
      </c>
      <c r="B1637" s="433" t="s">
        <v>1871</v>
      </c>
      <c r="C1637" s="433" t="s">
        <v>1879</v>
      </c>
      <c r="D1637" s="439">
        <v>315</v>
      </c>
      <c r="E1637" s="439">
        <v>315</v>
      </c>
      <c r="F1637" s="439"/>
      <c r="G1637" s="14" t="s">
        <v>214</v>
      </c>
      <c r="H1637" s="14">
        <v>2011</v>
      </c>
      <c r="I1637" s="424">
        <f>VLOOKUP(H1637,[1]Inflation!$G$16:$H$26,2,FALSE)</f>
        <v>1.0292667257822254</v>
      </c>
      <c r="J1637" s="464">
        <f t="shared" si="176"/>
        <v>324.21901862140101</v>
      </c>
      <c r="K1637" s="413"/>
      <c r="L1637" s="457">
        <v>315</v>
      </c>
      <c r="M1637" s="414"/>
      <c r="N1637" s="16">
        <f t="shared" ref="N1637:N1650" si="177">I1637*L1637</f>
        <v>324.21901862140101</v>
      </c>
      <c r="O1637" s="414">
        <v>315</v>
      </c>
      <c r="P1637" s="414"/>
      <c r="Q1637" s="16">
        <f t="shared" ref="Q1637:Q1650" si="178">O1637*I1637</f>
        <v>324.21901862140101</v>
      </c>
      <c r="R1637" s="34" t="s">
        <v>27</v>
      </c>
      <c r="S1637" s="14" t="s">
        <v>129</v>
      </c>
      <c r="T1637" s="14" t="s">
        <v>220</v>
      </c>
      <c r="U1637" s="416" t="s">
        <v>210</v>
      </c>
      <c r="V1637" s="14" t="s">
        <v>3089</v>
      </c>
      <c r="W1637" s="38" t="s">
        <v>221</v>
      </c>
      <c r="X1637" s="14"/>
    </row>
    <row r="1638" spans="1:24" s="401" customFormat="1" x14ac:dyDescent="0.2">
      <c r="A1638" s="14" t="s">
        <v>1733</v>
      </c>
      <c r="B1638" s="433" t="s">
        <v>1880</v>
      </c>
      <c r="C1638" s="433" t="s">
        <v>1881</v>
      </c>
      <c r="D1638" s="412">
        <v>550.1</v>
      </c>
      <c r="E1638" s="412">
        <v>550.1</v>
      </c>
      <c r="F1638" s="412"/>
      <c r="G1638" s="14">
        <v>2011</v>
      </c>
      <c r="H1638" s="14">
        <v>2011</v>
      </c>
      <c r="I1638" s="424">
        <f>VLOOKUP(H1638,[1]Inflation!$G$16:$H$26,2,FALSE)</f>
        <v>1.0292667257822254</v>
      </c>
      <c r="J1638" s="464">
        <f t="shared" si="176"/>
        <v>566.19962585280223</v>
      </c>
      <c r="K1638" s="413"/>
      <c r="L1638" s="457">
        <v>457</v>
      </c>
      <c r="M1638" s="414"/>
      <c r="N1638" s="16">
        <f t="shared" si="177"/>
        <v>470.37489368247702</v>
      </c>
      <c r="O1638" s="414">
        <v>726.15</v>
      </c>
      <c r="P1638" s="414"/>
      <c r="Q1638" s="16">
        <f t="shared" si="178"/>
        <v>747.40203292676301</v>
      </c>
      <c r="R1638" s="34" t="s">
        <v>27</v>
      </c>
      <c r="S1638" s="14" t="s">
        <v>1882</v>
      </c>
      <c r="T1638" s="14" t="s">
        <v>1883</v>
      </c>
      <c r="U1638" s="416">
        <v>8</v>
      </c>
      <c r="V1638" s="14" t="s">
        <v>3121</v>
      </c>
      <c r="W1638" s="38" t="s">
        <v>1884</v>
      </c>
      <c r="X1638" s="14"/>
    </row>
    <row r="1639" spans="1:24" s="401" customFormat="1" x14ac:dyDescent="0.2">
      <c r="A1639" s="14" t="s">
        <v>1733</v>
      </c>
      <c r="B1639" s="433" t="s">
        <v>1880</v>
      </c>
      <c r="C1639" s="433" t="s">
        <v>1885</v>
      </c>
      <c r="D1639" s="412" t="s">
        <v>963</v>
      </c>
      <c r="E1639" s="412" t="s">
        <v>963</v>
      </c>
      <c r="F1639" s="412"/>
      <c r="G1639" s="14">
        <v>2011</v>
      </c>
      <c r="H1639" s="14">
        <v>2011</v>
      </c>
      <c r="I1639" s="424">
        <f>VLOOKUP(H1639,[1]Inflation!$G$16:$H$26,2,FALSE)</f>
        <v>1.0292667257822254</v>
      </c>
      <c r="J1639" s="464" t="e">
        <f t="shared" si="176"/>
        <v>#VALUE!</v>
      </c>
      <c r="K1639" s="413" t="s">
        <v>963</v>
      </c>
      <c r="L1639" s="457">
        <v>610</v>
      </c>
      <c r="M1639" s="414"/>
      <c r="N1639" s="16">
        <f t="shared" si="177"/>
        <v>627.85270272715752</v>
      </c>
      <c r="O1639" s="414">
        <v>771.29</v>
      </c>
      <c r="P1639" s="414"/>
      <c r="Q1639" s="16">
        <f t="shared" si="178"/>
        <v>793.86313292857267</v>
      </c>
      <c r="R1639" s="34" t="s">
        <v>27</v>
      </c>
      <c r="S1639" s="14" t="s">
        <v>964</v>
      </c>
      <c r="T1639" s="14" t="s">
        <v>965</v>
      </c>
      <c r="U1639" s="416" t="s">
        <v>32</v>
      </c>
      <c r="V1639" s="14" t="s">
        <v>2775</v>
      </c>
      <c r="W1639" s="38" t="s">
        <v>966</v>
      </c>
      <c r="X1639" s="14"/>
    </row>
    <row r="1640" spans="1:24" s="401" customFormat="1" x14ac:dyDescent="0.2">
      <c r="A1640" s="14" t="s">
        <v>1733</v>
      </c>
      <c r="B1640" s="433" t="s">
        <v>1880</v>
      </c>
      <c r="C1640" s="433" t="s">
        <v>1886</v>
      </c>
      <c r="D1640" s="412" t="s">
        <v>963</v>
      </c>
      <c r="E1640" s="412" t="s">
        <v>963</v>
      </c>
      <c r="F1640" s="412"/>
      <c r="G1640" s="14">
        <v>2011</v>
      </c>
      <c r="H1640" s="14">
        <v>2011</v>
      </c>
      <c r="I1640" s="424">
        <f>VLOOKUP(H1640,[1]Inflation!$G$16:$H$26,2,FALSE)</f>
        <v>1.0292667257822254</v>
      </c>
      <c r="J1640" s="464" t="e">
        <f t="shared" si="176"/>
        <v>#VALUE!</v>
      </c>
      <c r="K1640" s="413" t="s">
        <v>963</v>
      </c>
      <c r="L1640" s="457">
        <v>525</v>
      </c>
      <c r="M1640" s="414"/>
      <c r="N1640" s="16">
        <f t="shared" si="177"/>
        <v>540.36503103566838</v>
      </c>
      <c r="O1640" s="414">
        <v>629.5</v>
      </c>
      <c r="P1640" s="414"/>
      <c r="Q1640" s="16">
        <f t="shared" si="178"/>
        <v>647.92340387991089</v>
      </c>
      <c r="R1640" s="34" t="s">
        <v>27</v>
      </c>
      <c r="S1640" s="14" t="s">
        <v>964</v>
      </c>
      <c r="T1640" s="14" t="s">
        <v>965</v>
      </c>
      <c r="U1640" s="416" t="s">
        <v>32</v>
      </c>
      <c r="V1640" s="14" t="s">
        <v>3066</v>
      </c>
      <c r="W1640" s="38" t="s">
        <v>966</v>
      </c>
      <c r="X1640" s="14"/>
    </row>
    <row r="1641" spans="1:24" s="401" customFormat="1" x14ac:dyDescent="0.2">
      <c r="A1641" s="14" t="s">
        <v>1733</v>
      </c>
      <c r="B1641" s="433" t="s">
        <v>1880</v>
      </c>
      <c r="C1641" s="433" t="s">
        <v>1887</v>
      </c>
      <c r="D1641" s="412">
        <v>375</v>
      </c>
      <c r="E1641" s="412">
        <v>375</v>
      </c>
      <c r="F1641" s="412"/>
      <c r="G1641" s="14">
        <v>2011</v>
      </c>
      <c r="H1641" s="14">
        <v>2011</v>
      </c>
      <c r="I1641" s="424">
        <f>VLOOKUP(H1641,[1]Inflation!$G$16:$H$26,2,FALSE)</f>
        <v>1.0292667257822254</v>
      </c>
      <c r="J1641" s="464">
        <f t="shared" si="176"/>
        <v>385.97502216833453</v>
      </c>
      <c r="K1641" s="413" t="s">
        <v>963</v>
      </c>
      <c r="L1641" s="457" t="s">
        <v>210</v>
      </c>
      <c r="M1641" s="414"/>
      <c r="N1641" s="16" t="e">
        <f t="shared" si="177"/>
        <v>#VALUE!</v>
      </c>
      <c r="O1641" s="414" t="s">
        <v>210</v>
      </c>
      <c r="P1641" s="414"/>
      <c r="Q1641" s="16" t="e">
        <f t="shared" si="178"/>
        <v>#VALUE!</v>
      </c>
      <c r="R1641" s="34" t="s">
        <v>27</v>
      </c>
      <c r="S1641" s="14" t="s">
        <v>205</v>
      </c>
      <c r="T1641" s="407" t="s">
        <v>1888</v>
      </c>
      <c r="U1641" s="416" t="s">
        <v>32</v>
      </c>
      <c r="V1641" s="14" t="s">
        <v>3066</v>
      </c>
      <c r="W1641" s="38" t="s">
        <v>207</v>
      </c>
      <c r="X1641" s="14"/>
    </row>
    <row r="1642" spans="1:24" s="401" customFormat="1" x14ac:dyDescent="0.2">
      <c r="A1642" s="14" t="s">
        <v>1733</v>
      </c>
      <c r="B1642" s="433" t="s">
        <v>1880</v>
      </c>
      <c r="C1642" s="433" t="s">
        <v>1836</v>
      </c>
      <c r="D1642" s="412">
        <v>191.67</v>
      </c>
      <c r="E1642" s="412">
        <v>191.67</v>
      </c>
      <c r="F1642" s="412"/>
      <c r="G1642" s="14">
        <v>2010</v>
      </c>
      <c r="H1642" s="14">
        <v>2010</v>
      </c>
      <c r="I1642" s="424">
        <f>VLOOKUP(H1642,[1]Inflation!$G$16:$H$26,2,FALSE)</f>
        <v>1.0461491063094051</v>
      </c>
      <c r="J1642" s="464">
        <f t="shared" si="176"/>
        <v>200.51539920632365</v>
      </c>
      <c r="K1642" s="413" t="s">
        <v>963</v>
      </c>
      <c r="L1642" s="457" t="s">
        <v>210</v>
      </c>
      <c r="M1642" s="414"/>
      <c r="N1642" s="16" t="e">
        <f t="shared" si="177"/>
        <v>#VALUE!</v>
      </c>
      <c r="O1642" s="414" t="s">
        <v>210</v>
      </c>
      <c r="P1642" s="414"/>
      <c r="Q1642" s="16" t="e">
        <f t="shared" si="178"/>
        <v>#VALUE!</v>
      </c>
      <c r="R1642" s="34" t="s">
        <v>27</v>
      </c>
      <c r="S1642" s="14" t="s">
        <v>205</v>
      </c>
      <c r="T1642" s="407" t="s">
        <v>1791</v>
      </c>
      <c r="U1642" s="416" t="s">
        <v>32</v>
      </c>
      <c r="V1642" s="14" t="s">
        <v>3122</v>
      </c>
      <c r="W1642" s="38" t="s">
        <v>207</v>
      </c>
      <c r="X1642" s="14"/>
    </row>
    <row r="1643" spans="1:24" s="401" customFormat="1" x14ac:dyDescent="0.2">
      <c r="A1643" s="14" t="s">
        <v>1733</v>
      </c>
      <c r="B1643" s="433" t="s">
        <v>1906</v>
      </c>
      <c r="C1643" s="433" t="s">
        <v>1907</v>
      </c>
      <c r="D1643" s="439">
        <v>625.29999999999995</v>
      </c>
      <c r="E1643" s="439">
        <v>625.29999999999995</v>
      </c>
      <c r="F1643" s="439"/>
      <c r="G1643" s="14">
        <v>2011</v>
      </c>
      <c r="H1643" s="14">
        <v>2011</v>
      </c>
      <c r="I1643" s="424">
        <f>VLOOKUP(H1643,[1]Inflation!$G$16:$H$26,2,FALSE)</f>
        <v>1.0292667257822254</v>
      </c>
      <c r="J1643" s="464">
        <f t="shared" si="176"/>
        <v>643.60048363162548</v>
      </c>
      <c r="K1643" s="413" t="s">
        <v>963</v>
      </c>
      <c r="L1643" s="457">
        <v>475</v>
      </c>
      <c r="M1643" s="414"/>
      <c r="N1643" s="16">
        <f t="shared" si="177"/>
        <v>488.9016947465571</v>
      </c>
      <c r="O1643" s="414">
        <v>900</v>
      </c>
      <c r="P1643" s="414"/>
      <c r="Q1643" s="16">
        <f t="shared" si="178"/>
        <v>926.34005320400286</v>
      </c>
      <c r="R1643" s="34" t="s">
        <v>27</v>
      </c>
      <c r="S1643" s="14" t="s">
        <v>208</v>
      </c>
      <c r="T1643" s="14" t="s">
        <v>209</v>
      </c>
      <c r="U1643" s="416" t="s">
        <v>210</v>
      </c>
      <c r="V1643" s="14" t="s">
        <v>3122</v>
      </c>
      <c r="W1643" s="38" t="s">
        <v>211</v>
      </c>
      <c r="X1643" s="14"/>
    </row>
    <row r="1644" spans="1:24" s="401" customFormat="1" x14ac:dyDescent="0.2">
      <c r="A1644" s="14" t="s">
        <v>1733</v>
      </c>
      <c r="B1644" s="433" t="s">
        <v>1906</v>
      </c>
      <c r="C1644" s="433" t="s">
        <v>1908</v>
      </c>
      <c r="D1644" s="439">
        <v>540</v>
      </c>
      <c r="E1644" s="439">
        <v>540</v>
      </c>
      <c r="F1644" s="439"/>
      <c r="G1644" s="14">
        <v>2011</v>
      </c>
      <c r="H1644" s="14">
        <v>2011</v>
      </c>
      <c r="I1644" s="424">
        <f>VLOOKUP(H1644,[1]Inflation!$G$16:$H$26,2,FALSE)</f>
        <v>1.0292667257822254</v>
      </c>
      <c r="J1644" s="464">
        <f t="shared" si="176"/>
        <v>555.80403192240169</v>
      </c>
      <c r="K1644" s="413" t="s">
        <v>963</v>
      </c>
      <c r="L1644" s="457" t="s">
        <v>963</v>
      </c>
      <c r="M1644" s="414"/>
      <c r="N1644" s="16" t="e">
        <f t="shared" si="177"/>
        <v>#VALUE!</v>
      </c>
      <c r="O1644" s="414" t="s">
        <v>963</v>
      </c>
      <c r="P1644" s="414"/>
      <c r="Q1644" s="16" t="e">
        <f t="shared" si="178"/>
        <v>#VALUE!</v>
      </c>
      <c r="R1644" s="34" t="s">
        <v>27</v>
      </c>
      <c r="S1644" s="14" t="s">
        <v>399</v>
      </c>
      <c r="T1644" s="14" t="s">
        <v>1054</v>
      </c>
      <c r="U1644" s="416" t="s">
        <v>210</v>
      </c>
      <c r="V1644" s="14" t="s">
        <v>2927</v>
      </c>
      <c r="W1644" s="38" t="s">
        <v>1055</v>
      </c>
      <c r="X1644" s="14"/>
    </row>
    <row r="1645" spans="1:24" s="401" customFormat="1" x14ac:dyDescent="0.2">
      <c r="A1645" s="14" t="s">
        <v>1733</v>
      </c>
      <c r="B1645" s="433" t="s">
        <v>1906</v>
      </c>
      <c r="C1645" s="433" t="s">
        <v>1909</v>
      </c>
      <c r="D1645" s="439">
        <v>1126.67</v>
      </c>
      <c r="E1645" s="439">
        <v>1126.67</v>
      </c>
      <c r="F1645" s="439"/>
      <c r="G1645" s="14">
        <v>2011</v>
      </c>
      <c r="H1645" s="14">
        <v>2011</v>
      </c>
      <c r="I1645" s="424">
        <f>VLOOKUP(H1645,[1]Inflation!$G$16:$H$26,2,FALSE)</f>
        <v>1.0292667257822254</v>
      </c>
      <c r="J1645" s="464">
        <f t="shared" si="176"/>
        <v>1159.6439419370599</v>
      </c>
      <c r="K1645" s="413" t="s">
        <v>963</v>
      </c>
      <c r="L1645" s="457" t="s">
        <v>963</v>
      </c>
      <c r="M1645" s="414"/>
      <c r="N1645" s="16" t="e">
        <f t="shared" si="177"/>
        <v>#VALUE!</v>
      </c>
      <c r="O1645" s="414" t="s">
        <v>963</v>
      </c>
      <c r="P1645" s="414"/>
      <c r="Q1645" s="16" t="e">
        <f t="shared" si="178"/>
        <v>#VALUE!</v>
      </c>
      <c r="R1645" s="34" t="s">
        <v>27</v>
      </c>
      <c r="S1645" s="14" t="s">
        <v>399</v>
      </c>
      <c r="T1645" s="14" t="s">
        <v>1054</v>
      </c>
      <c r="U1645" s="416" t="s">
        <v>210</v>
      </c>
      <c r="V1645" s="14" t="s">
        <v>2979</v>
      </c>
      <c r="W1645" s="38" t="s">
        <v>1055</v>
      </c>
      <c r="X1645" s="14"/>
    </row>
    <row r="1646" spans="1:24" s="401" customFormat="1" x14ac:dyDescent="0.2">
      <c r="A1646" s="14" t="s">
        <v>1733</v>
      </c>
      <c r="B1646" s="433" t="s">
        <v>1906</v>
      </c>
      <c r="C1646" s="433" t="s">
        <v>1910</v>
      </c>
      <c r="D1646" s="439">
        <v>600</v>
      </c>
      <c r="E1646" s="439">
        <v>600</v>
      </c>
      <c r="F1646" s="439"/>
      <c r="G1646" s="14">
        <v>2011</v>
      </c>
      <c r="H1646" s="14">
        <v>2011</v>
      </c>
      <c r="I1646" s="424">
        <f>VLOOKUP(H1646,[1]Inflation!$G$16:$H$26,2,FALSE)</f>
        <v>1.0292667257822254</v>
      </c>
      <c r="J1646" s="464">
        <f t="shared" si="176"/>
        <v>617.56003546933528</v>
      </c>
      <c r="K1646" s="413" t="s">
        <v>963</v>
      </c>
      <c r="L1646" s="457" t="s">
        <v>963</v>
      </c>
      <c r="M1646" s="414"/>
      <c r="N1646" s="16" t="e">
        <f t="shared" si="177"/>
        <v>#VALUE!</v>
      </c>
      <c r="O1646" s="414" t="s">
        <v>963</v>
      </c>
      <c r="P1646" s="414"/>
      <c r="Q1646" s="16" t="e">
        <f t="shared" si="178"/>
        <v>#VALUE!</v>
      </c>
      <c r="R1646" s="34" t="s">
        <v>27</v>
      </c>
      <c r="S1646" s="14" t="s">
        <v>399</v>
      </c>
      <c r="T1646" s="14" t="s">
        <v>1054</v>
      </c>
      <c r="U1646" s="416" t="s">
        <v>210</v>
      </c>
      <c r="V1646" s="14" t="s">
        <v>2979</v>
      </c>
      <c r="W1646" s="38" t="s">
        <v>1055</v>
      </c>
      <c r="X1646" s="14"/>
    </row>
    <row r="1647" spans="1:24" s="401" customFormat="1" x14ac:dyDescent="0.2">
      <c r="A1647" s="14" t="s">
        <v>1733</v>
      </c>
      <c r="B1647" s="433" t="s">
        <v>1906</v>
      </c>
      <c r="C1647" s="433" t="s">
        <v>1911</v>
      </c>
      <c r="D1647" s="412">
        <v>976</v>
      </c>
      <c r="E1647" s="412">
        <v>976</v>
      </c>
      <c r="F1647" s="412"/>
      <c r="G1647" s="14">
        <v>2010</v>
      </c>
      <c r="H1647" s="14">
        <v>2010</v>
      </c>
      <c r="I1647" s="424">
        <f>VLOOKUP(H1647,[1]Inflation!$G$16:$H$26,2,FALSE)</f>
        <v>1.0461491063094051</v>
      </c>
      <c r="J1647" s="464">
        <f t="shared" si="176"/>
        <v>1021.0415277579793</v>
      </c>
      <c r="K1647" s="413" t="s">
        <v>963</v>
      </c>
      <c r="L1647" s="457" t="s">
        <v>210</v>
      </c>
      <c r="M1647" s="414"/>
      <c r="N1647" s="16" t="e">
        <f t="shared" si="177"/>
        <v>#VALUE!</v>
      </c>
      <c r="O1647" s="414" t="s">
        <v>210</v>
      </c>
      <c r="P1647" s="414"/>
      <c r="Q1647" s="16" t="e">
        <f t="shared" si="178"/>
        <v>#VALUE!</v>
      </c>
      <c r="R1647" s="34" t="s">
        <v>27</v>
      </c>
      <c r="S1647" s="14" t="s">
        <v>205</v>
      </c>
      <c r="T1647" s="407" t="s">
        <v>1791</v>
      </c>
      <c r="U1647" s="416" t="s">
        <v>32</v>
      </c>
      <c r="V1647" s="14" t="s">
        <v>3089</v>
      </c>
      <c r="W1647" s="38" t="s">
        <v>207</v>
      </c>
      <c r="X1647" s="14"/>
    </row>
    <row r="1648" spans="1:24" s="401" customFormat="1" x14ac:dyDescent="0.2">
      <c r="A1648" s="14" t="s">
        <v>1733</v>
      </c>
      <c r="B1648" s="433" t="s">
        <v>1916</v>
      </c>
      <c r="C1648" s="433" t="s">
        <v>1917</v>
      </c>
      <c r="D1648" s="412">
        <v>130</v>
      </c>
      <c r="E1648" s="412">
        <v>130</v>
      </c>
      <c r="F1648" s="412"/>
      <c r="G1648" s="14">
        <v>2010</v>
      </c>
      <c r="H1648" s="14">
        <v>2010</v>
      </c>
      <c r="I1648" s="424">
        <f>VLOOKUP(H1648,[1]Inflation!$G$16:$H$26,2,FALSE)</f>
        <v>1.0461491063094051</v>
      </c>
      <c r="J1648" s="464">
        <f t="shared" ref="J1648:J1675" si="179">I1648*E1648</f>
        <v>135.99938382022265</v>
      </c>
      <c r="K1648" s="413">
        <v>0</v>
      </c>
      <c r="L1648" s="457" t="s">
        <v>210</v>
      </c>
      <c r="M1648" s="414"/>
      <c r="N1648" s="16" t="e">
        <f t="shared" si="177"/>
        <v>#VALUE!</v>
      </c>
      <c r="O1648" s="414" t="s">
        <v>210</v>
      </c>
      <c r="P1648" s="414"/>
      <c r="Q1648" s="16" t="e">
        <f t="shared" si="178"/>
        <v>#VALUE!</v>
      </c>
      <c r="R1648" s="34" t="s">
        <v>27</v>
      </c>
      <c r="S1648" s="14" t="s">
        <v>942</v>
      </c>
      <c r="T1648" s="14" t="s">
        <v>943</v>
      </c>
      <c r="U1648" s="416" t="s">
        <v>32</v>
      </c>
      <c r="V1648" s="14" t="s">
        <v>2766</v>
      </c>
      <c r="W1648" s="38" t="s">
        <v>944</v>
      </c>
      <c r="X1648" s="14"/>
    </row>
    <row r="1649" spans="1:24" s="401" customFormat="1" x14ac:dyDescent="0.2">
      <c r="A1649" s="14" t="s">
        <v>1733</v>
      </c>
      <c r="B1649" s="433" t="s">
        <v>1916</v>
      </c>
      <c r="C1649" s="433" t="s">
        <v>1918</v>
      </c>
      <c r="D1649" s="412">
        <v>350</v>
      </c>
      <c r="E1649" s="412">
        <v>350</v>
      </c>
      <c r="F1649" s="412"/>
      <c r="G1649" s="14">
        <v>2010</v>
      </c>
      <c r="H1649" s="14">
        <v>2010</v>
      </c>
      <c r="I1649" s="424">
        <f>VLOOKUP(H1649,[1]Inflation!$G$16:$H$26,2,FALSE)</f>
        <v>1.0461491063094051</v>
      </c>
      <c r="J1649" s="464">
        <f t="shared" si="179"/>
        <v>366.15218720829176</v>
      </c>
      <c r="K1649" s="413">
        <v>0</v>
      </c>
      <c r="L1649" s="457" t="s">
        <v>210</v>
      </c>
      <c r="M1649" s="414"/>
      <c r="N1649" s="16" t="e">
        <f t="shared" si="177"/>
        <v>#VALUE!</v>
      </c>
      <c r="O1649" s="414" t="s">
        <v>210</v>
      </c>
      <c r="P1649" s="414"/>
      <c r="Q1649" s="16" t="e">
        <f t="shared" si="178"/>
        <v>#VALUE!</v>
      </c>
      <c r="R1649" s="34" t="s">
        <v>27</v>
      </c>
      <c r="S1649" s="14" t="s">
        <v>942</v>
      </c>
      <c r="T1649" s="14" t="s">
        <v>943</v>
      </c>
      <c r="U1649" s="416" t="s">
        <v>32</v>
      </c>
      <c r="V1649" s="14" t="s">
        <v>2766</v>
      </c>
      <c r="W1649" s="38" t="s">
        <v>944</v>
      </c>
      <c r="X1649" s="14"/>
    </row>
    <row r="1650" spans="1:24" s="401" customFormat="1" x14ac:dyDescent="0.2">
      <c r="A1650" s="14" t="s">
        <v>1733</v>
      </c>
      <c r="B1650" s="433" t="s">
        <v>1916</v>
      </c>
      <c r="C1650" s="14" t="s">
        <v>1919</v>
      </c>
      <c r="D1650" s="398">
        <v>144</v>
      </c>
      <c r="E1650" s="398">
        <v>144</v>
      </c>
      <c r="F1650" s="398"/>
      <c r="G1650" s="14">
        <v>2010</v>
      </c>
      <c r="H1650" s="14">
        <v>2010</v>
      </c>
      <c r="I1650" s="424">
        <f>VLOOKUP(H1650,[1]Inflation!$G$16:$H$26,2,FALSE)</f>
        <v>1.0461491063094051</v>
      </c>
      <c r="J1650" s="464">
        <f t="shared" si="179"/>
        <v>150.64547130855433</v>
      </c>
      <c r="K1650" s="14"/>
      <c r="L1650" s="18">
        <v>144</v>
      </c>
      <c r="M1650" s="14"/>
      <c r="N1650" s="16">
        <f t="shared" si="177"/>
        <v>150.64547130855433</v>
      </c>
      <c r="O1650" s="14">
        <v>144</v>
      </c>
      <c r="P1650" s="14"/>
      <c r="Q1650" s="16">
        <f t="shared" si="178"/>
        <v>150.64547130855433</v>
      </c>
      <c r="R1650" s="34" t="s">
        <v>27</v>
      </c>
      <c r="S1650" s="14" t="s">
        <v>1882</v>
      </c>
      <c r="T1650" s="14" t="s">
        <v>1920</v>
      </c>
      <c r="U1650" s="416">
        <v>9</v>
      </c>
      <c r="V1650" s="14" t="s">
        <v>3125</v>
      </c>
      <c r="W1650" s="14" t="s">
        <v>1921</v>
      </c>
      <c r="X1650" s="14"/>
    </row>
    <row r="1651" spans="1:24" s="401" customFormat="1" ht="38.25" x14ac:dyDescent="0.2">
      <c r="A1651" s="14" t="s">
        <v>2607</v>
      </c>
      <c r="B1651" s="14" t="s">
        <v>2608</v>
      </c>
      <c r="C1651" s="14"/>
      <c r="D1651" s="398">
        <v>500</v>
      </c>
      <c r="E1651" s="398">
        <v>500</v>
      </c>
      <c r="F1651" s="398"/>
      <c r="G1651" s="14">
        <v>2009</v>
      </c>
      <c r="H1651" s="14"/>
      <c r="I1651" s="424" t="e">
        <f>VLOOKUP(H1651,[1]Inflation!$G$16:$H$26,2,FALSE)</f>
        <v>#N/A</v>
      </c>
      <c r="J1651" s="16" t="e">
        <f t="shared" si="179"/>
        <v>#N/A</v>
      </c>
      <c r="K1651" s="398"/>
      <c r="L1651" s="16"/>
      <c r="M1651" s="398"/>
      <c r="N1651" s="16" t="e">
        <f t="shared" ref="N1651:N1675" si="180">M1651*I1651</f>
        <v>#N/A</v>
      </c>
      <c r="O1651" s="398"/>
      <c r="P1651" s="398"/>
      <c r="Q1651" s="16"/>
      <c r="R1651" s="14" t="s">
        <v>27</v>
      </c>
      <c r="S1651" s="14" t="s">
        <v>97</v>
      </c>
      <c r="T1651" s="14" t="s">
        <v>304</v>
      </c>
      <c r="U1651" s="416">
        <v>4</v>
      </c>
      <c r="V1651" s="14" t="s">
        <v>2739</v>
      </c>
      <c r="W1651" s="38" t="s">
        <v>305</v>
      </c>
      <c r="X1651" s="14"/>
    </row>
    <row r="1652" spans="1:24" s="401" customFormat="1" ht="38.25" x14ac:dyDescent="0.2">
      <c r="A1652" s="14" t="s">
        <v>2607</v>
      </c>
      <c r="B1652" s="14" t="s">
        <v>2608</v>
      </c>
      <c r="C1652" s="14"/>
      <c r="D1652" s="398">
        <v>2000</v>
      </c>
      <c r="E1652" s="398">
        <v>2000</v>
      </c>
      <c r="F1652" s="398"/>
      <c r="G1652" s="14">
        <v>2010</v>
      </c>
      <c r="H1652" s="14"/>
      <c r="I1652" s="424" t="e">
        <f>VLOOKUP(H1652,[1]Inflation!$G$16:$H$26,2,FALSE)</f>
        <v>#N/A</v>
      </c>
      <c r="J1652" s="16" t="e">
        <f t="shared" si="179"/>
        <v>#N/A</v>
      </c>
      <c r="K1652" s="398"/>
      <c r="L1652" s="16"/>
      <c r="M1652" s="398"/>
      <c r="N1652" s="16" t="e">
        <f t="shared" si="180"/>
        <v>#N/A</v>
      </c>
      <c r="O1652" s="14"/>
      <c r="P1652" s="14"/>
      <c r="Q1652" s="16"/>
      <c r="R1652" s="14" t="s">
        <v>27</v>
      </c>
      <c r="S1652" s="14" t="s">
        <v>84</v>
      </c>
      <c r="T1652" s="14" t="s">
        <v>421</v>
      </c>
      <c r="U1652" s="416">
        <v>4</v>
      </c>
      <c r="V1652" s="14" t="s">
        <v>2739</v>
      </c>
      <c r="W1652" s="38" t="s">
        <v>422</v>
      </c>
      <c r="X1652" s="14"/>
    </row>
    <row r="1653" spans="1:24" s="401" customFormat="1" ht="38.25" x14ac:dyDescent="0.2">
      <c r="A1653" s="14" t="s">
        <v>2607</v>
      </c>
      <c r="B1653" s="14" t="s">
        <v>2608</v>
      </c>
      <c r="C1653" s="14"/>
      <c r="D1653" s="398">
        <v>2200</v>
      </c>
      <c r="E1653" s="398">
        <v>2200</v>
      </c>
      <c r="F1653" s="398"/>
      <c r="G1653" s="14">
        <v>2010</v>
      </c>
      <c r="H1653" s="14"/>
      <c r="I1653" s="424" t="e">
        <f>VLOOKUP(H1653,[1]Inflation!$G$16:$H$26,2,FALSE)</f>
        <v>#N/A</v>
      </c>
      <c r="J1653" s="16" t="e">
        <f t="shared" si="179"/>
        <v>#N/A</v>
      </c>
      <c r="K1653" s="398"/>
      <c r="L1653" s="16" t="s">
        <v>963</v>
      </c>
      <c r="M1653" s="398"/>
      <c r="N1653" s="16" t="e">
        <f t="shared" si="180"/>
        <v>#N/A</v>
      </c>
      <c r="O1653" s="398" t="s">
        <v>963</v>
      </c>
      <c r="P1653" s="398"/>
      <c r="Q1653" s="16"/>
      <c r="R1653" s="14" t="s">
        <v>27</v>
      </c>
      <c r="S1653" s="14" t="s">
        <v>84</v>
      </c>
      <c r="T1653" s="14" t="s">
        <v>922</v>
      </c>
      <c r="U1653" s="416">
        <v>5</v>
      </c>
      <c r="V1653" s="14" t="s">
        <v>2739</v>
      </c>
      <c r="W1653" s="38" t="s">
        <v>923</v>
      </c>
      <c r="X1653" s="14"/>
    </row>
    <row r="1654" spans="1:24" s="401" customFormat="1" ht="38.25" x14ac:dyDescent="0.2">
      <c r="A1654" s="14" t="s">
        <v>2607</v>
      </c>
      <c r="B1654" s="14" t="s">
        <v>2609</v>
      </c>
      <c r="C1654" s="14" t="s">
        <v>2610</v>
      </c>
      <c r="D1654" s="14"/>
      <c r="E1654" s="14"/>
      <c r="F1654" s="14"/>
      <c r="G1654" s="14">
        <v>2012</v>
      </c>
      <c r="H1654" s="14"/>
      <c r="I1654" s="424" t="e">
        <f>VLOOKUP(H1654,[1]Inflation!$G$16:$H$26,2,FALSE)</f>
        <v>#N/A</v>
      </c>
      <c r="J1654" s="16" t="e">
        <f t="shared" si="179"/>
        <v>#N/A</v>
      </c>
      <c r="K1654" s="398"/>
      <c r="L1654" s="16">
        <v>1000</v>
      </c>
      <c r="M1654" s="398"/>
      <c r="N1654" s="16" t="e">
        <f t="shared" si="180"/>
        <v>#N/A</v>
      </c>
      <c r="O1654" s="398" t="s">
        <v>2611</v>
      </c>
      <c r="P1654" s="398"/>
      <c r="Q1654" s="16" t="e">
        <f t="shared" ref="Q1654:Q1675" si="181">P1654*I1654</f>
        <v>#N/A</v>
      </c>
      <c r="R1654" s="14" t="s">
        <v>27</v>
      </c>
      <c r="S1654" s="14" t="s">
        <v>84</v>
      </c>
      <c r="T1654" s="14" t="s">
        <v>287</v>
      </c>
      <c r="U1654" s="416" t="s">
        <v>32</v>
      </c>
      <c r="V1654" s="14" t="s">
        <v>2739</v>
      </c>
      <c r="W1654" s="38" t="s">
        <v>2612</v>
      </c>
      <c r="X1654" s="14"/>
    </row>
    <row r="1655" spans="1:24" s="401" customFormat="1" ht="38.25" x14ac:dyDescent="0.2">
      <c r="A1655" s="14" t="s">
        <v>2607</v>
      </c>
      <c r="B1655" s="14" t="s">
        <v>2613</v>
      </c>
      <c r="C1655" s="14"/>
      <c r="D1655" s="398"/>
      <c r="E1655" s="398"/>
      <c r="F1655" s="398"/>
      <c r="G1655" s="14">
        <v>2012</v>
      </c>
      <c r="H1655" s="14"/>
      <c r="I1655" s="424" t="e">
        <f>VLOOKUP(H1655,[1]Inflation!$G$16:$H$26,2,FALSE)</f>
        <v>#N/A</v>
      </c>
      <c r="J1655" s="16" t="e">
        <f t="shared" si="179"/>
        <v>#N/A</v>
      </c>
      <c r="K1655" s="14"/>
      <c r="L1655" s="16">
        <v>5600</v>
      </c>
      <c r="M1655" s="398"/>
      <c r="N1655" s="16" t="e">
        <f t="shared" si="180"/>
        <v>#N/A</v>
      </c>
      <c r="O1655" s="398">
        <v>7300</v>
      </c>
      <c r="P1655" s="398">
        <v>7300</v>
      </c>
      <c r="Q1655" s="16" t="e">
        <f t="shared" si="181"/>
        <v>#N/A</v>
      </c>
      <c r="R1655" s="14" t="s">
        <v>27</v>
      </c>
      <c r="S1655" s="14" t="s">
        <v>115</v>
      </c>
      <c r="T1655" s="14" t="s">
        <v>2614</v>
      </c>
      <c r="U1655" s="416" t="s">
        <v>32</v>
      </c>
      <c r="V1655" s="14" t="s">
        <v>2739</v>
      </c>
      <c r="W1655" s="38" t="s">
        <v>2615</v>
      </c>
      <c r="X1655" s="14"/>
    </row>
    <row r="1656" spans="1:24" s="401" customFormat="1" ht="38.25" x14ac:dyDescent="0.2">
      <c r="A1656" s="14" t="s">
        <v>2607</v>
      </c>
      <c r="B1656" s="14" t="s">
        <v>2613</v>
      </c>
      <c r="C1656" s="14" t="s">
        <v>2616</v>
      </c>
      <c r="D1656" s="398">
        <v>5000</v>
      </c>
      <c r="E1656" s="398">
        <v>5000</v>
      </c>
      <c r="F1656" s="398"/>
      <c r="G1656" s="14">
        <v>2006</v>
      </c>
      <c r="H1656" s="14"/>
      <c r="I1656" s="424" t="e">
        <f>VLOOKUP(H1656,[1]Inflation!$G$16:$H$26,2,FALSE)</f>
        <v>#N/A</v>
      </c>
      <c r="J1656" s="16" t="e">
        <f t="shared" si="179"/>
        <v>#N/A</v>
      </c>
      <c r="K1656" s="14"/>
      <c r="L1656" s="16"/>
      <c r="M1656" s="398"/>
      <c r="N1656" s="16" t="e">
        <f t="shared" si="180"/>
        <v>#N/A</v>
      </c>
      <c r="O1656" s="398"/>
      <c r="P1656" s="398"/>
      <c r="Q1656" s="16" t="e">
        <f t="shared" si="181"/>
        <v>#N/A</v>
      </c>
      <c r="R1656" s="14" t="s">
        <v>27</v>
      </c>
      <c r="S1656" s="14" t="s">
        <v>28</v>
      </c>
      <c r="T1656" s="14" t="s">
        <v>359</v>
      </c>
      <c r="U1656" s="416">
        <v>44</v>
      </c>
      <c r="V1656" s="14" t="s">
        <v>2739</v>
      </c>
      <c r="W1656" s="38" t="s">
        <v>360</v>
      </c>
      <c r="X1656" s="14"/>
    </row>
    <row r="1657" spans="1:24" s="401" customFormat="1" ht="38.25" x14ac:dyDescent="0.2">
      <c r="A1657" s="14" t="s">
        <v>2607</v>
      </c>
      <c r="B1657" s="14" t="s">
        <v>2617</v>
      </c>
      <c r="C1657" s="14" t="s">
        <v>2618</v>
      </c>
      <c r="D1657" s="404" t="s">
        <v>32</v>
      </c>
      <c r="E1657" s="404" t="s">
        <v>32</v>
      </c>
      <c r="F1657" s="404"/>
      <c r="G1657" s="14">
        <v>2011</v>
      </c>
      <c r="H1657" s="14"/>
      <c r="I1657" s="424" t="e">
        <f>VLOOKUP(H1657,[1]Inflation!$G$16:$H$26,2,FALSE)</f>
        <v>#N/A</v>
      </c>
      <c r="J1657" s="16" t="e">
        <f t="shared" si="179"/>
        <v>#N/A</v>
      </c>
      <c r="K1657" s="14" t="s">
        <v>32</v>
      </c>
      <c r="L1657" s="458">
        <v>2000</v>
      </c>
      <c r="M1657" s="405">
        <f>L1657/3</f>
        <v>666.66666666666663</v>
      </c>
      <c r="N1657" s="16" t="e">
        <f t="shared" si="180"/>
        <v>#N/A</v>
      </c>
      <c r="O1657" s="405">
        <v>3000</v>
      </c>
      <c r="P1657" s="405">
        <f>O1657/3</f>
        <v>1000</v>
      </c>
      <c r="Q1657" s="16" t="e">
        <f t="shared" si="181"/>
        <v>#N/A</v>
      </c>
      <c r="R1657" s="14" t="s">
        <v>320</v>
      </c>
      <c r="S1657" s="14" t="s">
        <v>88</v>
      </c>
      <c r="T1657" s="14" t="s">
        <v>2619</v>
      </c>
      <c r="U1657" s="416" t="s">
        <v>210</v>
      </c>
      <c r="V1657" s="14" t="s">
        <v>2739</v>
      </c>
      <c r="W1657" s="38" t="s">
        <v>2620</v>
      </c>
      <c r="X1657" s="14"/>
    </row>
    <row r="1658" spans="1:24" s="401" customFormat="1" ht="38.25" x14ac:dyDescent="0.2">
      <c r="A1658" s="14" t="s">
        <v>2607</v>
      </c>
      <c r="B1658" s="14" t="s">
        <v>2617</v>
      </c>
      <c r="C1658" s="14" t="s">
        <v>2618</v>
      </c>
      <c r="D1658" s="398">
        <v>1667</v>
      </c>
      <c r="E1658" s="398">
        <v>1667</v>
      </c>
      <c r="F1658" s="398"/>
      <c r="G1658" s="14">
        <v>2007</v>
      </c>
      <c r="H1658" s="14"/>
      <c r="I1658" s="424" t="e">
        <f>VLOOKUP(H1658,[1]Inflation!$G$16:$H$26,2,FALSE)</f>
        <v>#N/A</v>
      </c>
      <c r="J1658" s="16" t="e">
        <f t="shared" si="179"/>
        <v>#N/A</v>
      </c>
      <c r="K1658" s="14" t="s">
        <v>32</v>
      </c>
      <c r="L1658" s="18" t="s">
        <v>210</v>
      </c>
      <c r="M1658" s="14"/>
      <c r="N1658" s="16" t="e">
        <f t="shared" si="180"/>
        <v>#N/A</v>
      </c>
      <c r="O1658" s="14" t="s">
        <v>210</v>
      </c>
      <c r="P1658" s="14"/>
      <c r="Q1658" s="16" t="e">
        <f t="shared" si="181"/>
        <v>#N/A</v>
      </c>
      <c r="R1658" s="14" t="s">
        <v>27</v>
      </c>
      <c r="S1658" s="14" t="s">
        <v>28</v>
      </c>
      <c r="T1658" s="14" t="s">
        <v>2621</v>
      </c>
      <c r="U1658" s="416">
        <v>2</v>
      </c>
      <c r="V1658" s="14" t="s">
        <v>2979</v>
      </c>
      <c r="W1658" s="38" t="s">
        <v>2622</v>
      </c>
      <c r="X1658" s="14"/>
    </row>
    <row r="1659" spans="1:24" s="401" customFormat="1" ht="38.25" x14ac:dyDescent="0.2">
      <c r="A1659" s="14" t="s">
        <v>2607</v>
      </c>
      <c r="B1659" s="14" t="s">
        <v>2617</v>
      </c>
      <c r="C1659" s="14" t="s">
        <v>2618</v>
      </c>
      <c r="D1659" s="398">
        <v>5000</v>
      </c>
      <c r="E1659" s="398">
        <f>D1659/2</f>
        <v>2500</v>
      </c>
      <c r="F1659" s="398" t="s">
        <v>27</v>
      </c>
      <c r="G1659" s="14">
        <v>2011</v>
      </c>
      <c r="H1659" s="14"/>
      <c r="I1659" s="424" t="e">
        <f>VLOOKUP(H1659,[1]Inflation!$G$16:$H$26,2,FALSE)</f>
        <v>#N/A</v>
      </c>
      <c r="J1659" s="16" t="e">
        <f t="shared" si="179"/>
        <v>#N/A</v>
      </c>
      <c r="K1659" s="14" t="s">
        <v>32</v>
      </c>
      <c r="L1659" s="18" t="s">
        <v>210</v>
      </c>
      <c r="M1659" s="14"/>
      <c r="N1659" s="16" t="e">
        <f t="shared" si="180"/>
        <v>#N/A</v>
      </c>
      <c r="O1659" s="14" t="s">
        <v>210</v>
      </c>
      <c r="P1659" s="14"/>
      <c r="Q1659" s="16" t="e">
        <f t="shared" si="181"/>
        <v>#N/A</v>
      </c>
      <c r="R1659" s="14" t="s">
        <v>49</v>
      </c>
      <c r="S1659" s="14" t="s">
        <v>44</v>
      </c>
      <c r="T1659" s="14" t="s">
        <v>45</v>
      </c>
      <c r="U1659" s="416">
        <v>16</v>
      </c>
      <c r="V1659" s="14" t="s">
        <v>2739</v>
      </c>
      <c r="W1659" s="38" t="s">
        <v>46</v>
      </c>
      <c r="X1659" s="14"/>
    </row>
    <row r="1660" spans="1:24" s="401" customFormat="1" ht="38.25" x14ac:dyDescent="0.2">
      <c r="A1660" s="14" t="s">
        <v>2607</v>
      </c>
      <c r="B1660" s="14" t="s">
        <v>2623</v>
      </c>
      <c r="C1660" s="14" t="s">
        <v>2624</v>
      </c>
      <c r="D1660" s="398">
        <v>2000</v>
      </c>
      <c r="E1660" s="398">
        <v>2000</v>
      </c>
      <c r="F1660" s="398"/>
      <c r="G1660" s="14">
        <v>2002</v>
      </c>
      <c r="H1660" s="14"/>
      <c r="I1660" s="424" t="e">
        <f>VLOOKUP(H1660,[1]Inflation!$G$16:$H$26,2,FALSE)</f>
        <v>#N/A</v>
      </c>
      <c r="J1660" s="16" t="e">
        <f t="shared" si="179"/>
        <v>#N/A</v>
      </c>
      <c r="K1660" s="14"/>
      <c r="L1660" s="16"/>
      <c r="M1660" s="398"/>
      <c r="N1660" s="16" t="e">
        <f t="shared" si="180"/>
        <v>#N/A</v>
      </c>
      <c r="O1660" s="398"/>
      <c r="P1660" s="398"/>
      <c r="Q1660" s="16" t="e">
        <f t="shared" si="181"/>
        <v>#N/A</v>
      </c>
      <c r="R1660" s="14" t="s">
        <v>27</v>
      </c>
      <c r="S1660" s="14" t="s">
        <v>83</v>
      </c>
      <c r="T1660" s="14" t="s">
        <v>289</v>
      </c>
      <c r="U1660" s="416" t="s">
        <v>32</v>
      </c>
      <c r="V1660" s="14" t="s">
        <v>2739</v>
      </c>
      <c r="W1660" s="38" t="s">
        <v>2625</v>
      </c>
      <c r="X1660" s="14"/>
    </row>
    <row r="1661" spans="1:24" s="401" customFormat="1" ht="38.25" x14ac:dyDescent="0.2">
      <c r="A1661" s="14" t="s">
        <v>2607</v>
      </c>
      <c r="B1661" s="14" t="s">
        <v>2623</v>
      </c>
      <c r="C1661" s="14"/>
      <c r="D1661" s="398">
        <v>4000</v>
      </c>
      <c r="E1661" s="398">
        <v>4000</v>
      </c>
      <c r="F1661" s="398"/>
      <c r="G1661" s="14">
        <v>2007</v>
      </c>
      <c r="H1661" s="14"/>
      <c r="I1661" s="424" t="e">
        <f>VLOOKUP(H1661,[1]Inflation!$G$16:$H$26,2,FALSE)</f>
        <v>#N/A</v>
      </c>
      <c r="J1661" s="16" t="e">
        <f t="shared" si="179"/>
        <v>#N/A</v>
      </c>
      <c r="K1661" s="398"/>
      <c r="L1661" s="16"/>
      <c r="M1661" s="398"/>
      <c r="N1661" s="16" t="e">
        <f t="shared" si="180"/>
        <v>#N/A</v>
      </c>
      <c r="O1661" s="398"/>
      <c r="P1661" s="398"/>
      <c r="Q1661" s="16" t="e">
        <f t="shared" si="181"/>
        <v>#N/A</v>
      </c>
      <c r="R1661" s="14" t="s">
        <v>27</v>
      </c>
      <c r="S1661" s="14" t="s">
        <v>28</v>
      </c>
      <c r="T1661" s="14" t="s">
        <v>2626</v>
      </c>
      <c r="U1661" s="416">
        <v>7</v>
      </c>
      <c r="V1661" s="14" t="s">
        <v>2739</v>
      </c>
      <c r="W1661" s="38" t="s">
        <v>2627</v>
      </c>
      <c r="X1661" s="14"/>
    </row>
    <row r="1662" spans="1:24" s="401" customFormat="1" ht="38.25" x14ac:dyDescent="0.2">
      <c r="A1662" s="14" t="s">
        <v>2607</v>
      </c>
      <c r="B1662" s="14" t="s">
        <v>2623</v>
      </c>
      <c r="C1662" s="14"/>
      <c r="D1662" s="398">
        <v>1200</v>
      </c>
      <c r="E1662" s="398">
        <v>1200</v>
      </c>
      <c r="F1662" s="398"/>
      <c r="G1662" s="14">
        <v>2012</v>
      </c>
      <c r="H1662" s="14"/>
      <c r="I1662" s="424" t="e">
        <f>VLOOKUP(H1662,[1]Inflation!$G$16:$H$26,2,FALSE)</f>
        <v>#N/A</v>
      </c>
      <c r="J1662" s="16" t="e">
        <f t="shared" si="179"/>
        <v>#N/A</v>
      </c>
      <c r="K1662" s="398"/>
      <c r="L1662" s="16"/>
      <c r="M1662" s="398"/>
      <c r="N1662" s="16" t="e">
        <f t="shared" si="180"/>
        <v>#N/A</v>
      </c>
      <c r="O1662" s="398"/>
      <c r="P1662" s="398"/>
      <c r="Q1662" s="16" t="e">
        <f t="shared" si="181"/>
        <v>#N/A</v>
      </c>
      <c r="R1662" s="14" t="s">
        <v>27</v>
      </c>
      <c r="S1662" s="14" t="s">
        <v>2628</v>
      </c>
      <c r="T1662" s="14" t="s">
        <v>2629</v>
      </c>
      <c r="U1662" s="416" t="s">
        <v>210</v>
      </c>
      <c r="V1662" s="14" t="s">
        <v>2739</v>
      </c>
      <c r="W1662" s="38" t="s">
        <v>2630</v>
      </c>
      <c r="X1662" s="14"/>
    </row>
    <row r="1663" spans="1:24" s="401" customFormat="1" ht="38.25" x14ac:dyDescent="0.2">
      <c r="A1663" s="14" t="s">
        <v>2607</v>
      </c>
      <c r="B1663" s="14" t="s">
        <v>2623</v>
      </c>
      <c r="C1663" s="14"/>
      <c r="D1663" s="398"/>
      <c r="E1663" s="398"/>
      <c r="F1663" s="398"/>
      <c r="G1663" s="14">
        <v>2012</v>
      </c>
      <c r="H1663" s="14"/>
      <c r="I1663" s="424" t="e">
        <f>VLOOKUP(H1663,[1]Inflation!$G$16:$H$26,2,FALSE)</f>
        <v>#N/A</v>
      </c>
      <c r="J1663" s="16" t="e">
        <f t="shared" si="179"/>
        <v>#N/A</v>
      </c>
      <c r="K1663" s="398"/>
      <c r="L1663" s="16">
        <v>1500</v>
      </c>
      <c r="M1663" s="398">
        <v>1500</v>
      </c>
      <c r="N1663" s="16" t="e">
        <f t="shared" si="180"/>
        <v>#N/A</v>
      </c>
      <c r="O1663" s="398">
        <v>2000</v>
      </c>
      <c r="P1663" s="398"/>
      <c r="Q1663" s="16" t="e">
        <f t="shared" si="181"/>
        <v>#N/A</v>
      </c>
      <c r="R1663" s="14" t="s">
        <v>27</v>
      </c>
      <c r="S1663" s="14" t="s">
        <v>115</v>
      </c>
      <c r="T1663" s="14" t="s">
        <v>2631</v>
      </c>
      <c r="U1663" s="416" t="s">
        <v>210</v>
      </c>
      <c r="V1663" s="14" t="s">
        <v>2739</v>
      </c>
      <c r="W1663" s="38" t="s">
        <v>2632</v>
      </c>
      <c r="X1663" s="14"/>
    </row>
    <row r="1664" spans="1:24" s="401" customFormat="1" ht="38.25" x14ac:dyDescent="0.2">
      <c r="A1664" s="14" t="s">
        <v>2607</v>
      </c>
      <c r="B1664" s="14" t="s">
        <v>2623</v>
      </c>
      <c r="C1664" s="14"/>
      <c r="D1664" s="398">
        <v>3000</v>
      </c>
      <c r="E1664" s="398">
        <v>3000</v>
      </c>
      <c r="F1664" s="398"/>
      <c r="G1664" s="14">
        <v>2012</v>
      </c>
      <c r="H1664" s="14"/>
      <c r="I1664" s="424" t="e">
        <f>VLOOKUP(H1664,[1]Inflation!$G$16:$H$26,2,FALSE)</f>
        <v>#N/A</v>
      </c>
      <c r="J1664" s="16" t="e">
        <f t="shared" si="179"/>
        <v>#N/A</v>
      </c>
      <c r="K1664" s="398"/>
      <c r="L1664" s="16" t="s">
        <v>963</v>
      </c>
      <c r="M1664" s="398"/>
      <c r="N1664" s="16" t="e">
        <f t="shared" si="180"/>
        <v>#N/A</v>
      </c>
      <c r="O1664" s="398" t="s">
        <v>963</v>
      </c>
      <c r="P1664" s="398"/>
      <c r="Q1664" s="16" t="e">
        <f t="shared" si="181"/>
        <v>#N/A</v>
      </c>
      <c r="R1664" s="14" t="s">
        <v>27</v>
      </c>
      <c r="S1664" s="14" t="s">
        <v>28</v>
      </c>
      <c r="T1664" s="14" t="s">
        <v>2633</v>
      </c>
      <c r="U1664" s="416" t="s">
        <v>210</v>
      </c>
      <c r="V1664" s="14" t="s">
        <v>2739</v>
      </c>
      <c r="W1664" s="38" t="s">
        <v>2634</v>
      </c>
      <c r="X1664" s="14"/>
    </row>
    <row r="1665" spans="1:24" s="401" customFormat="1" ht="38.25" x14ac:dyDescent="0.2">
      <c r="A1665" s="14" t="s">
        <v>2607</v>
      </c>
      <c r="B1665" s="14" t="s">
        <v>2623</v>
      </c>
      <c r="C1665" s="14"/>
      <c r="D1665" s="398">
        <v>1700</v>
      </c>
      <c r="E1665" s="398">
        <v>1700</v>
      </c>
      <c r="F1665" s="398"/>
      <c r="G1665" s="14">
        <v>2007</v>
      </c>
      <c r="H1665" s="14"/>
      <c r="I1665" s="424" t="e">
        <f>VLOOKUP(H1665,[1]Inflation!$G$16:$H$26,2,FALSE)</f>
        <v>#N/A</v>
      </c>
      <c r="J1665" s="16" t="e">
        <f t="shared" si="179"/>
        <v>#N/A</v>
      </c>
      <c r="K1665" s="14"/>
      <c r="L1665" s="16"/>
      <c r="M1665" s="398"/>
      <c r="N1665" s="16" t="e">
        <f t="shared" si="180"/>
        <v>#N/A</v>
      </c>
      <c r="O1665" s="398"/>
      <c r="P1665" s="398"/>
      <c r="Q1665" s="16" t="e">
        <f t="shared" si="181"/>
        <v>#N/A</v>
      </c>
      <c r="R1665" s="14" t="s">
        <v>27</v>
      </c>
      <c r="S1665" s="14" t="s">
        <v>97</v>
      </c>
      <c r="T1665" s="14" t="s">
        <v>98</v>
      </c>
      <c r="U1665" s="416" t="s">
        <v>376</v>
      </c>
      <c r="V1665" s="14" t="s">
        <v>2739</v>
      </c>
      <c r="W1665" s="38" t="s">
        <v>99</v>
      </c>
      <c r="X1665" s="14"/>
    </row>
    <row r="1666" spans="1:24" s="401" customFormat="1" ht="38.25" x14ac:dyDescent="0.2">
      <c r="A1666" s="14" t="s">
        <v>2607</v>
      </c>
      <c r="B1666" s="14" t="s">
        <v>2623</v>
      </c>
      <c r="C1666" s="14"/>
      <c r="D1666" s="398"/>
      <c r="E1666" s="398"/>
      <c r="F1666" s="398"/>
      <c r="G1666" s="14">
        <v>2011</v>
      </c>
      <c r="H1666" s="14"/>
      <c r="I1666" s="424" t="e">
        <f>VLOOKUP(H1666,[1]Inflation!$G$16:$H$26,2,FALSE)</f>
        <v>#N/A</v>
      </c>
      <c r="J1666" s="16" t="e">
        <f t="shared" si="179"/>
        <v>#N/A</v>
      </c>
      <c r="K1666" s="14"/>
      <c r="L1666" s="16">
        <v>14000</v>
      </c>
      <c r="M1666" s="398">
        <f>L1666/3</f>
        <v>4666.666666666667</v>
      </c>
      <c r="N1666" s="16" t="e">
        <f t="shared" si="180"/>
        <v>#N/A</v>
      </c>
      <c r="O1666" s="398">
        <v>20000</v>
      </c>
      <c r="P1666" s="398">
        <f>O1666/3</f>
        <v>6666.666666666667</v>
      </c>
      <c r="Q1666" s="16" t="e">
        <f t="shared" si="181"/>
        <v>#N/A</v>
      </c>
      <c r="R1666" s="14" t="s">
        <v>2635</v>
      </c>
      <c r="S1666" s="14" t="s">
        <v>115</v>
      </c>
      <c r="T1666" s="14" t="s">
        <v>116</v>
      </c>
      <c r="U1666" s="416">
        <v>33</v>
      </c>
      <c r="V1666" s="14" t="s">
        <v>2739</v>
      </c>
      <c r="W1666" s="38" t="s">
        <v>117</v>
      </c>
      <c r="X1666" s="14"/>
    </row>
    <row r="1667" spans="1:24" s="401" customFormat="1" ht="38.25" x14ac:dyDescent="0.2">
      <c r="A1667" s="14" t="s">
        <v>2607</v>
      </c>
      <c r="B1667" s="14" t="s">
        <v>2623</v>
      </c>
      <c r="C1667" s="14"/>
      <c r="D1667" s="398"/>
      <c r="E1667" s="398"/>
      <c r="F1667" s="398"/>
      <c r="G1667" s="14">
        <v>2010</v>
      </c>
      <c r="H1667" s="14"/>
      <c r="I1667" s="424" t="e">
        <f>VLOOKUP(H1667,[1]Inflation!$G$16:$H$26,2,FALSE)</f>
        <v>#N/A</v>
      </c>
      <c r="J1667" s="16" t="e">
        <f t="shared" si="179"/>
        <v>#N/A</v>
      </c>
      <c r="K1667" s="398"/>
      <c r="L1667" s="16">
        <v>3700</v>
      </c>
      <c r="M1667" s="398">
        <v>3700</v>
      </c>
      <c r="N1667" s="16" t="e">
        <f t="shared" si="180"/>
        <v>#N/A</v>
      </c>
      <c r="O1667" s="398">
        <v>5330</v>
      </c>
      <c r="P1667" s="398">
        <v>5330</v>
      </c>
      <c r="Q1667" s="16" t="e">
        <f t="shared" si="181"/>
        <v>#N/A</v>
      </c>
      <c r="R1667" s="14" t="s">
        <v>27</v>
      </c>
      <c r="S1667" s="14" t="s">
        <v>284</v>
      </c>
      <c r="T1667" s="14" t="s">
        <v>298</v>
      </c>
      <c r="U1667" s="416">
        <v>7</v>
      </c>
      <c r="V1667" s="14" t="s">
        <v>2739</v>
      </c>
      <c r="W1667" s="38" t="s">
        <v>299</v>
      </c>
      <c r="X1667" s="14" t="s">
        <v>2736</v>
      </c>
    </row>
    <row r="1668" spans="1:24" s="401" customFormat="1" ht="38.25" x14ac:dyDescent="0.2">
      <c r="A1668" s="14" t="s">
        <v>2607</v>
      </c>
      <c r="B1668" s="14" t="s">
        <v>2623</v>
      </c>
      <c r="C1668" s="14"/>
      <c r="D1668" s="398" t="s">
        <v>963</v>
      </c>
      <c r="E1668" s="398" t="s">
        <v>963</v>
      </c>
      <c r="F1668" s="398"/>
      <c r="G1668" s="14">
        <v>2012</v>
      </c>
      <c r="H1668" s="14"/>
      <c r="I1668" s="424" t="e">
        <f>VLOOKUP(H1668,[1]Inflation!$G$16:$H$26,2,FALSE)</f>
        <v>#N/A</v>
      </c>
      <c r="J1668" s="16" t="e">
        <f t="shared" si="179"/>
        <v>#N/A</v>
      </c>
      <c r="K1668" s="398"/>
      <c r="L1668" s="16">
        <v>2000</v>
      </c>
      <c r="M1668" s="398">
        <v>2000</v>
      </c>
      <c r="N1668" s="16" t="e">
        <f t="shared" si="180"/>
        <v>#N/A</v>
      </c>
      <c r="O1668" s="398">
        <v>2500</v>
      </c>
      <c r="P1668" s="398">
        <v>2500</v>
      </c>
      <c r="Q1668" s="16" t="e">
        <f t="shared" si="181"/>
        <v>#N/A</v>
      </c>
      <c r="R1668" s="14" t="s">
        <v>27</v>
      </c>
      <c r="S1668" s="14" t="s">
        <v>84</v>
      </c>
      <c r="T1668" s="14" t="s">
        <v>300</v>
      </c>
      <c r="U1668" s="416" t="s">
        <v>210</v>
      </c>
      <c r="V1668" s="14" t="s">
        <v>2739</v>
      </c>
      <c r="W1668" s="38" t="s">
        <v>2636</v>
      </c>
      <c r="X1668" s="14"/>
    </row>
    <row r="1669" spans="1:24" s="401" customFormat="1" ht="38.25" x14ac:dyDescent="0.2">
      <c r="A1669" s="14" t="s">
        <v>2607</v>
      </c>
      <c r="B1669" s="14" t="s">
        <v>2623</v>
      </c>
      <c r="C1669" s="14"/>
      <c r="D1669" s="398">
        <v>2000</v>
      </c>
      <c r="E1669" s="398">
        <v>2000</v>
      </c>
      <c r="F1669" s="398"/>
      <c r="G1669" s="14">
        <v>2012</v>
      </c>
      <c r="H1669" s="14"/>
      <c r="I1669" s="424" t="e">
        <f>VLOOKUP(H1669,[1]Inflation!$G$16:$H$26,2,FALSE)</f>
        <v>#N/A</v>
      </c>
      <c r="J1669" s="16" t="e">
        <f t="shared" si="179"/>
        <v>#N/A</v>
      </c>
      <c r="K1669" s="398"/>
      <c r="L1669" s="16" t="s">
        <v>963</v>
      </c>
      <c r="M1669" s="398" t="s">
        <v>963</v>
      </c>
      <c r="N1669" s="16" t="e">
        <f t="shared" si="180"/>
        <v>#VALUE!</v>
      </c>
      <c r="O1669" s="398" t="s">
        <v>963</v>
      </c>
      <c r="P1669" s="398" t="s">
        <v>963</v>
      </c>
      <c r="Q1669" s="16" t="e">
        <f t="shared" si="181"/>
        <v>#VALUE!</v>
      </c>
      <c r="R1669" s="14" t="s">
        <v>27</v>
      </c>
      <c r="S1669" s="14" t="s">
        <v>74</v>
      </c>
      <c r="T1669" s="14" t="s">
        <v>300</v>
      </c>
      <c r="U1669" s="416" t="s">
        <v>210</v>
      </c>
      <c r="V1669" s="14" t="s">
        <v>2739</v>
      </c>
      <c r="W1669" s="38" t="s">
        <v>2636</v>
      </c>
      <c r="X1669" s="14"/>
    </row>
    <row r="1670" spans="1:24" s="401" customFormat="1" ht="38.25" x14ac:dyDescent="0.2">
      <c r="A1670" s="14" t="s">
        <v>2607</v>
      </c>
      <c r="B1670" s="14" t="s">
        <v>2623</v>
      </c>
      <c r="C1670" s="14"/>
      <c r="D1670" s="398">
        <v>2000</v>
      </c>
      <c r="E1670" s="398">
        <v>2000</v>
      </c>
      <c r="F1670" s="398"/>
      <c r="G1670" s="14">
        <v>2012</v>
      </c>
      <c r="H1670" s="14"/>
      <c r="I1670" s="424" t="e">
        <f>VLOOKUP(H1670,[1]Inflation!$G$16:$H$26,2,FALSE)</f>
        <v>#N/A</v>
      </c>
      <c r="J1670" s="16" t="e">
        <f t="shared" si="179"/>
        <v>#N/A</v>
      </c>
      <c r="K1670" s="398"/>
      <c r="L1670" s="16" t="s">
        <v>963</v>
      </c>
      <c r="M1670" s="398" t="s">
        <v>963</v>
      </c>
      <c r="N1670" s="16" t="e">
        <f t="shared" si="180"/>
        <v>#VALUE!</v>
      </c>
      <c r="O1670" s="398" t="s">
        <v>963</v>
      </c>
      <c r="P1670" s="398" t="s">
        <v>963</v>
      </c>
      <c r="Q1670" s="16" t="e">
        <f t="shared" si="181"/>
        <v>#VALUE!</v>
      </c>
      <c r="R1670" s="14" t="s">
        <v>27</v>
      </c>
      <c r="S1670" s="14" t="s">
        <v>284</v>
      </c>
      <c r="T1670" s="14" t="s">
        <v>300</v>
      </c>
      <c r="U1670" s="416" t="s">
        <v>210</v>
      </c>
      <c r="V1670" s="14" t="s">
        <v>2739</v>
      </c>
      <c r="W1670" s="38" t="s">
        <v>2636</v>
      </c>
      <c r="X1670" s="14"/>
    </row>
    <row r="1671" spans="1:24" s="401" customFormat="1" ht="38.25" x14ac:dyDescent="0.2">
      <c r="A1671" s="14" t="s">
        <v>2607</v>
      </c>
      <c r="B1671" s="14" t="s">
        <v>2637</v>
      </c>
      <c r="C1671" s="14"/>
      <c r="D1671" s="398">
        <v>2000</v>
      </c>
      <c r="E1671" s="398">
        <v>2000</v>
      </c>
      <c r="F1671" s="398"/>
      <c r="G1671" s="14">
        <v>2010</v>
      </c>
      <c r="H1671" s="14"/>
      <c r="I1671" s="424" t="e">
        <f>VLOOKUP(H1671,[1]Inflation!$G$16:$H$26,2,FALSE)</f>
        <v>#N/A</v>
      </c>
      <c r="J1671" s="16" t="e">
        <f t="shared" si="179"/>
        <v>#N/A</v>
      </c>
      <c r="K1671" s="398"/>
      <c r="L1671" s="16"/>
      <c r="M1671" s="398"/>
      <c r="N1671" s="16" t="e">
        <f t="shared" si="180"/>
        <v>#N/A</v>
      </c>
      <c r="O1671" s="398"/>
      <c r="P1671" s="398"/>
      <c r="Q1671" s="16" t="e">
        <f t="shared" si="181"/>
        <v>#N/A</v>
      </c>
      <c r="R1671" s="14" t="s">
        <v>27</v>
      </c>
      <c r="S1671" s="14" t="s">
        <v>84</v>
      </c>
      <c r="T1671" s="14" t="s">
        <v>421</v>
      </c>
      <c r="U1671" s="416">
        <v>5</v>
      </c>
      <c r="V1671" s="14" t="s">
        <v>2739</v>
      </c>
      <c r="W1671" s="38" t="s">
        <v>422</v>
      </c>
      <c r="X1671" s="14"/>
    </row>
    <row r="1672" spans="1:24" s="401" customFormat="1" ht="38.25" x14ac:dyDescent="0.2">
      <c r="A1672" s="14" t="s">
        <v>2607</v>
      </c>
      <c r="B1672" s="14" t="s">
        <v>2637</v>
      </c>
      <c r="C1672" s="14"/>
      <c r="D1672" s="398" t="s">
        <v>963</v>
      </c>
      <c r="E1672" s="398" t="s">
        <v>963</v>
      </c>
      <c r="F1672" s="398"/>
      <c r="G1672" s="14">
        <v>2012</v>
      </c>
      <c r="H1672" s="14"/>
      <c r="I1672" s="424" t="e">
        <f>VLOOKUP(H1672,[1]Inflation!$G$16:$H$26,2,FALSE)</f>
        <v>#N/A</v>
      </c>
      <c r="J1672" s="16" t="e">
        <f t="shared" si="179"/>
        <v>#N/A</v>
      </c>
      <c r="K1672" s="398"/>
      <c r="L1672" s="16">
        <v>2000</v>
      </c>
      <c r="M1672" s="398">
        <v>2000</v>
      </c>
      <c r="N1672" s="16" t="e">
        <f t="shared" si="180"/>
        <v>#N/A</v>
      </c>
      <c r="O1672" s="398">
        <v>2500</v>
      </c>
      <c r="P1672" s="398">
        <v>2500</v>
      </c>
      <c r="Q1672" s="16" t="e">
        <f t="shared" si="181"/>
        <v>#N/A</v>
      </c>
      <c r="R1672" s="14" t="s">
        <v>27</v>
      </c>
      <c r="S1672" s="14" t="s">
        <v>84</v>
      </c>
      <c r="T1672" s="14" t="s">
        <v>300</v>
      </c>
      <c r="U1672" s="416" t="s">
        <v>210</v>
      </c>
      <c r="V1672" s="14" t="s">
        <v>2739</v>
      </c>
      <c r="W1672" s="38" t="s">
        <v>2639</v>
      </c>
      <c r="X1672" s="14"/>
    </row>
    <row r="1673" spans="1:24" s="401" customFormat="1" ht="38.25" x14ac:dyDescent="0.2">
      <c r="A1673" s="14" t="s">
        <v>2607</v>
      </c>
      <c r="B1673" s="14" t="s">
        <v>2637</v>
      </c>
      <c r="C1673" s="14"/>
      <c r="D1673" s="398">
        <v>2000</v>
      </c>
      <c r="E1673" s="398">
        <v>2000</v>
      </c>
      <c r="F1673" s="398"/>
      <c r="G1673" s="14">
        <v>2012</v>
      </c>
      <c r="H1673" s="14"/>
      <c r="I1673" s="424" t="e">
        <f>VLOOKUP(H1673,[1]Inflation!$G$16:$H$26,2,FALSE)</f>
        <v>#N/A</v>
      </c>
      <c r="J1673" s="16" t="e">
        <f t="shared" si="179"/>
        <v>#N/A</v>
      </c>
      <c r="K1673" s="398"/>
      <c r="L1673" s="16" t="s">
        <v>963</v>
      </c>
      <c r="M1673" s="398" t="s">
        <v>963</v>
      </c>
      <c r="N1673" s="16" t="e">
        <f t="shared" si="180"/>
        <v>#VALUE!</v>
      </c>
      <c r="O1673" s="398" t="s">
        <v>963</v>
      </c>
      <c r="P1673" s="398" t="s">
        <v>963</v>
      </c>
      <c r="Q1673" s="16" t="e">
        <f t="shared" si="181"/>
        <v>#VALUE!</v>
      </c>
      <c r="R1673" s="14" t="s">
        <v>27</v>
      </c>
      <c r="S1673" s="14" t="s">
        <v>74</v>
      </c>
      <c r="T1673" s="14" t="s">
        <v>300</v>
      </c>
      <c r="U1673" s="416" t="s">
        <v>210</v>
      </c>
      <c r="V1673" s="14" t="s">
        <v>2739</v>
      </c>
      <c r="W1673" s="38" t="s">
        <v>2639</v>
      </c>
      <c r="X1673" s="14"/>
    </row>
    <row r="1674" spans="1:24" s="401" customFormat="1" ht="38.25" x14ac:dyDescent="0.2">
      <c r="A1674" s="14" t="s">
        <v>2607</v>
      </c>
      <c r="B1674" s="14" t="s">
        <v>2637</v>
      </c>
      <c r="C1674" s="14"/>
      <c r="D1674" s="398">
        <v>2000</v>
      </c>
      <c r="E1674" s="398">
        <v>2000</v>
      </c>
      <c r="F1674" s="398"/>
      <c r="G1674" s="14">
        <v>2012</v>
      </c>
      <c r="H1674" s="14"/>
      <c r="I1674" s="424" t="e">
        <f>VLOOKUP(H1674,[1]Inflation!$G$16:$H$26,2,FALSE)</f>
        <v>#N/A</v>
      </c>
      <c r="J1674" s="16" t="e">
        <f t="shared" si="179"/>
        <v>#N/A</v>
      </c>
      <c r="K1674" s="398"/>
      <c r="L1674" s="16" t="s">
        <v>963</v>
      </c>
      <c r="M1674" s="398" t="s">
        <v>963</v>
      </c>
      <c r="N1674" s="16" t="e">
        <f t="shared" si="180"/>
        <v>#VALUE!</v>
      </c>
      <c r="O1674" s="398" t="s">
        <v>963</v>
      </c>
      <c r="P1674" s="398" t="s">
        <v>963</v>
      </c>
      <c r="Q1674" s="16" t="e">
        <f t="shared" si="181"/>
        <v>#VALUE!</v>
      </c>
      <c r="R1674" s="14" t="s">
        <v>27</v>
      </c>
      <c r="S1674" s="14" t="s">
        <v>284</v>
      </c>
      <c r="T1674" s="14" t="s">
        <v>300</v>
      </c>
      <c r="U1674" s="416" t="s">
        <v>210</v>
      </c>
      <c r="V1674" s="14" t="s">
        <v>2739</v>
      </c>
      <c r="W1674" s="38" t="s">
        <v>2639</v>
      </c>
      <c r="X1674" s="14"/>
    </row>
    <row r="1675" spans="1:24" s="401" customFormat="1" ht="38.25" x14ac:dyDescent="0.2">
      <c r="A1675" s="14" t="s">
        <v>2607</v>
      </c>
      <c r="B1675" s="14" t="s">
        <v>2637</v>
      </c>
      <c r="C1675" s="14"/>
      <c r="D1675" s="14"/>
      <c r="E1675" s="14"/>
      <c r="F1675" s="14"/>
      <c r="G1675" s="14">
        <v>2010</v>
      </c>
      <c r="H1675" s="14"/>
      <c r="I1675" s="424" t="e">
        <f>VLOOKUP(H1675,[1]Inflation!$G$16:$H$26,2,FALSE)</f>
        <v>#N/A</v>
      </c>
      <c r="J1675" s="16" t="e">
        <f t="shared" si="179"/>
        <v>#N/A</v>
      </c>
      <c r="K1675" s="14"/>
      <c r="L1675" s="16">
        <v>3000</v>
      </c>
      <c r="M1675" s="398">
        <v>3000</v>
      </c>
      <c r="N1675" s="16" t="e">
        <f t="shared" si="180"/>
        <v>#N/A</v>
      </c>
      <c r="O1675" s="398">
        <v>4000</v>
      </c>
      <c r="P1675" s="398">
        <v>4000</v>
      </c>
      <c r="Q1675" s="16" t="e">
        <f t="shared" si="181"/>
        <v>#N/A</v>
      </c>
      <c r="R1675" s="14" t="s">
        <v>27</v>
      </c>
      <c r="S1675" s="14" t="s">
        <v>28</v>
      </c>
      <c r="T1675" s="14" t="s">
        <v>357</v>
      </c>
      <c r="U1675" s="416">
        <v>13</v>
      </c>
      <c r="V1675" s="14" t="s">
        <v>2739</v>
      </c>
      <c r="W1675" s="38" t="s">
        <v>358</v>
      </c>
      <c r="X1675" s="14"/>
    </row>
    <row r="1676" spans="1:24" s="401" customFormat="1" x14ac:dyDescent="0.2">
      <c r="A1676" s="14" t="s">
        <v>2595</v>
      </c>
      <c r="B1676" s="14" t="s">
        <v>2578</v>
      </c>
      <c r="C1676" s="14" t="s">
        <v>2596</v>
      </c>
      <c r="D1676" s="398">
        <v>9000</v>
      </c>
      <c r="E1676" s="398"/>
      <c r="F1676" s="398"/>
      <c r="G1676" s="14">
        <v>2011</v>
      </c>
      <c r="H1676" s="14"/>
      <c r="I1676" s="424" t="e">
        <f>VLOOKUP(H1676,[1]Inflation!$G$16:$H$26,2,FALSE)</f>
        <v>#N/A</v>
      </c>
      <c r="J1676" s="462" t="e">
        <f>D1676*I1676</f>
        <v>#N/A</v>
      </c>
      <c r="K1676" s="14"/>
      <c r="L1676" s="18"/>
      <c r="M1676" s="14"/>
      <c r="N1676" s="16"/>
      <c r="O1676" s="398"/>
      <c r="P1676" s="398"/>
      <c r="Q1676" s="16"/>
      <c r="R1676" s="14" t="s">
        <v>27</v>
      </c>
      <c r="S1676" s="14" t="s">
        <v>115</v>
      </c>
      <c r="T1676" s="14" t="s">
        <v>116</v>
      </c>
      <c r="U1676" s="416">
        <v>33</v>
      </c>
      <c r="V1676" s="14" t="s">
        <v>2739</v>
      </c>
      <c r="W1676" s="38" t="s">
        <v>117</v>
      </c>
      <c r="X1676" s="14"/>
    </row>
    <row r="1677" spans="1:24" s="401" customFormat="1" x14ac:dyDescent="0.2">
      <c r="A1677" s="14" t="s">
        <v>2595</v>
      </c>
      <c r="B1677" s="14" t="s">
        <v>2597</v>
      </c>
      <c r="C1677" s="14" t="s">
        <v>2598</v>
      </c>
      <c r="D1677" s="398">
        <v>8000</v>
      </c>
      <c r="E1677" s="398"/>
      <c r="F1677" s="398"/>
      <c r="G1677" s="14">
        <v>2010</v>
      </c>
      <c r="H1677" s="14"/>
      <c r="I1677" s="424" t="e">
        <f>VLOOKUP(H1677,[1]Inflation!$G$16:$H$26,2,FALSE)</f>
        <v>#N/A</v>
      </c>
      <c r="J1677" s="16" t="e">
        <f>I1677*D1677</f>
        <v>#N/A</v>
      </c>
      <c r="K1677" s="398"/>
      <c r="L1677" s="16"/>
      <c r="M1677" s="398"/>
      <c r="N1677" s="16"/>
      <c r="O1677" s="14"/>
      <c r="P1677" s="14"/>
      <c r="Q1677" s="16"/>
      <c r="R1677" s="14" t="s">
        <v>27</v>
      </c>
      <c r="S1677" s="14" t="s">
        <v>84</v>
      </c>
      <c r="T1677" s="14" t="s">
        <v>922</v>
      </c>
      <c r="U1677" s="416">
        <v>8</v>
      </c>
      <c r="V1677" s="14" t="s">
        <v>2739</v>
      </c>
      <c r="W1677" s="38" t="s">
        <v>923</v>
      </c>
      <c r="X1677" s="14"/>
    </row>
    <row r="1678" spans="1:24" s="401" customFormat="1" x14ac:dyDescent="0.2">
      <c r="A1678" s="14" t="s">
        <v>2595</v>
      </c>
      <c r="B1678" s="14" t="s">
        <v>2597</v>
      </c>
      <c r="C1678" s="14" t="s">
        <v>2599</v>
      </c>
      <c r="D1678" s="398">
        <v>10000</v>
      </c>
      <c r="E1678" s="398"/>
      <c r="F1678" s="398"/>
      <c r="G1678" s="14">
        <v>2012</v>
      </c>
      <c r="H1678" s="14"/>
      <c r="I1678" s="424" t="e">
        <f>VLOOKUP(H1678,[1]Inflation!$G$16:$H$26,2,FALSE)</f>
        <v>#N/A</v>
      </c>
      <c r="J1678" s="16" t="e">
        <f>I1678*D1678</f>
        <v>#N/A</v>
      </c>
      <c r="K1678" s="413"/>
      <c r="L1678" s="18"/>
      <c r="M1678" s="14"/>
      <c r="N1678" s="16"/>
      <c r="O1678" s="14"/>
      <c r="P1678" s="14"/>
      <c r="Q1678" s="16"/>
      <c r="R1678" s="14" t="s">
        <v>27</v>
      </c>
      <c r="S1678" s="14" t="s">
        <v>28</v>
      </c>
      <c r="T1678" s="14" t="s">
        <v>354</v>
      </c>
      <c r="U1678" s="416">
        <v>12</v>
      </c>
      <c r="V1678" s="14" t="s">
        <v>2739</v>
      </c>
      <c r="W1678" s="38" t="s">
        <v>355</v>
      </c>
      <c r="X1678" s="14"/>
    </row>
    <row r="1679" spans="1:24" s="401" customFormat="1" x14ac:dyDescent="0.2">
      <c r="A1679" s="14" t="s">
        <v>2595</v>
      </c>
      <c r="B1679" s="14" t="s">
        <v>2595</v>
      </c>
      <c r="C1679" s="14"/>
      <c r="D1679" s="398" t="s">
        <v>963</v>
      </c>
      <c r="E1679" s="398"/>
      <c r="F1679" s="398"/>
      <c r="G1679" s="14">
        <v>2012</v>
      </c>
      <c r="H1679" s="14"/>
      <c r="I1679" s="424" t="e">
        <f>VLOOKUP(H1679,[1]Inflation!$G$16:$H$26,2,FALSE)</f>
        <v>#N/A</v>
      </c>
      <c r="J1679" s="16"/>
      <c r="K1679" s="398"/>
      <c r="L1679" s="16">
        <v>6995</v>
      </c>
      <c r="M1679" s="398"/>
      <c r="N1679" s="16" t="e">
        <f>L1679*I1679</f>
        <v>#N/A</v>
      </c>
      <c r="O1679" s="398">
        <v>12410</v>
      </c>
      <c r="P1679" s="398"/>
      <c r="Q1679" s="16" t="e">
        <f>O1679*I1679</f>
        <v>#N/A</v>
      </c>
      <c r="R1679" s="14" t="s">
        <v>27</v>
      </c>
      <c r="S1679" s="14" t="s">
        <v>32</v>
      </c>
      <c r="T1679" s="14" t="s">
        <v>2600</v>
      </c>
      <c r="U1679" s="416" t="s">
        <v>210</v>
      </c>
      <c r="V1679" s="14" t="s">
        <v>2739</v>
      </c>
      <c r="W1679" s="38" t="s">
        <v>2601</v>
      </c>
      <c r="X1679" s="14"/>
    </row>
    <row r="1680" spans="1:24" s="401" customFormat="1" x14ac:dyDescent="0.2">
      <c r="A1680" s="14" t="s">
        <v>2595</v>
      </c>
      <c r="B1680" s="14" t="s">
        <v>2595</v>
      </c>
      <c r="C1680" s="14" t="s">
        <v>2602</v>
      </c>
      <c r="D1680" s="398">
        <v>8000</v>
      </c>
      <c r="E1680" s="398"/>
      <c r="F1680" s="398"/>
      <c r="G1680" s="14">
        <v>2007</v>
      </c>
      <c r="H1680" s="14"/>
      <c r="I1680" s="424" t="e">
        <f>VLOOKUP(H1680,[1]Inflation!$G$16:$H$26,2,FALSE)</f>
        <v>#N/A</v>
      </c>
      <c r="J1680" s="16" t="e">
        <f>I1680*D1680</f>
        <v>#N/A</v>
      </c>
      <c r="K1680" s="14"/>
      <c r="L1680" s="18" t="s">
        <v>963</v>
      </c>
      <c r="M1680" s="14"/>
      <c r="N1680" s="16"/>
      <c r="O1680" s="14" t="s">
        <v>963</v>
      </c>
      <c r="P1680" s="14"/>
      <c r="Q1680" s="16"/>
      <c r="R1680" s="14" t="s">
        <v>27</v>
      </c>
      <c r="S1680" s="14" t="s">
        <v>2603</v>
      </c>
      <c r="T1680" s="14" t="s">
        <v>2604</v>
      </c>
      <c r="U1680" s="416" t="s">
        <v>210</v>
      </c>
      <c r="V1680" s="14" t="s">
        <v>2766</v>
      </c>
      <c r="W1680" s="38" t="s">
        <v>2605</v>
      </c>
      <c r="X1680" s="14"/>
    </row>
    <row r="1681" spans="1:24" s="401" customFormat="1" x14ac:dyDescent="0.2">
      <c r="A1681" s="14" t="s">
        <v>2595</v>
      </c>
      <c r="B1681" s="37" t="s">
        <v>2595</v>
      </c>
      <c r="C1681" s="37" t="s">
        <v>2606</v>
      </c>
      <c r="D1681" s="388">
        <v>10313.200000000001</v>
      </c>
      <c r="E1681" s="388"/>
      <c r="F1681" s="388"/>
      <c r="G1681" s="23">
        <v>2010</v>
      </c>
      <c r="H1681" s="23"/>
      <c r="I1681" s="424" t="e">
        <f>VLOOKUP(H1681,[1]Inflation!$G$16:$H$26,2,FALSE)</f>
        <v>#N/A</v>
      </c>
      <c r="J1681" s="16" t="e">
        <f>I1681*D1681</f>
        <v>#N/A</v>
      </c>
      <c r="K1681" s="388"/>
      <c r="L1681" s="454">
        <v>6600</v>
      </c>
      <c r="M1681" s="388"/>
      <c r="N1681" s="455" t="e">
        <f>L1681*I1681</f>
        <v>#N/A</v>
      </c>
      <c r="O1681" s="388">
        <v>20000</v>
      </c>
      <c r="P1681" s="388"/>
      <c r="Q1681" s="455" t="e">
        <f>O1681*I1681</f>
        <v>#N/A</v>
      </c>
      <c r="R1681" s="387" t="s">
        <v>431</v>
      </c>
      <c r="S1681" s="37" t="s">
        <v>658</v>
      </c>
      <c r="T1681" s="23" t="s">
        <v>66</v>
      </c>
      <c r="U1681" s="419"/>
      <c r="V1681" s="389" t="s">
        <v>3354</v>
      </c>
      <c r="W1681" s="38" t="s">
        <v>69</v>
      </c>
      <c r="X1681" s="389"/>
    </row>
    <row r="1682" spans="1:24" s="401" customFormat="1" x14ac:dyDescent="0.2">
      <c r="A1682" s="14" t="s">
        <v>2640</v>
      </c>
      <c r="B1682" s="14" t="s">
        <v>2641</v>
      </c>
      <c r="C1682" s="14"/>
      <c r="D1682" s="398"/>
      <c r="E1682" s="398"/>
      <c r="F1682" s="398"/>
      <c r="G1682" s="14">
        <v>2009</v>
      </c>
      <c r="H1682" s="14">
        <v>2009</v>
      </c>
      <c r="I1682" s="424">
        <f>VLOOKUP(H1682,[1]Inflation!$G$16:$H$26,2,FALSE)</f>
        <v>1.0733291816457666</v>
      </c>
      <c r="J1682" s="465"/>
      <c r="K1682" s="398"/>
      <c r="L1682" s="16">
        <v>1300</v>
      </c>
      <c r="M1682" s="398"/>
      <c r="N1682" s="16">
        <v>1395.3279361394966</v>
      </c>
      <c r="O1682" s="398">
        <v>2500</v>
      </c>
      <c r="P1682" s="398"/>
      <c r="Q1682" s="16">
        <v>2683.3229541144165</v>
      </c>
      <c r="R1682" s="14" t="s">
        <v>27</v>
      </c>
      <c r="S1682" s="14" t="s">
        <v>97</v>
      </c>
      <c r="T1682" s="14" t="s">
        <v>304</v>
      </c>
      <c r="U1682" s="416">
        <v>4</v>
      </c>
      <c r="V1682" s="14" t="s">
        <v>2739</v>
      </c>
      <c r="W1682" s="38" t="s">
        <v>305</v>
      </c>
      <c r="X1682" s="14"/>
    </row>
    <row r="1683" spans="1:24" s="401" customFormat="1" x14ac:dyDescent="0.2">
      <c r="A1683" s="14" t="s">
        <v>2640</v>
      </c>
      <c r="B1683" s="14" t="s">
        <v>2641</v>
      </c>
      <c r="C1683" s="14" t="s">
        <v>2642</v>
      </c>
      <c r="D1683" s="398">
        <v>675</v>
      </c>
      <c r="E1683" s="398"/>
      <c r="F1683" s="398"/>
      <c r="G1683" s="14">
        <v>2008</v>
      </c>
      <c r="H1683" s="14">
        <v>2008</v>
      </c>
      <c r="I1683" s="424">
        <f>VLOOKUP(H1683,[1]Inflation!$G$16:$H$26,2,FALSE)</f>
        <v>1.0721304058925818</v>
      </c>
      <c r="J1683" s="465">
        <v>723.68802397749266</v>
      </c>
      <c r="K1683" s="398"/>
      <c r="L1683" s="16"/>
      <c r="M1683" s="398"/>
      <c r="N1683" s="16"/>
      <c r="O1683" s="398"/>
      <c r="P1683" s="398"/>
      <c r="Q1683" s="16"/>
      <c r="R1683" s="14" t="s">
        <v>27</v>
      </c>
      <c r="S1683" s="14" t="s">
        <v>28</v>
      </c>
      <c r="T1683" s="14" t="s">
        <v>50</v>
      </c>
      <c r="U1683" s="416" t="s">
        <v>51</v>
      </c>
      <c r="V1683" s="14" t="s">
        <v>2739</v>
      </c>
      <c r="W1683" s="38" t="s">
        <v>52</v>
      </c>
      <c r="X1683" s="14" t="s">
        <v>53</v>
      </c>
    </row>
    <row r="1684" spans="1:24" s="401" customFormat="1" x14ac:dyDescent="0.2">
      <c r="A1684" s="14" t="s">
        <v>2640</v>
      </c>
      <c r="B1684" s="14" t="s">
        <v>2641</v>
      </c>
      <c r="C1684" s="14" t="s">
        <v>2643</v>
      </c>
      <c r="D1684" s="398">
        <v>850</v>
      </c>
      <c r="E1684" s="398"/>
      <c r="F1684" s="398"/>
      <c r="G1684" s="14">
        <v>2006</v>
      </c>
      <c r="H1684" s="14">
        <v>2006</v>
      </c>
      <c r="I1684" s="424">
        <f>VLOOKUP(H1684,[1]Inflation!$G$16:$H$26,2,FALSE)</f>
        <v>1.1415203211239338</v>
      </c>
      <c r="J1684" s="465"/>
      <c r="K1684" s="398"/>
      <c r="L1684" s="16"/>
      <c r="M1684" s="398"/>
      <c r="N1684" s="16"/>
      <c r="O1684" s="398"/>
      <c r="P1684" s="398"/>
      <c r="Q1684" s="16"/>
      <c r="R1684" s="14" t="s">
        <v>27</v>
      </c>
      <c r="S1684" s="14" t="s">
        <v>28</v>
      </c>
      <c r="T1684" s="14" t="s">
        <v>240</v>
      </c>
      <c r="U1684" s="416">
        <v>32</v>
      </c>
      <c r="V1684" s="14" t="s">
        <v>2739</v>
      </c>
      <c r="W1684" s="38" t="s">
        <v>241</v>
      </c>
      <c r="X1684" s="14" t="s">
        <v>32</v>
      </c>
    </row>
    <row r="1685" spans="1:24" s="401" customFormat="1" x14ac:dyDescent="0.2">
      <c r="A1685" s="14" t="s">
        <v>2640</v>
      </c>
      <c r="B1685" s="14" t="s">
        <v>2641</v>
      </c>
      <c r="C1685" s="14" t="s">
        <v>2004</v>
      </c>
      <c r="D1685" s="398">
        <v>2000</v>
      </c>
      <c r="E1685" s="398"/>
      <c r="F1685" s="398"/>
      <c r="G1685" s="14">
        <v>2011</v>
      </c>
      <c r="H1685" s="14">
        <v>2011</v>
      </c>
      <c r="I1685" s="424">
        <f>VLOOKUP(H1685,[1]Inflation!$G$16:$H$26,2,FALSE)</f>
        <v>1.0292667257822254</v>
      </c>
      <c r="J1685" s="465">
        <v>2058.5334515644508</v>
      </c>
      <c r="K1685" s="398"/>
      <c r="L1685" s="16"/>
      <c r="M1685" s="398"/>
      <c r="N1685" s="16"/>
      <c r="O1685" s="398"/>
      <c r="P1685" s="398"/>
      <c r="Q1685" s="16"/>
      <c r="R1685" s="14" t="s">
        <v>27</v>
      </c>
      <c r="S1685" s="14" t="s">
        <v>71</v>
      </c>
      <c r="T1685" s="14" t="s">
        <v>93</v>
      </c>
      <c r="U1685" s="416" t="s">
        <v>989</v>
      </c>
      <c r="V1685" s="14" t="s">
        <v>2980</v>
      </c>
      <c r="W1685" s="38" t="s">
        <v>94</v>
      </c>
      <c r="X1685" s="14" t="s">
        <v>95</v>
      </c>
    </row>
    <row r="1686" spans="1:24" s="401" customFormat="1" x14ac:dyDescent="0.2">
      <c r="A1686" s="14" t="s">
        <v>2640</v>
      </c>
      <c r="B1686" s="14" t="s">
        <v>2641</v>
      </c>
      <c r="C1686" s="14"/>
      <c r="D1686" s="398">
        <v>600</v>
      </c>
      <c r="E1686" s="398"/>
      <c r="F1686" s="398"/>
      <c r="G1686" s="14">
        <v>2007</v>
      </c>
      <c r="H1686" s="14">
        <v>2007</v>
      </c>
      <c r="I1686" s="424">
        <f>VLOOKUP(H1686,[1]Inflation!$G$16:$H$26,2,FALSE)</f>
        <v>1.118306895992371</v>
      </c>
      <c r="J1686" s="465">
        <v>670.98413759542257</v>
      </c>
      <c r="K1686" s="14"/>
      <c r="L1686" s="16" t="s">
        <v>963</v>
      </c>
      <c r="M1686" s="398"/>
      <c r="N1686" s="16"/>
      <c r="O1686" s="398" t="s">
        <v>963</v>
      </c>
      <c r="P1686" s="398"/>
      <c r="Q1686" s="16"/>
      <c r="R1686" s="14" t="s">
        <v>27</v>
      </c>
      <c r="S1686" s="14" t="s">
        <v>97</v>
      </c>
      <c r="T1686" s="14" t="s">
        <v>98</v>
      </c>
      <c r="U1686" s="416" t="s">
        <v>1257</v>
      </c>
      <c r="V1686" s="14" t="s">
        <v>2739</v>
      </c>
      <c r="W1686" s="38" t="s">
        <v>99</v>
      </c>
      <c r="X1686" s="14"/>
    </row>
    <row r="1687" spans="1:24" s="401" customFormat="1" x14ac:dyDescent="0.2">
      <c r="A1687" s="14" t="s">
        <v>2640</v>
      </c>
      <c r="B1687" s="14" t="s">
        <v>2641</v>
      </c>
      <c r="C1687" s="14"/>
      <c r="D1687" s="398">
        <v>1800</v>
      </c>
      <c r="E1687" s="398"/>
      <c r="F1687" s="398"/>
      <c r="G1687" s="14">
        <v>2007</v>
      </c>
      <c r="H1687" s="14">
        <v>2007</v>
      </c>
      <c r="I1687" s="424">
        <f>VLOOKUP(H1687,[1]Inflation!$G$16:$H$26,2,FALSE)</f>
        <v>1.118306895992371</v>
      </c>
      <c r="J1687" s="465">
        <v>2012.9524127862678</v>
      </c>
      <c r="K1687" s="398"/>
      <c r="L1687" s="16"/>
      <c r="M1687" s="398"/>
      <c r="N1687" s="16"/>
      <c r="O1687" s="398"/>
      <c r="P1687" s="398"/>
      <c r="Q1687" s="16"/>
      <c r="R1687" s="14" t="s">
        <v>27</v>
      </c>
      <c r="S1687" s="14" t="s">
        <v>83</v>
      </c>
      <c r="T1687" s="14" t="s">
        <v>100</v>
      </c>
      <c r="U1687" s="416">
        <v>14</v>
      </c>
      <c r="V1687" s="14" t="s">
        <v>2776</v>
      </c>
      <c r="W1687" s="38" t="s">
        <v>101</v>
      </c>
      <c r="X1687" s="14" t="s">
        <v>32</v>
      </c>
    </row>
    <row r="1688" spans="1:24" s="401" customFormat="1" x14ac:dyDescent="0.2">
      <c r="A1688" s="14" t="s">
        <v>2640</v>
      </c>
      <c r="B1688" s="14" t="s">
        <v>2641</v>
      </c>
      <c r="C1688" s="14"/>
      <c r="D1688" s="398">
        <v>2000</v>
      </c>
      <c r="E1688" s="398"/>
      <c r="F1688" s="398"/>
      <c r="G1688" s="14">
        <v>2009</v>
      </c>
      <c r="H1688" s="14">
        <v>2009</v>
      </c>
      <c r="I1688" s="424">
        <f>VLOOKUP(H1688,[1]Inflation!$G$16:$H$26,2,FALSE)</f>
        <v>1.0733291816457666</v>
      </c>
      <c r="J1688" s="465">
        <v>2146.6583632915331</v>
      </c>
      <c r="K1688" s="14"/>
      <c r="L1688" s="18"/>
      <c r="M1688" s="14"/>
      <c r="N1688" s="16"/>
      <c r="O1688" s="14"/>
      <c r="P1688" s="14"/>
      <c r="Q1688" s="16"/>
      <c r="R1688" s="14" t="s">
        <v>27</v>
      </c>
      <c r="S1688" s="14" t="s">
        <v>44</v>
      </c>
      <c r="T1688" s="14" t="s">
        <v>103</v>
      </c>
      <c r="U1688" s="416" t="s">
        <v>114</v>
      </c>
      <c r="V1688" s="14" t="s">
        <v>2739</v>
      </c>
      <c r="W1688" s="38" t="s">
        <v>104</v>
      </c>
      <c r="X1688" s="14"/>
    </row>
    <row r="1689" spans="1:24" s="401" customFormat="1" x14ac:dyDescent="0.2">
      <c r="A1689" s="14" t="s">
        <v>2640</v>
      </c>
      <c r="B1689" s="14" t="s">
        <v>2641</v>
      </c>
      <c r="C1689" s="14" t="s">
        <v>2644</v>
      </c>
      <c r="D1689" s="24">
        <v>2175.16</v>
      </c>
      <c r="E1689" s="24"/>
      <c r="F1689" s="24"/>
      <c r="G1689" s="23" t="s">
        <v>67</v>
      </c>
      <c r="H1689" s="23">
        <v>2010</v>
      </c>
      <c r="I1689" s="424">
        <f>VLOOKUP(H1689,[1]Inflation!$G$16:$H$26,2,FALSE)</f>
        <v>1.0461491063094051</v>
      </c>
      <c r="J1689" s="465">
        <v>2275.5416900799655</v>
      </c>
      <c r="K1689" s="24"/>
      <c r="L1689" s="446">
        <v>1500</v>
      </c>
      <c r="M1689" s="24"/>
      <c r="N1689" s="16">
        <v>1569.2236594641076</v>
      </c>
      <c r="O1689" s="24">
        <v>3711.99</v>
      </c>
      <c r="P1689" s="24"/>
      <c r="Q1689" s="16">
        <v>3883.2950211294483</v>
      </c>
      <c r="R1689" s="14" t="s">
        <v>27</v>
      </c>
      <c r="S1689" s="403" t="s">
        <v>65</v>
      </c>
      <c r="T1689" s="23" t="s">
        <v>66</v>
      </c>
      <c r="U1689" s="417"/>
      <c r="V1689" s="26" t="s">
        <v>3355</v>
      </c>
      <c r="W1689" s="38" t="s">
        <v>69</v>
      </c>
      <c r="X1689" s="26"/>
    </row>
    <row r="1690" spans="1:24" s="401" customFormat="1" x14ac:dyDescent="0.2">
      <c r="A1690" s="14" t="s">
        <v>2640</v>
      </c>
      <c r="B1690" s="14" t="s">
        <v>2641</v>
      </c>
      <c r="C1690" s="14" t="s">
        <v>2645</v>
      </c>
      <c r="D1690" s="35">
        <v>856</v>
      </c>
      <c r="E1690" s="35"/>
      <c r="F1690" s="35"/>
      <c r="G1690" s="23" t="s">
        <v>67</v>
      </c>
      <c r="H1690" s="23">
        <v>2010</v>
      </c>
      <c r="I1690" s="424">
        <f>VLOOKUP(H1690,[1]Inflation!$G$16:$H$26,2,FALSE)</f>
        <v>1.0461491063094051</v>
      </c>
      <c r="J1690" s="465">
        <v>895.50363500085075</v>
      </c>
      <c r="K1690" s="35"/>
      <c r="L1690" s="448">
        <v>409</v>
      </c>
      <c r="M1690" s="35"/>
      <c r="N1690" s="16">
        <v>427.87498448054669</v>
      </c>
      <c r="O1690" s="35">
        <v>1750</v>
      </c>
      <c r="P1690" s="35"/>
      <c r="Q1690" s="16">
        <v>1830.7609360414588</v>
      </c>
      <c r="R1690" s="14" t="s">
        <v>27</v>
      </c>
      <c r="S1690" s="397" t="s">
        <v>74</v>
      </c>
      <c r="T1690" s="23" t="s">
        <v>66</v>
      </c>
      <c r="U1690" s="34"/>
      <c r="V1690" s="36" t="s">
        <v>3356</v>
      </c>
      <c r="W1690" s="38" t="s">
        <v>69</v>
      </c>
      <c r="X1690" s="36"/>
    </row>
    <row r="1691" spans="1:24" s="401" customFormat="1" x14ac:dyDescent="0.2">
      <c r="A1691" s="14" t="s">
        <v>2640</v>
      </c>
      <c r="B1691" s="14" t="s">
        <v>2641</v>
      </c>
      <c r="C1691" s="14" t="s">
        <v>2647</v>
      </c>
      <c r="D1691" s="24">
        <v>1886.18</v>
      </c>
      <c r="E1691" s="24"/>
      <c r="F1691" s="24"/>
      <c r="G1691" s="23" t="s">
        <v>67</v>
      </c>
      <c r="H1691" s="23">
        <v>2010</v>
      </c>
      <c r="I1691" s="424">
        <f>VLOOKUP(H1691,[1]Inflation!$G$16:$H$26,2,FALSE)</f>
        <v>1.0461491063094051</v>
      </c>
      <c r="J1691" s="465">
        <v>1973.2255213386736</v>
      </c>
      <c r="K1691" s="24"/>
      <c r="L1691" s="446">
        <v>500</v>
      </c>
      <c r="M1691" s="24"/>
      <c r="N1691" s="16">
        <v>523.07455315470247</v>
      </c>
      <c r="O1691" s="24">
        <v>5000</v>
      </c>
      <c r="P1691" s="24"/>
      <c r="Q1691" s="16">
        <v>5230.7455315470252</v>
      </c>
      <c r="R1691" s="14" t="s">
        <v>27</v>
      </c>
      <c r="S1691" s="397" t="s">
        <v>36</v>
      </c>
      <c r="T1691" s="23" t="s">
        <v>66</v>
      </c>
      <c r="U1691" s="417"/>
      <c r="V1691" s="26" t="s">
        <v>2842</v>
      </c>
      <c r="W1691" s="38" t="s">
        <v>69</v>
      </c>
      <c r="X1691" s="26"/>
    </row>
    <row r="1692" spans="1:24" s="401" customFormat="1" x14ac:dyDescent="0.2">
      <c r="A1692" s="14" t="s">
        <v>2640</v>
      </c>
      <c r="B1692" s="14" t="s">
        <v>2641</v>
      </c>
      <c r="C1692" s="14" t="s">
        <v>2648</v>
      </c>
      <c r="D1692" s="24">
        <v>1692.47</v>
      </c>
      <c r="E1692" s="24"/>
      <c r="F1692" s="24"/>
      <c r="G1692" s="23" t="s">
        <v>67</v>
      </c>
      <c r="H1692" s="23">
        <v>2010</v>
      </c>
      <c r="I1692" s="424">
        <f>VLOOKUP(H1692,[1]Inflation!$G$16:$H$26,2,FALSE)</f>
        <v>1.0461491063094051</v>
      </c>
      <c r="J1692" s="465">
        <v>1770.5759779554787</v>
      </c>
      <c r="K1692" s="24"/>
      <c r="L1692" s="446">
        <v>1300</v>
      </c>
      <c r="M1692" s="24"/>
      <c r="N1692" s="16">
        <v>1359.9938382022265</v>
      </c>
      <c r="O1692" s="24">
        <v>2400</v>
      </c>
      <c r="P1692" s="24"/>
      <c r="Q1692" s="16">
        <v>2510.7578551425722</v>
      </c>
      <c r="R1692" s="14" t="s">
        <v>27</v>
      </c>
      <c r="S1692" s="397" t="s">
        <v>36</v>
      </c>
      <c r="T1692" s="23" t="s">
        <v>66</v>
      </c>
      <c r="U1692" s="417"/>
      <c r="V1692" s="26" t="s">
        <v>2783</v>
      </c>
      <c r="W1692" s="38" t="s">
        <v>69</v>
      </c>
      <c r="X1692" s="26"/>
    </row>
    <row r="1693" spans="1:24" s="401" customFormat="1" x14ac:dyDescent="0.2">
      <c r="A1693" s="14" t="s">
        <v>2640</v>
      </c>
      <c r="B1693" s="14" t="s">
        <v>2641</v>
      </c>
      <c r="C1693" s="14" t="s">
        <v>2649</v>
      </c>
      <c r="D1693" s="24">
        <v>1471.05</v>
      </c>
      <c r="E1693" s="24"/>
      <c r="F1693" s="24"/>
      <c r="G1693" s="23" t="s">
        <v>67</v>
      </c>
      <c r="H1693" s="23">
        <v>2010</v>
      </c>
      <c r="I1693" s="424">
        <f>VLOOKUP(H1693,[1]Inflation!$G$16:$H$26,2,FALSE)</f>
        <v>1.0461491063094051</v>
      </c>
      <c r="J1693" s="465">
        <v>1538.9376428364503</v>
      </c>
      <c r="K1693" s="24"/>
      <c r="L1693" s="446">
        <v>1189.4100000000001</v>
      </c>
      <c r="M1693" s="24"/>
      <c r="N1693" s="16">
        <v>1244.3002085354694</v>
      </c>
      <c r="O1693" s="24">
        <v>2300</v>
      </c>
      <c r="P1693" s="24"/>
      <c r="Q1693" s="16">
        <v>2406.1429445116314</v>
      </c>
      <c r="R1693" s="14" t="s">
        <v>27</v>
      </c>
      <c r="S1693" s="397" t="s">
        <v>36</v>
      </c>
      <c r="T1693" s="23" t="s">
        <v>66</v>
      </c>
      <c r="U1693" s="417"/>
      <c r="V1693" s="26" t="s">
        <v>2783</v>
      </c>
      <c r="W1693" s="38" t="s">
        <v>69</v>
      </c>
      <c r="X1693" s="26"/>
    </row>
    <row r="1694" spans="1:24" s="401" customFormat="1" x14ac:dyDescent="0.2">
      <c r="A1694" s="14" t="s">
        <v>2640</v>
      </c>
      <c r="B1694" s="14" t="s">
        <v>2641</v>
      </c>
      <c r="C1694" s="14" t="s">
        <v>2647</v>
      </c>
      <c r="D1694" s="24">
        <v>1086.47</v>
      </c>
      <c r="E1694" s="24"/>
      <c r="F1694" s="24"/>
      <c r="G1694" s="23" t="s">
        <v>67</v>
      </c>
      <c r="H1694" s="23">
        <v>2010</v>
      </c>
      <c r="I1694" s="424">
        <f>VLOOKUP(H1694,[1]Inflation!$G$16:$H$26,2,FALSE)</f>
        <v>1.0461491063094051</v>
      </c>
      <c r="J1694" s="465">
        <v>1136.6096195319794</v>
      </c>
      <c r="K1694" s="24"/>
      <c r="L1694" s="446">
        <v>213.57</v>
      </c>
      <c r="M1694" s="24"/>
      <c r="N1694" s="16">
        <v>223.42606463449962</v>
      </c>
      <c r="O1694" s="24">
        <v>2150</v>
      </c>
      <c r="P1694" s="24"/>
      <c r="Q1694" s="16">
        <v>2249.2205785652209</v>
      </c>
      <c r="R1694" s="14" t="s">
        <v>27</v>
      </c>
      <c r="S1694" s="397" t="s">
        <v>196</v>
      </c>
      <c r="T1694" s="23" t="s">
        <v>66</v>
      </c>
      <c r="U1694" s="417"/>
      <c r="V1694" s="26" t="s">
        <v>2782</v>
      </c>
      <c r="W1694" s="38" t="s">
        <v>69</v>
      </c>
      <c r="X1694" s="26"/>
    </row>
    <row r="1695" spans="1:24" s="401" customFormat="1" x14ac:dyDescent="0.2">
      <c r="A1695" s="14" t="s">
        <v>2640</v>
      </c>
      <c r="B1695" s="14" t="s">
        <v>2648</v>
      </c>
      <c r="C1695" s="14" t="s">
        <v>2651</v>
      </c>
      <c r="D1695" s="35">
        <v>1413.67</v>
      </c>
      <c r="E1695" s="35"/>
      <c r="F1695" s="35"/>
      <c r="G1695" s="23" t="s">
        <v>67</v>
      </c>
      <c r="H1695" s="23">
        <v>2010</v>
      </c>
      <c r="I1695" s="424">
        <f>VLOOKUP(H1695,[1]Inflation!$G$16:$H$26,2,FALSE)</f>
        <v>1.0461491063094051</v>
      </c>
      <c r="J1695" s="465">
        <v>1478.9096071164167</v>
      </c>
      <c r="K1695" s="35"/>
      <c r="L1695" s="448">
        <v>300</v>
      </c>
      <c r="M1695" s="35"/>
      <c r="N1695" s="16">
        <v>313.84473189282153</v>
      </c>
      <c r="O1695" s="35">
        <v>5500</v>
      </c>
      <c r="P1695" s="35"/>
      <c r="Q1695" s="16">
        <v>5753.8200847017279</v>
      </c>
      <c r="R1695" s="14" t="s">
        <v>27</v>
      </c>
      <c r="S1695" s="37" t="s">
        <v>84</v>
      </c>
      <c r="T1695" s="23" t="s">
        <v>66</v>
      </c>
      <c r="U1695" s="34"/>
      <c r="V1695" s="36" t="s">
        <v>3357</v>
      </c>
      <c r="W1695" s="38" t="s">
        <v>69</v>
      </c>
      <c r="X1695" s="36"/>
    </row>
    <row r="1696" spans="1:24" s="401" customFormat="1" x14ac:dyDescent="0.2">
      <c r="A1696" s="14" t="s">
        <v>2640</v>
      </c>
      <c r="B1696" s="14" t="s">
        <v>2641</v>
      </c>
      <c r="C1696" s="14" t="s">
        <v>2652</v>
      </c>
      <c r="D1696" s="24">
        <v>1675</v>
      </c>
      <c r="E1696" s="24"/>
      <c r="F1696" s="24"/>
      <c r="G1696" s="23" t="s">
        <v>67</v>
      </c>
      <c r="H1696" s="23">
        <v>2010</v>
      </c>
      <c r="I1696" s="424">
        <f>VLOOKUP(H1696,[1]Inflation!$G$16:$H$26,2,FALSE)</f>
        <v>1.0461491063094051</v>
      </c>
      <c r="J1696" s="465">
        <v>1752.2997530682535</v>
      </c>
      <c r="K1696" s="24"/>
      <c r="L1696" s="446">
        <v>450</v>
      </c>
      <c r="M1696" s="24"/>
      <c r="N1696" s="16">
        <v>470.76709783923229</v>
      </c>
      <c r="O1696" s="24">
        <v>3500</v>
      </c>
      <c r="P1696" s="24"/>
      <c r="Q1696" s="16">
        <v>3661.5218720829175</v>
      </c>
      <c r="R1696" s="14" t="s">
        <v>27</v>
      </c>
      <c r="S1696" s="37" t="s">
        <v>291</v>
      </c>
      <c r="T1696" s="23" t="s">
        <v>66</v>
      </c>
      <c r="U1696" s="417"/>
      <c r="V1696" s="26" t="s">
        <v>2744</v>
      </c>
      <c r="W1696" s="38" t="s">
        <v>69</v>
      </c>
      <c r="X1696" s="26"/>
    </row>
    <row r="1697" spans="1:27" s="401" customFormat="1" x14ac:dyDescent="0.2">
      <c r="A1697" s="12" t="s">
        <v>2640</v>
      </c>
      <c r="B1697" s="12" t="s">
        <v>2641</v>
      </c>
      <c r="C1697" s="12" t="s">
        <v>2653</v>
      </c>
      <c r="D1697" s="24">
        <v>1814.28</v>
      </c>
      <c r="E1697" s="24"/>
      <c r="F1697" s="24"/>
      <c r="G1697" s="23" t="s">
        <v>67</v>
      </c>
      <c r="H1697" s="23">
        <v>2010</v>
      </c>
      <c r="I1697" s="424">
        <f>VLOOKUP(H1697,[1]Inflation!$G$16:$H$26,2,FALSE)</f>
        <v>1.0461491063094051</v>
      </c>
      <c r="J1697" s="465">
        <v>1898.0074005950273</v>
      </c>
      <c r="K1697" s="24"/>
      <c r="L1697" s="446">
        <v>1072.2</v>
      </c>
      <c r="M1697" s="24"/>
      <c r="N1697" s="16">
        <v>1121.6810717849442</v>
      </c>
      <c r="O1697" s="24">
        <v>2200</v>
      </c>
      <c r="P1697" s="24"/>
      <c r="Q1697" s="16">
        <v>2301.5280338806911</v>
      </c>
      <c r="R1697" s="14" t="s">
        <v>27</v>
      </c>
      <c r="S1697" s="37" t="s">
        <v>88</v>
      </c>
      <c r="T1697" s="23" t="s">
        <v>66</v>
      </c>
      <c r="U1697" s="417"/>
      <c r="V1697" s="14" t="s">
        <v>2740</v>
      </c>
      <c r="W1697" s="38" t="s">
        <v>69</v>
      </c>
      <c r="X1697" s="14"/>
    </row>
    <row r="1698" spans="1:27" s="401" customFormat="1" x14ac:dyDescent="0.2">
      <c r="A1698" s="14" t="s">
        <v>2640</v>
      </c>
      <c r="B1698" s="14" t="s">
        <v>2654</v>
      </c>
      <c r="C1698" s="14" t="s">
        <v>2655</v>
      </c>
      <c r="D1698" s="24">
        <v>870.89</v>
      </c>
      <c r="E1698" s="24"/>
      <c r="F1698" s="24"/>
      <c r="G1698" s="23" t="s">
        <v>67</v>
      </c>
      <c r="H1698" s="23">
        <v>2010</v>
      </c>
      <c r="I1698" s="424">
        <f>VLOOKUP(H1698,[1]Inflation!$G$16:$H$26,2,FALSE)</f>
        <v>1.0461491063094051</v>
      </c>
      <c r="J1698" s="465">
        <v>911.08079519379771</v>
      </c>
      <c r="K1698" s="24"/>
      <c r="L1698" s="446">
        <v>75</v>
      </c>
      <c r="M1698" s="24"/>
      <c r="N1698" s="16">
        <v>78.461182973205382</v>
      </c>
      <c r="O1698" s="24">
        <v>3000</v>
      </c>
      <c r="P1698" s="24"/>
      <c r="Q1698" s="16">
        <v>3138.4473189282153</v>
      </c>
      <c r="R1698" s="14" t="s">
        <v>27</v>
      </c>
      <c r="S1698" s="397" t="s">
        <v>36</v>
      </c>
      <c r="T1698" s="23" t="s">
        <v>66</v>
      </c>
      <c r="U1698" s="417"/>
      <c r="V1698" s="26" t="s">
        <v>2855</v>
      </c>
      <c r="W1698" s="38" t="s">
        <v>69</v>
      </c>
      <c r="X1698" s="26"/>
    </row>
    <row r="1699" spans="1:27" s="401" customFormat="1" x14ac:dyDescent="0.2">
      <c r="A1699" s="37" t="s">
        <v>2640</v>
      </c>
      <c r="B1699" s="37" t="s">
        <v>2656</v>
      </c>
      <c r="C1699" s="31"/>
      <c r="D1699" s="32">
        <v>1584.37</v>
      </c>
      <c r="E1699" s="32"/>
      <c r="F1699" s="32"/>
      <c r="G1699" s="23" t="s">
        <v>67</v>
      </c>
      <c r="H1699" s="23">
        <v>2010</v>
      </c>
      <c r="I1699" s="424">
        <f>VLOOKUP(H1699,[1]Inflation!$G$16:$H$26,2,FALSE)</f>
        <v>1.0461491063094051</v>
      </c>
      <c r="J1699" s="465">
        <v>1657.487259563432</v>
      </c>
      <c r="K1699" s="32"/>
      <c r="L1699" s="447">
        <v>850</v>
      </c>
      <c r="M1699" s="32"/>
      <c r="N1699" s="16">
        <v>889.22674036299429</v>
      </c>
      <c r="O1699" s="32">
        <v>2471.86</v>
      </c>
      <c r="P1699" s="32"/>
      <c r="Q1699" s="16">
        <v>2585.9341299219659</v>
      </c>
      <c r="R1699" s="14" t="s">
        <v>27</v>
      </c>
      <c r="S1699" s="397" t="s">
        <v>71</v>
      </c>
      <c r="T1699" s="23" t="s">
        <v>66</v>
      </c>
      <c r="U1699" s="31"/>
      <c r="V1699" s="33" t="s">
        <v>3358</v>
      </c>
      <c r="W1699" s="38" t="s">
        <v>69</v>
      </c>
      <c r="X1699" s="33"/>
    </row>
    <row r="1700" spans="1:27" s="401" customFormat="1" x14ac:dyDescent="0.2">
      <c r="A1700" s="14" t="s">
        <v>2640</v>
      </c>
      <c r="B1700" s="14" t="s">
        <v>2658</v>
      </c>
      <c r="C1700" s="14"/>
      <c r="D1700" s="398">
        <v>7200</v>
      </c>
      <c r="E1700" s="398"/>
      <c r="F1700" s="398"/>
      <c r="G1700" s="14">
        <v>2007</v>
      </c>
      <c r="H1700" s="14">
        <v>2007</v>
      </c>
      <c r="I1700" s="424">
        <f>VLOOKUP(H1700,[1]Inflation!$G$16:$H$26,2,FALSE)</f>
        <v>1.118306895992371</v>
      </c>
      <c r="J1700" s="465">
        <v>8051.8096511450713</v>
      </c>
      <c r="K1700" s="398"/>
      <c r="L1700" s="16"/>
      <c r="M1700" s="398"/>
      <c r="N1700" s="16"/>
      <c r="O1700" s="398"/>
      <c r="P1700" s="398"/>
      <c r="Q1700" s="16"/>
      <c r="R1700" s="14" t="s">
        <v>27</v>
      </c>
      <c r="S1700" s="14" t="s">
        <v>83</v>
      </c>
      <c r="T1700" s="14" t="s">
        <v>100</v>
      </c>
      <c r="U1700" s="416">
        <v>14</v>
      </c>
      <c r="V1700" s="14" t="s">
        <v>2773</v>
      </c>
      <c r="W1700" s="38" t="s">
        <v>101</v>
      </c>
      <c r="X1700" s="14" t="s">
        <v>32</v>
      </c>
    </row>
    <row r="1701" spans="1:27" s="401" customFormat="1" ht="25.5" x14ac:dyDescent="0.2">
      <c r="A1701" s="14" t="s">
        <v>2640</v>
      </c>
      <c r="B1701" s="14" t="s">
        <v>2658</v>
      </c>
      <c r="C1701" s="14"/>
      <c r="D1701" s="398"/>
      <c r="E1701" s="398"/>
      <c r="F1701" s="398"/>
      <c r="G1701" s="14" t="s">
        <v>30</v>
      </c>
      <c r="H1701" s="14">
        <v>2008</v>
      </c>
      <c r="I1701" s="424">
        <f>VLOOKUP(H1701,[1]Inflation!$G$16:$H$26,2,FALSE)</f>
        <v>1.0721304058925818</v>
      </c>
      <c r="J1701" s="465"/>
      <c r="K1701" s="14"/>
      <c r="L1701" s="16">
        <v>5340</v>
      </c>
      <c r="M1701" s="398"/>
      <c r="N1701" s="16">
        <v>5725.1763674663871</v>
      </c>
      <c r="O1701" s="398">
        <v>10800</v>
      </c>
      <c r="P1701" s="398"/>
      <c r="Q1701" s="16">
        <v>11579.008383639883</v>
      </c>
      <c r="R1701" s="14" t="s">
        <v>27</v>
      </c>
      <c r="S1701" s="14" t="s">
        <v>28</v>
      </c>
      <c r="T1701" s="14" t="s">
        <v>29</v>
      </c>
      <c r="U1701" s="416" t="s">
        <v>2659</v>
      </c>
      <c r="V1701" s="14" t="s">
        <v>2739</v>
      </c>
      <c r="W1701" s="38" t="s">
        <v>33</v>
      </c>
      <c r="X1701" s="14" t="s">
        <v>34</v>
      </c>
    </row>
    <row r="1702" spans="1:27" s="401" customFormat="1" x14ac:dyDescent="0.2">
      <c r="A1702" s="14" t="s">
        <v>2640</v>
      </c>
      <c r="B1702" s="14" t="s">
        <v>2662</v>
      </c>
      <c r="C1702" s="14" t="s">
        <v>2663</v>
      </c>
      <c r="D1702" s="24">
        <v>13701.6</v>
      </c>
      <c r="E1702" s="24"/>
      <c r="F1702" s="24"/>
      <c r="G1702" s="23" t="s">
        <v>67</v>
      </c>
      <c r="H1702" s="23">
        <v>2010</v>
      </c>
      <c r="I1702" s="424">
        <f>VLOOKUP(H1702,[1]Inflation!$G$16:$H$26,2,FALSE)</f>
        <v>1.0461491063094051</v>
      </c>
      <c r="J1702" s="465">
        <v>14333.916595008945</v>
      </c>
      <c r="K1702" s="24"/>
      <c r="L1702" s="446">
        <v>5000</v>
      </c>
      <c r="M1702" s="24"/>
      <c r="N1702" s="16">
        <v>5230.7455315470252</v>
      </c>
      <c r="O1702" s="24">
        <v>35000</v>
      </c>
      <c r="P1702" s="24"/>
      <c r="Q1702" s="16">
        <v>36615.21872082918</v>
      </c>
      <c r="R1702" s="23" t="s">
        <v>27</v>
      </c>
      <c r="S1702" s="397" t="s">
        <v>36</v>
      </c>
      <c r="T1702" s="23" t="s">
        <v>66</v>
      </c>
      <c r="U1702" s="417"/>
      <c r="V1702" s="26" t="s">
        <v>2801</v>
      </c>
      <c r="W1702" s="38" t="s">
        <v>69</v>
      </c>
      <c r="X1702" s="26"/>
    </row>
    <row r="1703" spans="1:27" s="401" customFormat="1" x14ac:dyDescent="0.2">
      <c r="A1703" s="14" t="s">
        <v>2640</v>
      </c>
      <c r="B1703" s="14" t="s">
        <v>2662</v>
      </c>
      <c r="C1703" s="23"/>
      <c r="D1703" s="24">
        <v>14516.67</v>
      </c>
      <c r="E1703" s="24"/>
      <c r="F1703" s="24"/>
      <c r="G1703" s="23" t="s">
        <v>67</v>
      </c>
      <c r="H1703" s="23">
        <v>2010</v>
      </c>
      <c r="I1703" s="424">
        <f>VLOOKUP(H1703,[1]Inflation!$G$16:$H$26,2,FALSE)</f>
        <v>1.0461491063094051</v>
      </c>
      <c r="J1703" s="465">
        <v>15186.601347088552</v>
      </c>
      <c r="K1703" s="24"/>
      <c r="L1703" s="446">
        <v>8300</v>
      </c>
      <c r="M1703" s="24"/>
      <c r="N1703" s="16">
        <v>8683.0375823680624</v>
      </c>
      <c r="O1703" s="24">
        <v>40000</v>
      </c>
      <c r="P1703" s="24"/>
      <c r="Q1703" s="16">
        <v>41845.964252376201</v>
      </c>
      <c r="R1703" s="23" t="s">
        <v>27</v>
      </c>
      <c r="S1703" s="397" t="s">
        <v>196</v>
      </c>
      <c r="T1703" s="23" t="s">
        <v>66</v>
      </c>
      <c r="U1703" s="417"/>
      <c r="V1703" s="26" t="s">
        <v>2897</v>
      </c>
      <c r="W1703" s="38" t="s">
        <v>69</v>
      </c>
      <c r="X1703" s="26"/>
    </row>
    <row r="1704" spans="1:27" s="401" customFormat="1" x14ac:dyDescent="0.2">
      <c r="A1704" s="14" t="s">
        <v>2640</v>
      </c>
      <c r="B1704" s="14" t="s">
        <v>2666</v>
      </c>
      <c r="C1704" s="14" t="s">
        <v>2667</v>
      </c>
      <c r="D1704" s="24">
        <v>3531.17</v>
      </c>
      <c r="E1704" s="24"/>
      <c r="F1704" s="24"/>
      <c r="G1704" s="23" t="s">
        <v>67</v>
      </c>
      <c r="H1704" s="23">
        <v>2010</v>
      </c>
      <c r="I1704" s="424">
        <f>VLOOKUP(H1704,[1]Inflation!$G$16:$H$26,2,FALSE)</f>
        <v>1.0461491063094051</v>
      </c>
      <c r="J1704" s="465">
        <v>3694.130339726582</v>
      </c>
      <c r="K1704" s="24"/>
      <c r="L1704" s="446">
        <v>687</v>
      </c>
      <c r="M1704" s="24"/>
      <c r="N1704" s="16">
        <v>718.70443603456124</v>
      </c>
      <c r="O1704" s="24">
        <v>10000</v>
      </c>
      <c r="P1704" s="24"/>
      <c r="Q1704" s="16">
        <v>10461.49106309405</v>
      </c>
      <c r="R1704" s="23" t="s">
        <v>1102</v>
      </c>
      <c r="S1704" s="397" t="s">
        <v>36</v>
      </c>
      <c r="T1704" s="23" t="s">
        <v>66</v>
      </c>
      <c r="U1704" s="417"/>
      <c r="V1704" s="26" t="s">
        <v>2744</v>
      </c>
      <c r="W1704" s="38" t="s">
        <v>69</v>
      </c>
      <c r="X1704" s="26"/>
    </row>
    <row r="1705" spans="1:27" s="401" customFormat="1" x14ac:dyDescent="0.2">
      <c r="A1705" s="14" t="s">
        <v>2640</v>
      </c>
      <c r="B1705" s="14" t="s">
        <v>2668</v>
      </c>
      <c r="C1705" s="23" t="s">
        <v>2668</v>
      </c>
      <c r="D1705" s="24">
        <v>52966.67</v>
      </c>
      <c r="E1705" s="24"/>
      <c r="F1705" s="24"/>
      <c r="G1705" s="23" t="s">
        <v>67</v>
      </c>
      <c r="H1705" s="23">
        <v>2010</v>
      </c>
      <c r="I1705" s="424">
        <f>VLOOKUP(H1705,[1]Inflation!$G$16:$H$26,2,FALSE)</f>
        <v>1.0461491063094051</v>
      </c>
      <c r="J1705" s="465">
        <v>55411.034484685173</v>
      </c>
      <c r="K1705" s="24"/>
      <c r="L1705" s="446">
        <v>35000</v>
      </c>
      <c r="M1705" s="24"/>
      <c r="N1705" s="16">
        <v>36615.21872082918</v>
      </c>
      <c r="O1705" s="24">
        <v>68500</v>
      </c>
      <c r="P1705" s="24"/>
      <c r="Q1705" s="16">
        <v>71661.213782194245</v>
      </c>
      <c r="R1705" s="23" t="s">
        <v>1102</v>
      </c>
      <c r="S1705" s="37" t="s">
        <v>291</v>
      </c>
      <c r="T1705" s="23" t="s">
        <v>66</v>
      </c>
      <c r="U1705" s="417"/>
      <c r="V1705" s="26" t="s">
        <v>2749</v>
      </c>
      <c r="W1705" s="38" t="s">
        <v>69</v>
      </c>
      <c r="X1705" s="26"/>
    </row>
    <row r="1706" spans="1:27" s="401" customFormat="1" x14ac:dyDescent="0.2">
      <c r="A1706" s="14" t="s">
        <v>2640</v>
      </c>
      <c r="B1706" s="14" t="s">
        <v>2669</v>
      </c>
      <c r="C1706" s="14" t="s">
        <v>2670</v>
      </c>
      <c r="D1706" s="24">
        <v>3041.3</v>
      </c>
      <c r="E1706" s="24">
        <f>AVERAGE(J1706:J1708)</f>
        <v>3498.2877398617734</v>
      </c>
      <c r="F1706" s="24"/>
      <c r="G1706" s="23" t="s">
        <v>67</v>
      </c>
      <c r="H1706" s="23">
        <v>2010</v>
      </c>
      <c r="I1706" s="424">
        <f>VLOOKUP(H1706,[1]Inflation!$G$16:$H$26,2,FALSE)</f>
        <v>1.0461491063094051</v>
      </c>
      <c r="J1706" s="465">
        <v>3181.6532770187937</v>
      </c>
      <c r="K1706" s="24"/>
      <c r="L1706" s="446">
        <v>1200</v>
      </c>
      <c r="M1706" s="24"/>
      <c r="N1706" s="16">
        <v>1255.3789275712861</v>
      </c>
      <c r="O1706" s="24">
        <v>4500</v>
      </c>
      <c r="P1706" s="24"/>
      <c r="Q1706" s="16">
        <v>4707.6709783923225</v>
      </c>
      <c r="R1706" s="23" t="s">
        <v>27</v>
      </c>
      <c r="S1706" s="397" t="s">
        <v>36</v>
      </c>
      <c r="T1706" s="23" t="s">
        <v>66</v>
      </c>
      <c r="U1706" s="417"/>
      <c r="V1706" s="26" t="s">
        <v>2744</v>
      </c>
      <c r="W1706" s="38" t="s">
        <v>69</v>
      </c>
      <c r="X1706" s="26"/>
      <c r="Y1706" s="399"/>
      <c r="Z1706" s="399"/>
      <c r="AA1706" s="399"/>
    </row>
    <row r="1707" spans="1:27" s="401" customFormat="1" x14ac:dyDescent="0.2">
      <c r="A1707" s="373" t="s">
        <v>2640</v>
      </c>
      <c r="B1707" s="14" t="s">
        <v>2669</v>
      </c>
      <c r="C1707" s="14" t="s">
        <v>2671</v>
      </c>
      <c r="D1707" s="24">
        <v>2140.6</v>
      </c>
      <c r="E1707" s="24"/>
      <c r="F1707" s="24"/>
      <c r="G1707" s="23" t="s">
        <v>67</v>
      </c>
      <c r="H1707" s="23">
        <v>2010</v>
      </c>
      <c r="I1707" s="424">
        <f>VLOOKUP(H1707,[1]Inflation!$G$16:$H$26,2,FALSE)</f>
        <v>1.0461491063094051</v>
      </c>
      <c r="J1707" s="465">
        <v>2239.3867769659123</v>
      </c>
      <c r="K1707" s="24"/>
      <c r="L1707" s="446">
        <v>1250</v>
      </c>
      <c r="M1707" s="24"/>
      <c r="N1707" s="16">
        <v>1307.6863828867563</v>
      </c>
      <c r="O1707" s="24">
        <v>3000</v>
      </c>
      <c r="P1707" s="24"/>
      <c r="Q1707" s="16">
        <v>3138.4473189282153</v>
      </c>
      <c r="R1707" s="23" t="s">
        <v>27</v>
      </c>
      <c r="S1707" s="397" t="s">
        <v>36</v>
      </c>
      <c r="T1707" s="23" t="s">
        <v>66</v>
      </c>
      <c r="U1707" s="417"/>
      <c r="V1707" s="26" t="s">
        <v>2744</v>
      </c>
      <c r="W1707" s="38" t="s">
        <v>69</v>
      </c>
      <c r="X1707" s="26"/>
      <c r="Y1707" s="399"/>
      <c r="Z1707" s="399"/>
      <c r="AA1707" s="399"/>
    </row>
    <row r="1708" spans="1:27" x14ac:dyDescent="0.2">
      <c r="A1708" s="14" t="s">
        <v>2640</v>
      </c>
      <c r="B1708" s="14" t="s">
        <v>2669</v>
      </c>
      <c r="C1708" s="23"/>
      <c r="D1708" s="24">
        <v>4850</v>
      </c>
      <c r="E1708" s="24"/>
      <c r="F1708" s="24"/>
      <c r="G1708" s="23" t="s">
        <v>67</v>
      </c>
      <c r="H1708" s="23">
        <v>2010</v>
      </c>
      <c r="I1708" s="424">
        <f>VLOOKUP(H1708,[1]Inflation!$G$16:$H$26,2,FALSE)</f>
        <v>1.0461491063094051</v>
      </c>
      <c r="J1708" s="465">
        <v>5073.8231656006146</v>
      </c>
      <c r="K1708" s="24"/>
      <c r="L1708" s="446">
        <v>1200</v>
      </c>
      <c r="M1708" s="24"/>
      <c r="N1708" s="16">
        <v>1255.3789275712861</v>
      </c>
      <c r="O1708" s="24">
        <v>8500</v>
      </c>
      <c r="P1708" s="24"/>
      <c r="Q1708" s="16">
        <v>8892.2674036299431</v>
      </c>
      <c r="R1708" s="23" t="s">
        <v>27</v>
      </c>
      <c r="S1708" s="397" t="s">
        <v>196</v>
      </c>
      <c r="T1708" s="23" t="s">
        <v>66</v>
      </c>
      <c r="U1708" s="417"/>
      <c r="V1708" s="26" t="s">
        <v>2748</v>
      </c>
      <c r="W1708" s="38" t="s">
        <v>69</v>
      </c>
      <c r="X1708" s="26"/>
    </row>
    <row r="1709" spans="1:27" x14ac:dyDescent="0.2">
      <c r="A1709" s="14" t="s">
        <v>2640</v>
      </c>
      <c r="B1709" s="14" t="s">
        <v>2672</v>
      </c>
      <c r="C1709" s="14" t="s">
        <v>2672</v>
      </c>
      <c r="D1709" s="398">
        <v>11000</v>
      </c>
      <c r="E1709" s="398"/>
      <c r="F1709" s="398"/>
      <c r="G1709" s="14">
        <v>2008</v>
      </c>
      <c r="H1709" s="14">
        <v>2008</v>
      </c>
      <c r="I1709" s="424">
        <f>VLOOKUP(H1709,[1]Inflation!$G$16:$H$26,2,FALSE)</f>
        <v>1.0721304058925818</v>
      </c>
      <c r="J1709" s="465">
        <v>11793.4344648184</v>
      </c>
      <c r="K1709" s="398"/>
      <c r="L1709" s="16"/>
      <c r="M1709" s="398"/>
      <c r="N1709" s="16">
        <f>MEDIAN(N1706:N1708)</f>
        <v>1255.3789275712861</v>
      </c>
      <c r="O1709" s="398"/>
      <c r="P1709" s="398"/>
      <c r="Q1709" s="16">
        <f>MEDIAN(Q1706:Q1708)</f>
        <v>4707.6709783923225</v>
      </c>
      <c r="R1709" s="23" t="s">
        <v>27</v>
      </c>
      <c r="S1709" s="14" t="s">
        <v>28</v>
      </c>
      <c r="T1709" s="14" t="s">
        <v>50</v>
      </c>
      <c r="U1709" s="416" t="s">
        <v>51</v>
      </c>
      <c r="V1709" s="14" t="s">
        <v>2739</v>
      </c>
      <c r="W1709" s="38" t="s">
        <v>52</v>
      </c>
      <c r="X1709" s="14" t="s">
        <v>53</v>
      </c>
    </row>
    <row r="1710" spans="1:27" x14ac:dyDescent="0.2">
      <c r="A1710" s="14" t="s">
        <v>2640</v>
      </c>
      <c r="B1710" s="14" t="s">
        <v>2672</v>
      </c>
      <c r="C1710" s="14"/>
      <c r="D1710" s="398">
        <v>20000</v>
      </c>
      <c r="E1710" s="398"/>
      <c r="F1710" s="398"/>
      <c r="G1710" s="14">
        <v>2012</v>
      </c>
      <c r="H1710" s="14">
        <v>2012</v>
      </c>
      <c r="I1710" s="424">
        <f>VLOOKUP(H1710,[1]Inflation!$G$16:$H$26,2,FALSE)</f>
        <v>1</v>
      </c>
      <c r="J1710" s="465"/>
      <c r="K1710" s="398"/>
      <c r="L1710" s="16"/>
      <c r="M1710" s="398"/>
      <c r="N1710" s="16"/>
      <c r="O1710" s="398"/>
      <c r="P1710" s="398"/>
      <c r="Q1710" s="16"/>
      <c r="R1710" s="23" t="s">
        <v>27</v>
      </c>
      <c r="S1710" s="14" t="s">
        <v>233</v>
      </c>
      <c r="T1710" s="14" t="s">
        <v>1143</v>
      </c>
      <c r="U1710" s="416">
        <v>35</v>
      </c>
      <c r="V1710" s="14" t="s">
        <v>2766</v>
      </c>
      <c r="W1710" s="38" t="s">
        <v>1144</v>
      </c>
      <c r="X1710" s="14" t="s">
        <v>32</v>
      </c>
    </row>
    <row r="1711" spans="1:27" x14ac:dyDescent="0.2">
      <c r="A1711" s="14" t="s">
        <v>2640</v>
      </c>
      <c r="B1711" s="14" t="s">
        <v>2673</v>
      </c>
      <c r="C1711" s="14" t="s">
        <v>2674</v>
      </c>
      <c r="D1711" s="398">
        <v>6000</v>
      </c>
      <c r="E1711" s="398"/>
      <c r="F1711" s="398"/>
      <c r="G1711" s="14">
        <v>2008</v>
      </c>
      <c r="H1711" s="14">
        <v>2008</v>
      </c>
      <c r="I1711" s="424">
        <f>VLOOKUP(H1711,[1]Inflation!$G$16:$H$26,2,FALSE)</f>
        <v>1.0721304058925818</v>
      </c>
      <c r="J1711" s="465">
        <v>6432.7824353554906</v>
      </c>
      <c r="K1711" s="398"/>
      <c r="L1711" s="16"/>
      <c r="M1711" s="398"/>
      <c r="N1711" s="16"/>
      <c r="O1711" s="398"/>
      <c r="P1711" s="398"/>
      <c r="Q1711" s="16"/>
      <c r="R1711" s="23" t="s">
        <v>27</v>
      </c>
      <c r="S1711" s="14" t="s">
        <v>28</v>
      </c>
      <c r="T1711" s="14" t="s">
        <v>50</v>
      </c>
      <c r="U1711" s="416" t="s">
        <v>51</v>
      </c>
      <c r="V1711" s="14" t="s">
        <v>2739</v>
      </c>
      <c r="W1711" s="38" t="s">
        <v>52</v>
      </c>
      <c r="X1711" s="14" t="s">
        <v>53</v>
      </c>
    </row>
    <row r="1712" spans="1:27" x14ac:dyDescent="0.2">
      <c r="A1712" s="14" t="s">
        <v>2640</v>
      </c>
      <c r="B1712" s="14" t="s">
        <v>2675</v>
      </c>
      <c r="C1712" s="23"/>
      <c r="D1712" s="24">
        <v>2000</v>
      </c>
      <c r="E1712" s="24"/>
      <c r="F1712" s="24"/>
      <c r="G1712" s="23" t="s">
        <v>67</v>
      </c>
      <c r="H1712" s="23">
        <v>2010</v>
      </c>
      <c r="I1712" s="424">
        <f>VLOOKUP(H1712,[1]Inflation!$G$16:$H$26,2,FALSE)</f>
        <v>1.0461491063094051</v>
      </c>
      <c r="J1712" s="465">
        <v>2092.2982126188099</v>
      </c>
      <c r="K1712" s="24"/>
      <c r="L1712" s="446">
        <v>500</v>
      </c>
      <c r="M1712" s="24"/>
      <c r="N1712" s="16">
        <v>523.07455315470247</v>
      </c>
      <c r="O1712" s="24">
        <v>4000</v>
      </c>
      <c r="P1712" s="24"/>
      <c r="Q1712" s="16">
        <v>4184.5964252376198</v>
      </c>
      <c r="R1712" s="23" t="s">
        <v>27</v>
      </c>
      <c r="S1712" s="397" t="s">
        <v>36</v>
      </c>
      <c r="T1712" s="23" t="s">
        <v>66</v>
      </c>
      <c r="U1712" s="417"/>
      <c r="V1712" s="26" t="s">
        <v>2744</v>
      </c>
      <c r="W1712" s="38" t="s">
        <v>69</v>
      </c>
      <c r="X1712" s="26"/>
    </row>
    <row r="1713" spans="1:27" x14ac:dyDescent="0.2">
      <c r="A1713" s="14" t="s">
        <v>2640</v>
      </c>
      <c r="B1713" s="14" t="s">
        <v>2675</v>
      </c>
      <c r="C1713" s="34"/>
      <c r="D1713" s="35">
        <v>1367.76</v>
      </c>
      <c r="E1713" s="35">
        <f>AVERAGE(D1712:D1713)</f>
        <v>1683.88</v>
      </c>
      <c r="F1713" s="35"/>
      <c r="G1713" s="23" t="s">
        <v>67</v>
      </c>
      <c r="H1713" s="23">
        <v>2010</v>
      </c>
      <c r="I1713" s="424">
        <f>VLOOKUP(H1713,[1]Inflation!$G$16:$H$26,2,FALSE)</f>
        <v>1.0461491063094051</v>
      </c>
      <c r="J1713" s="465">
        <v>1430.8809016457519</v>
      </c>
      <c r="K1713" s="35"/>
      <c r="L1713" s="448">
        <v>1215</v>
      </c>
      <c r="M1713" s="35"/>
      <c r="N1713" s="16">
        <v>1271.071164165927</v>
      </c>
      <c r="O1713" s="35">
        <v>1657.87</v>
      </c>
      <c r="P1713" s="35"/>
      <c r="Q1713" s="16">
        <v>1734.3792188771733</v>
      </c>
      <c r="R1713" s="23" t="s">
        <v>27</v>
      </c>
      <c r="S1713" s="37" t="s">
        <v>84</v>
      </c>
      <c r="T1713" s="23" t="s">
        <v>66</v>
      </c>
      <c r="U1713" s="34"/>
      <c r="V1713" s="36" t="s">
        <v>3074</v>
      </c>
      <c r="W1713" s="38" t="s">
        <v>69</v>
      </c>
      <c r="X1713" s="36"/>
    </row>
    <row r="1714" spans="1:27" x14ac:dyDescent="0.2">
      <c r="A1714" s="37" t="s">
        <v>2640</v>
      </c>
      <c r="B1714" s="37" t="s">
        <v>2676</v>
      </c>
      <c r="C1714" s="31"/>
      <c r="D1714" s="32">
        <v>32635</v>
      </c>
      <c r="E1714" s="32"/>
      <c r="F1714" s="32"/>
      <c r="G1714" s="23" t="s">
        <v>67</v>
      </c>
      <c r="H1714" s="23">
        <v>2010</v>
      </c>
      <c r="I1714" s="424">
        <f>VLOOKUP(H1714,[1]Inflation!$G$16:$H$26,2,FALSE)</f>
        <v>1.0461491063094051</v>
      </c>
      <c r="J1714" s="465">
        <v>34141.076084407432</v>
      </c>
      <c r="K1714" s="32"/>
      <c r="L1714" s="447">
        <v>28000</v>
      </c>
      <c r="M1714" s="32"/>
      <c r="N1714" s="16">
        <v>29292.17497666334</v>
      </c>
      <c r="O1714" s="32">
        <v>40000</v>
      </c>
      <c r="P1714" s="32"/>
      <c r="Q1714" s="16">
        <v>41845.964252376201</v>
      </c>
      <c r="R1714" s="23" t="s">
        <v>27</v>
      </c>
      <c r="S1714" s="397" t="s">
        <v>71</v>
      </c>
      <c r="T1714" s="23" t="s">
        <v>66</v>
      </c>
      <c r="U1714" s="31"/>
      <c r="V1714" s="33" t="s">
        <v>3359</v>
      </c>
      <c r="W1714" s="38" t="s">
        <v>69</v>
      </c>
      <c r="X1714" s="33"/>
    </row>
    <row r="1715" spans="1:27" x14ac:dyDescent="0.2">
      <c r="A1715" s="14" t="s">
        <v>2640</v>
      </c>
      <c r="B1715" s="14" t="s">
        <v>2677</v>
      </c>
      <c r="C1715" s="14"/>
      <c r="D1715" s="398">
        <v>24000</v>
      </c>
      <c r="E1715" s="398"/>
      <c r="F1715" s="398"/>
      <c r="G1715" s="14">
        <v>2009</v>
      </c>
      <c r="H1715" s="14">
        <v>2009</v>
      </c>
      <c r="I1715" s="424">
        <f>VLOOKUP(H1715,[1]Inflation!$G$16:$H$26,2,FALSE)</f>
        <v>1.0733291816457666</v>
      </c>
      <c r="J1715" s="465">
        <v>25759.900359498399</v>
      </c>
      <c r="K1715" s="398"/>
      <c r="L1715" s="16"/>
      <c r="M1715" s="398"/>
      <c r="N1715" s="16"/>
      <c r="O1715" s="398"/>
      <c r="P1715" s="398"/>
      <c r="Q1715" s="16"/>
      <c r="R1715" s="23" t="s">
        <v>27</v>
      </c>
      <c r="S1715" s="14" t="s">
        <v>44</v>
      </c>
      <c r="T1715" s="14" t="s">
        <v>103</v>
      </c>
      <c r="U1715" s="416" t="s">
        <v>114</v>
      </c>
      <c r="V1715" s="14" t="s">
        <v>2739</v>
      </c>
      <c r="W1715" s="38" t="s">
        <v>104</v>
      </c>
      <c r="X1715" s="14"/>
    </row>
    <row r="1716" spans="1:27" x14ac:dyDescent="0.2">
      <c r="A1716" s="14" t="s">
        <v>2640</v>
      </c>
      <c r="B1716" s="14" t="s">
        <v>2678</v>
      </c>
      <c r="C1716" s="14"/>
      <c r="D1716" s="398"/>
      <c r="E1716" s="398"/>
      <c r="F1716" s="398"/>
      <c r="G1716" s="14">
        <v>2009</v>
      </c>
      <c r="H1716" s="14">
        <v>2009</v>
      </c>
      <c r="I1716" s="424">
        <f>VLOOKUP(H1716,[1]Inflation!$G$16:$H$26,2,FALSE)</f>
        <v>1.0733291816457666</v>
      </c>
      <c r="J1716" s="465"/>
      <c r="K1716" s="398"/>
      <c r="L1716" s="16">
        <v>50</v>
      </c>
      <c r="M1716" s="398"/>
      <c r="N1716" s="16">
        <v>53.666459082288334</v>
      </c>
      <c r="O1716" s="398">
        <v>75</v>
      </c>
      <c r="P1716" s="398"/>
      <c r="Q1716" s="16">
        <v>80.49968862343249</v>
      </c>
      <c r="R1716" s="23" t="s">
        <v>27</v>
      </c>
      <c r="S1716" s="14" t="s">
        <v>97</v>
      </c>
      <c r="T1716" s="14" t="s">
        <v>304</v>
      </c>
      <c r="U1716" s="416">
        <v>4</v>
      </c>
      <c r="V1716" s="14" t="s">
        <v>2739</v>
      </c>
      <c r="W1716" s="38" t="s">
        <v>305</v>
      </c>
      <c r="X1716" s="14"/>
    </row>
    <row r="1717" spans="1:27" x14ac:dyDescent="0.2">
      <c r="A1717" s="14" t="s">
        <v>2640</v>
      </c>
      <c r="B1717" s="14" t="s">
        <v>2679</v>
      </c>
      <c r="C1717" s="14"/>
      <c r="D1717" s="398"/>
      <c r="E1717" s="398"/>
      <c r="F1717" s="398"/>
      <c r="G1717" s="14">
        <v>2009</v>
      </c>
      <c r="H1717" s="14">
        <v>2009</v>
      </c>
      <c r="I1717" s="424">
        <f>VLOOKUP(H1717,[1]Inflation!$G$16:$H$26,2,FALSE)</f>
        <v>1.0733291816457666</v>
      </c>
      <c r="J1717" s="465"/>
      <c r="K1717" s="398"/>
      <c r="L1717" s="16">
        <v>350</v>
      </c>
      <c r="M1717" s="398"/>
      <c r="N1717" s="16">
        <v>375.66521357601835</v>
      </c>
      <c r="O1717" s="398">
        <v>500</v>
      </c>
      <c r="P1717" s="398"/>
      <c r="Q1717" s="16">
        <v>536.66459082288327</v>
      </c>
      <c r="R1717" s="23" t="s">
        <v>27</v>
      </c>
      <c r="S1717" s="14" t="s">
        <v>97</v>
      </c>
      <c r="T1717" s="14" t="s">
        <v>304</v>
      </c>
      <c r="U1717" s="416">
        <v>4</v>
      </c>
      <c r="V1717" s="14" t="s">
        <v>2739</v>
      </c>
      <c r="W1717" s="38" t="s">
        <v>305</v>
      </c>
      <c r="X1717" s="14"/>
    </row>
    <row r="1718" spans="1:27" x14ac:dyDescent="0.2">
      <c r="A1718" s="14" t="s">
        <v>2640</v>
      </c>
      <c r="B1718" s="14" t="s">
        <v>2679</v>
      </c>
      <c r="C1718" s="14" t="s">
        <v>2680</v>
      </c>
      <c r="D1718" s="398">
        <v>280</v>
      </c>
      <c r="E1718" s="398"/>
      <c r="F1718" s="398"/>
      <c r="G1718" s="14">
        <v>2008</v>
      </c>
      <c r="H1718" s="14">
        <v>2008</v>
      </c>
      <c r="I1718" s="424">
        <f>VLOOKUP(H1718,[1]Inflation!$G$16:$H$26,2,FALSE)</f>
        <v>1.0721304058925818</v>
      </c>
      <c r="J1718" s="465">
        <v>300.19651364992291</v>
      </c>
      <c r="K1718" s="398"/>
      <c r="L1718" s="16"/>
      <c r="M1718" s="398"/>
      <c r="N1718" s="16"/>
      <c r="O1718" s="398"/>
      <c r="P1718" s="398"/>
      <c r="Q1718" s="16"/>
      <c r="R1718" s="23" t="s">
        <v>27</v>
      </c>
      <c r="S1718" s="14" t="s">
        <v>28</v>
      </c>
      <c r="T1718" s="14" t="s">
        <v>50</v>
      </c>
      <c r="U1718" s="416" t="s">
        <v>51</v>
      </c>
      <c r="V1718" s="14" t="s">
        <v>2739</v>
      </c>
      <c r="W1718" s="38" t="s">
        <v>52</v>
      </c>
      <c r="X1718" s="14" t="s">
        <v>53</v>
      </c>
    </row>
    <row r="1719" spans="1:27" x14ac:dyDescent="0.2">
      <c r="A1719" s="14" t="s">
        <v>2640</v>
      </c>
      <c r="B1719" s="14" t="s">
        <v>2681</v>
      </c>
      <c r="C1719" s="14"/>
      <c r="D1719" s="398">
        <v>600</v>
      </c>
      <c r="E1719" s="398"/>
      <c r="F1719" s="398"/>
      <c r="G1719" s="14">
        <v>2007</v>
      </c>
      <c r="H1719" s="14">
        <v>2007</v>
      </c>
      <c r="I1719" s="424">
        <f>VLOOKUP(H1719,[1]Inflation!$G$16:$H$26,2,FALSE)</f>
        <v>1.118306895992371</v>
      </c>
      <c r="J1719" s="465">
        <v>670.98413759542257</v>
      </c>
      <c r="K1719" s="398"/>
      <c r="L1719" s="16"/>
      <c r="M1719" s="398"/>
      <c r="N1719" s="16"/>
      <c r="O1719" s="398"/>
      <c r="P1719" s="398"/>
      <c r="Q1719" s="16"/>
      <c r="R1719" s="23" t="s">
        <v>27</v>
      </c>
      <c r="S1719" s="14" t="s">
        <v>83</v>
      </c>
      <c r="T1719" s="14" t="s">
        <v>100</v>
      </c>
      <c r="U1719" s="416">
        <v>14</v>
      </c>
      <c r="V1719" s="14" t="s">
        <v>3360</v>
      </c>
      <c r="W1719" s="38" t="s">
        <v>101</v>
      </c>
      <c r="X1719" s="14" t="s">
        <v>32</v>
      </c>
    </row>
    <row r="1720" spans="1:27" x14ac:dyDescent="0.2">
      <c r="A1720" s="14" t="s">
        <v>2640</v>
      </c>
      <c r="B1720" s="14" t="s">
        <v>2679</v>
      </c>
      <c r="C1720" s="14" t="s">
        <v>2682</v>
      </c>
      <c r="D1720" s="398">
        <v>540</v>
      </c>
      <c r="E1720" s="398"/>
      <c r="F1720" s="398"/>
      <c r="G1720" s="14">
        <v>2011</v>
      </c>
      <c r="H1720" s="14">
        <v>2011</v>
      </c>
      <c r="I1720" s="424">
        <f>VLOOKUP(H1720,[1]Inflation!$G$16:$H$26,2,FALSE)</f>
        <v>1.0292667257822254</v>
      </c>
      <c r="J1720" s="465">
        <v>555.80403192240169</v>
      </c>
      <c r="K1720" s="398"/>
      <c r="L1720" s="16"/>
      <c r="M1720" s="398"/>
      <c r="N1720" s="16"/>
      <c r="O1720" s="398"/>
      <c r="P1720" s="398"/>
      <c r="Q1720" s="16"/>
      <c r="R1720" s="23" t="s">
        <v>27</v>
      </c>
      <c r="S1720" s="14" t="s">
        <v>71</v>
      </c>
      <c r="T1720" s="14" t="s">
        <v>93</v>
      </c>
      <c r="U1720" s="416" t="s">
        <v>989</v>
      </c>
      <c r="V1720" s="14" t="s">
        <v>3088</v>
      </c>
      <c r="W1720" s="38" t="s">
        <v>94</v>
      </c>
      <c r="X1720" s="14" t="s">
        <v>95</v>
      </c>
    </row>
    <row r="1721" spans="1:27" x14ac:dyDescent="0.2">
      <c r="A1721" s="14" t="s">
        <v>2640</v>
      </c>
      <c r="B1721" s="14" t="s">
        <v>2679</v>
      </c>
      <c r="C1721" s="14"/>
      <c r="D1721" s="398">
        <v>200</v>
      </c>
      <c r="E1721" s="398"/>
      <c r="F1721" s="398"/>
      <c r="G1721" s="14">
        <v>2007</v>
      </c>
      <c r="H1721" s="14">
        <v>2007</v>
      </c>
      <c r="I1721" s="424">
        <f>VLOOKUP(H1721,[1]Inflation!$G$16:$H$26,2,FALSE)</f>
        <v>1.118306895992371</v>
      </c>
      <c r="J1721" s="465">
        <v>223.66137919847421</v>
      </c>
      <c r="K1721" s="14"/>
      <c r="L1721" s="16" t="s">
        <v>963</v>
      </c>
      <c r="M1721" s="398"/>
      <c r="N1721" s="16"/>
      <c r="O1721" s="398" t="s">
        <v>963</v>
      </c>
      <c r="P1721" s="398"/>
      <c r="Q1721" s="16"/>
      <c r="R1721" s="14" t="s">
        <v>2683</v>
      </c>
      <c r="S1721" s="14" t="s">
        <v>97</v>
      </c>
      <c r="T1721" s="14" t="s">
        <v>98</v>
      </c>
      <c r="U1721" s="416" t="s">
        <v>1257</v>
      </c>
      <c r="V1721" s="14" t="s">
        <v>2739</v>
      </c>
      <c r="W1721" s="38" t="s">
        <v>99</v>
      </c>
      <c r="X1721" s="14"/>
    </row>
    <row r="1722" spans="1:27" ht="25.5" x14ac:dyDescent="0.2">
      <c r="A1722" s="14" t="s">
        <v>2640</v>
      </c>
      <c r="B1722" s="14" t="s">
        <v>2679</v>
      </c>
      <c r="C1722" s="14"/>
      <c r="D1722" s="398"/>
      <c r="E1722" s="398"/>
      <c r="F1722" s="398"/>
      <c r="G1722" s="14" t="s">
        <v>30</v>
      </c>
      <c r="H1722" s="14">
        <v>2008</v>
      </c>
      <c r="I1722" s="424">
        <f>VLOOKUP(H1722,[1]Inflation!$G$16:$H$26,2,FALSE)</f>
        <v>1.0721304058925818</v>
      </c>
      <c r="J1722" s="465"/>
      <c r="K1722" s="14"/>
      <c r="L1722" s="16">
        <v>50</v>
      </c>
      <c r="M1722" s="398"/>
      <c r="N1722" s="16">
        <v>53.606520294629092</v>
      </c>
      <c r="O1722" s="398">
        <v>880</v>
      </c>
      <c r="P1722" s="398"/>
      <c r="Q1722" s="16">
        <v>943.47475718547196</v>
      </c>
      <c r="R1722" s="14" t="s">
        <v>27</v>
      </c>
      <c r="S1722" s="14" t="s">
        <v>28</v>
      </c>
      <c r="T1722" s="14" t="s">
        <v>29</v>
      </c>
      <c r="U1722" s="416" t="s">
        <v>2659</v>
      </c>
      <c r="V1722" s="14" t="s">
        <v>2739</v>
      </c>
      <c r="W1722" s="38" t="s">
        <v>33</v>
      </c>
      <c r="X1722" s="14" t="s">
        <v>34</v>
      </c>
    </row>
    <row r="1723" spans="1:27" x14ac:dyDescent="0.2">
      <c r="A1723" s="14" t="s">
        <v>2640</v>
      </c>
      <c r="B1723" s="14" t="s">
        <v>2679</v>
      </c>
      <c r="C1723" s="14" t="s">
        <v>2684</v>
      </c>
      <c r="D1723" s="398">
        <v>250</v>
      </c>
      <c r="E1723" s="398"/>
      <c r="F1723" s="398"/>
      <c r="G1723" s="14">
        <v>2006</v>
      </c>
      <c r="H1723" s="14">
        <v>2006</v>
      </c>
      <c r="I1723" s="424">
        <f>VLOOKUP(H1723,[1]Inflation!$G$16:$H$26,2,FALSE)</f>
        <v>1.1415203211239338</v>
      </c>
      <c r="J1723" s="465"/>
      <c r="K1723" s="398"/>
      <c r="L1723" s="16"/>
      <c r="M1723" s="398"/>
      <c r="N1723" s="16"/>
      <c r="O1723" s="398"/>
      <c r="P1723" s="398"/>
      <c r="Q1723" s="16"/>
      <c r="R1723" s="14" t="s">
        <v>27</v>
      </c>
      <c r="S1723" s="14" t="s">
        <v>28</v>
      </c>
      <c r="T1723" s="14" t="s">
        <v>240</v>
      </c>
      <c r="U1723" s="416">
        <v>32</v>
      </c>
      <c r="V1723" s="14" t="s">
        <v>2739</v>
      </c>
      <c r="W1723" s="38" t="s">
        <v>241</v>
      </c>
      <c r="X1723" s="14" t="s">
        <v>32</v>
      </c>
      <c r="Y1723" s="401"/>
      <c r="Z1723" s="401"/>
      <c r="AA1723" s="401"/>
    </row>
    <row r="1724" spans="1:27" x14ac:dyDescent="0.2">
      <c r="A1724" s="14" t="s">
        <v>2640</v>
      </c>
      <c r="B1724" s="14" t="s">
        <v>2685</v>
      </c>
      <c r="C1724" s="14" t="s">
        <v>2686</v>
      </c>
      <c r="D1724" s="24">
        <v>304.44</v>
      </c>
      <c r="E1724" s="24"/>
      <c r="F1724" s="24"/>
      <c r="G1724" s="23" t="s">
        <v>67</v>
      </c>
      <c r="H1724" s="23">
        <v>2010</v>
      </c>
      <c r="I1724" s="424">
        <f>VLOOKUP(H1724,[1]Inflation!$G$16:$H$26,2,FALSE)</f>
        <v>1.0461491063094051</v>
      </c>
      <c r="J1724" s="465">
        <v>318.48963392483529</v>
      </c>
      <c r="K1724" s="24"/>
      <c r="L1724" s="446">
        <v>125</v>
      </c>
      <c r="M1724" s="24"/>
      <c r="N1724" s="16">
        <v>130.76863828867562</v>
      </c>
      <c r="O1724" s="24">
        <v>500</v>
      </c>
      <c r="P1724" s="24"/>
      <c r="Q1724" s="16">
        <v>523.07455315470247</v>
      </c>
      <c r="R1724" s="14" t="s">
        <v>27</v>
      </c>
      <c r="S1724" s="397" t="s">
        <v>36</v>
      </c>
      <c r="T1724" s="23" t="s">
        <v>66</v>
      </c>
      <c r="U1724" s="417"/>
      <c r="V1724" s="26" t="s">
        <v>2783</v>
      </c>
      <c r="W1724" s="38" t="s">
        <v>69</v>
      </c>
      <c r="X1724" s="26"/>
      <c r="Y1724" s="401"/>
      <c r="Z1724" s="401"/>
      <c r="AA1724" s="401"/>
    </row>
    <row r="1725" spans="1:27" s="401" customFormat="1" x14ac:dyDescent="0.2">
      <c r="A1725" s="14" t="s">
        <v>2640</v>
      </c>
      <c r="B1725" s="14" t="s">
        <v>2687</v>
      </c>
      <c r="C1725" s="14"/>
      <c r="D1725" s="398">
        <v>1200</v>
      </c>
      <c r="E1725" s="398"/>
      <c r="F1725" s="398"/>
      <c r="G1725" s="14">
        <v>2009</v>
      </c>
      <c r="H1725" s="14">
        <v>2009</v>
      </c>
      <c r="I1725" s="424">
        <f>VLOOKUP(H1725,[1]Inflation!$G$16:$H$26,2,FALSE)</f>
        <v>1.0733291816457666</v>
      </c>
      <c r="J1725" s="465">
        <v>1287.9950179749198</v>
      </c>
      <c r="K1725" s="398"/>
      <c r="L1725" s="16"/>
      <c r="M1725" s="398"/>
      <c r="N1725" s="16"/>
      <c r="O1725" s="398"/>
      <c r="P1725" s="398"/>
      <c r="Q1725" s="16"/>
      <c r="R1725" s="14" t="s">
        <v>27</v>
      </c>
      <c r="S1725" s="14" t="s">
        <v>44</v>
      </c>
      <c r="T1725" s="14" t="s">
        <v>103</v>
      </c>
      <c r="U1725" s="416" t="s">
        <v>114</v>
      </c>
      <c r="V1725" s="14" t="s">
        <v>2739</v>
      </c>
      <c r="W1725" s="38" t="s">
        <v>104</v>
      </c>
      <c r="X1725" s="14"/>
    </row>
    <row r="1726" spans="1:27" s="401" customFormat="1" x14ac:dyDescent="0.2">
      <c r="A1726" s="14" t="s">
        <v>2640</v>
      </c>
      <c r="B1726" s="14" t="s">
        <v>2687</v>
      </c>
      <c r="C1726" s="14"/>
      <c r="D1726" s="398"/>
      <c r="E1726" s="398"/>
      <c r="F1726" s="398"/>
      <c r="G1726" s="14">
        <v>2009</v>
      </c>
      <c r="H1726" s="14">
        <v>2009</v>
      </c>
      <c r="I1726" s="424">
        <f>VLOOKUP(H1726,[1]Inflation!$G$16:$H$26,2,FALSE)</f>
        <v>1.0733291816457666</v>
      </c>
      <c r="J1726" s="465"/>
      <c r="K1726" s="398"/>
      <c r="L1726" s="16">
        <v>2000</v>
      </c>
      <c r="M1726" s="398"/>
      <c r="N1726" s="16">
        <v>2146.6583632915331</v>
      </c>
      <c r="O1726" s="398">
        <v>3000</v>
      </c>
      <c r="P1726" s="398"/>
      <c r="Q1726" s="16">
        <v>3219.9875449372998</v>
      </c>
      <c r="R1726" s="14" t="s">
        <v>27</v>
      </c>
      <c r="S1726" s="14" t="s">
        <v>97</v>
      </c>
      <c r="T1726" s="14" t="s">
        <v>304</v>
      </c>
      <c r="U1726" s="416">
        <v>4</v>
      </c>
      <c r="V1726" s="14" t="s">
        <v>2739</v>
      </c>
      <c r="W1726" s="38" t="s">
        <v>305</v>
      </c>
      <c r="X1726" s="14"/>
    </row>
    <row r="1727" spans="1:27" s="401" customFormat="1" x14ac:dyDescent="0.2">
      <c r="A1727" s="14" t="s">
        <v>2640</v>
      </c>
      <c r="B1727" s="14" t="s">
        <v>2687</v>
      </c>
      <c r="C1727" s="14" t="s">
        <v>2688</v>
      </c>
      <c r="D1727" s="398">
        <v>2050</v>
      </c>
      <c r="E1727" s="398">
        <f>D1727/2</f>
        <v>1025</v>
      </c>
      <c r="F1727" s="398"/>
      <c r="G1727" s="14">
        <v>2008</v>
      </c>
      <c r="H1727" s="14">
        <v>2008</v>
      </c>
      <c r="I1727" s="424">
        <f>VLOOKUP(H1727,[1]Inflation!$G$16:$H$26,2,FALSE)</f>
        <v>1.0721304058925818</v>
      </c>
      <c r="J1727" s="465">
        <f>I1727*E1727</f>
        <v>1098.9336660398963</v>
      </c>
      <c r="K1727" s="398"/>
      <c r="L1727" s="16"/>
      <c r="M1727" s="398"/>
      <c r="N1727" s="16"/>
      <c r="O1727" s="398"/>
      <c r="P1727" s="398"/>
      <c r="Q1727" s="16"/>
      <c r="R1727" s="14" t="s">
        <v>49</v>
      </c>
      <c r="S1727" s="14" t="s">
        <v>28</v>
      </c>
      <c r="T1727" s="14" t="s">
        <v>50</v>
      </c>
      <c r="U1727" s="416" t="s">
        <v>51</v>
      </c>
      <c r="V1727" s="14" t="s">
        <v>2739</v>
      </c>
      <c r="W1727" s="38" t="s">
        <v>52</v>
      </c>
      <c r="X1727" s="14" t="s">
        <v>53</v>
      </c>
    </row>
    <row r="1728" spans="1:27" s="401" customFormat="1" x14ac:dyDescent="0.2">
      <c r="A1728" s="14" t="s">
        <v>2640</v>
      </c>
      <c r="B1728" s="14" t="s">
        <v>2687</v>
      </c>
      <c r="C1728" s="14"/>
      <c r="D1728" s="398">
        <v>700</v>
      </c>
      <c r="E1728" s="398"/>
      <c r="F1728" s="398"/>
      <c r="G1728" s="14">
        <v>2006</v>
      </c>
      <c r="H1728" s="14">
        <v>2006</v>
      </c>
      <c r="I1728" s="424">
        <f>VLOOKUP(H1728,[1]Inflation!$G$16:$H$26,2,FALSE)</f>
        <v>1.1415203211239338</v>
      </c>
      <c r="J1728" s="465"/>
      <c r="K1728" s="398"/>
      <c r="L1728" s="16"/>
      <c r="M1728" s="398"/>
      <c r="N1728" s="16"/>
      <c r="O1728" s="398"/>
      <c r="P1728" s="398"/>
      <c r="Q1728" s="16"/>
      <c r="R1728" s="14" t="s">
        <v>27</v>
      </c>
      <c r="S1728" s="14" t="s">
        <v>28</v>
      </c>
      <c r="T1728" s="14" t="s">
        <v>240</v>
      </c>
      <c r="U1728" s="416">
        <v>32</v>
      </c>
      <c r="V1728" s="14" t="s">
        <v>2739</v>
      </c>
      <c r="W1728" s="38" t="s">
        <v>241</v>
      </c>
      <c r="X1728" s="14" t="s">
        <v>32</v>
      </c>
    </row>
    <row r="1729" spans="1:27" s="401" customFormat="1" x14ac:dyDescent="0.2">
      <c r="A1729" s="14" t="s">
        <v>2640</v>
      </c>
      <c r="B1729" s="14" t="s">
        <v>2687</v>
      </c>
      <c r="C1729" s="14" t="s">
        <v>2004</v>
      </c>
      <c r="D1729" s="398">
        <v>1800</v>
      </c>
      <c r="E1729" s="398"/>
      <c r="F1729" s="398"/>
      <c r="G1729" s="14">
        <v>2011</v>
      </c>
      <c r="H1729" s="14">
        <v>2011</v>
      </c>
      <c r="I1729" s="424">
        <f>VLOOKUP(H1729,[1]Inflation!$G$16:$H$26,2,FALSE)</f>
        <v>1.0292667257822254</v>
      </c>
      <c r="J1729" s="465">
        <v>1852.6801064080057</v>
      </c>
      <c r="K1729" s="398"/>
      <c r="L1729" s="16"/>
      <c r="M1729" s="398"/>
      <c r="N1729" s="16"/>
      <c r="O1729" s="398"/>
      <c r="P1729" s="398"/>
      <c r="Q1729" s="16"/>
      <c r="R1729" s="14" t="s">
        <v>27</v>
      </c>
      <c r="S1729" s="14" t="s">
        <v>71</v>
      </c>
      <c r="T1729" s="14" t="s">
        <v>93</v>
      </c>
      <c r="U1729" s="416" t="s">
        <v>989</v>
      </c>
      <c r="V1729" s="14" t="s">
        <v>2980</v>
      </c>
      <c r="W1729" s="38" t="s">
        <v>94</v>
      </c>
      <c r="X1729" s="14" t="s">
        <v>95</v>
      </c>
    </row>
    <row r="1730" spans="1:27" s="401" customFormat="1" x14ac:dyDescent="0.2">
      <c r="A1730" s="14" t="s">
        <v>2640</v>
      </c>
      <c r="B1730" s="14" t="s">
        <v>2687</v>
      </c>
      <c r="C1730" s="14"/>
      <c r="D1730" s="398">
        <v>1800</v>
      </c>
      <c r="E1730" s="398"/>
      <c r="F1730" s="398"/>
      <c r="G1730" s="14">
        <v>2007</v>
      </c>
      <c r="H1730" s="14">
        <v>2007</v>
      </c>
      <c r="I1730" s="424">
        <f>VLOOKUP(H1730,[1]Inflation!$G$16:$H$26,2,FALSE)</f>
        <v>1.118306895992371</v>
      </c>
      <c r="J1730" s="465">
        <v>2012.9524127862678</v>
      </c>
      <c r="K1730" s="398"/>
      <c r="L1730" s="16"/>
      <c r="M1730" s="398"/>
      <c r="N1730" s="16"/>
      <c r="O1730" s="398"/>
      <c r="P1730" s="398"/>
      <c r="Q1730" s="16"/>
      <c r="R1730" s="14" t="s">
        <v>27</v>
      </c>
      <c r="S1730" s="14" t="s">
        <v>83</v>
      </c>
      <c r="T1730" s="14" t="s">
        <v>100</v>
      </c>
      <c r="U1730" s="416">
        <v>14</v>
      </c>
      <c r="V1730" s="14" t="s">
        <v>2776</v>
      </c>
      <c r="W1730" s="38" t="s">
        <v>101</v>
      </c>
      <c r="X1730" s="14" t="s">
        <v>32</v>
      </c>
    </row>
    <row r="1731" spans="1:27" s="401" customFormat="1" x14ac:dyDescent="0.2">
      <c r="A1731" s="14" t="s">
        <v>2640</v>
      </c>
      <c r="B1731" s="14" t="s">
        <v>2687</v>
      </c>
      <c r="C1731" s="23" t="s">
        <v>2689</v>
      </c>
      <c r="D1731" s="24">
        <v>1667.95</v>
      </c>
      <c r="E1731" s="24"/>
      <c r="F1731" s="24"/>
      <c r="G1731" s="23" t="s">
        <v>67</v>
      </c>
      <c r="H1731" s="23">
        <v>2010</v>
      </c>
      <c r="I1731" s="424">
        <f>VLOOKUP(H1731,[1]Inflation!$G$16:$H$26,2,FALSE)</f>
        <v>1.0461491063094051</v>
      </c>
      <c r="J1731" s="465">
        <v>1744.9244018687723</v>
      </c>
      <c r="K1731" s="24"/>
      <c r="L1731" s="446">
        <v>1100</v>
      </c>
      <c r="M1731" s="24"/>
      <c r="N1731" s="16">
        <v>1150.7640169403455</v>
      </c>
      <c r="O1731" s="24">
        <v>2423.73</v>
      </c>
      <c r="P1731" s="24"/>
      <c r="Q1731" s="16">
        <v>2535.5829734352942</v>
      </c>
      <c r="R1731" s="14" t="s">
        <v>27</v>
      </c>
      <c r="S1731" s="403" t="s">
        <v>65</v>
      </c>
      <c r="T1731" s="23" t="s">
        <v>66</v>
      </c>
      <c r="U1731" s="417"/>
      <c r="V1731" s="26" t="s">
        <v>3361</v>
      </c>
      <c r="W1731" s="38" t="s">
        <v>69</v>
      </c>
      <c r="X1731" s="26"/>
    </row>
    <row r="1732" spans="1:27" s="401" customFormat="1" x14ac:dyDescent="0.2">
      <c r="A1732" s="14" t="s">
        <v>2640</v>
      </c>
      <c r="B1732" s="14" t="s">
        <v>2687</v>
      </c>
      <c r="C1732" s="14" t="s">
        <v>2690</v>
      </c>
      <c r="D1732" s="35">
        <v>292</v>
      </c>
      <c r="E1732" s="35"/>
      <c r="F1732" s="35"/>
      <c r="G1732" s="23" t="s">
        <v>67</v>
      </c>
      <c r="H1732" s="23">
        <v>2010</v>
      </c>
      <c r="I1732" s="424">
        <f>VLOOKUP(H1732,[1]Inflation!$G$16:$H$26,2,FALSE)</f>
        <v>1.0461491063094051</v>
      </c>
      <c r="J1732" s="465">
        <v>305.47553904234627</v>
      </c>
      <c r="K1732" s="35"/>
      <c r="L1732" s="448">
        <v>292</v>
      </c>
      <c r="M1732" s="35"/>
      <c r="N1732" s="16">
        <v>305.47553904234627</v>
      </c>
      <c r="O1732" s="35">
        <v>292</v>
      </c>
      <c r="P1732" s="35"/>
      <c r="Q1732" s="16">
        <v>305.47553904234627</v>
      </c>
      <c r="R1732" s="14" t="s">
        <v>27</v>
      </c>
      <c r="S1732" s="397" t="s">
        <v>74</v>
      </c>
      <c r="T1732" s="23" t="s">
        <v>66</v>
      </c>
      <c r="U1732" s="34"/>
      <c r="V1732" s="36" t="s">
        <v>3362</v>
      </c>
      <c r="W1732" s="38" t="s">
        <v>69</v>
      </c>
      <c r="X1732" s="36"/>
    </row>
    <row r="1733" spans="1:27" s="401" customFormat="1" x14ac:dyDescent="0.2">
      <c r="A1733" s="14" t="s">
        <v>2640</v>
      </c>
      <c r="B1733" s="14" t="s">
        <v>2687</v>
      </c>
      <c r="C1733" s="14" t="s">
        <v>2693</v>
      </c>
      <c r="D1733" s="24">
        <v>1462.5</v>
      </c>
      <c r="E1733" s="24"/>
      <c r="F1733" s="24"/>
      <c r="G1733" s="23" t="s">
        <v>67</v>
      </c>
      <c r="H1733" s="23">
        <v>2010</v>
      </c>
      <c r="I1733" s="424">
        <f>VLOOKUP(H1733,[1]Inflation!$G$16:$H$26,2,FALSE)</f>
        <v>1.0461491063094051</v>
      </c>
      <c r="J1733" s="465">
        <v>1529.9930679775048</v>
      </c>
      <c r="K1733" s="24"/>
      <c r="L1733" s="446">
        <v>300</v>
      </c>
      <c r="M1733" s="24"/>
      <c r="N1733" s="16">
        <v>313.84473189282153</v>
      </c>
      <c r="O1733" s="24">
        <v>2000</v>
      </c>
      <c r="P1733" s="24"/>
      <c r="Q1733" s="16">
        <v>2092.2982126188099</v>
      </c>
      <c r="R1733" s="14" t="s">
        <v>27</v>
      </c>
      <c r="S1733" s="397" t="s">
        <v>36</v>
      </c>
      <c r="T1733" s="23" t="s">
        <v>66</v>
      </c>
      <c r="U1733" s="417"/>
      <c r="V1733" s="26" t="s">
        <v>2782</v>
      </c>
      <c r="W1733" s="38" t="s">
        <v>69</v>
      </c>
      <c r="X1733" s="26"/>
    </row>
    <row r="1734" spans="1:27" s="401" customFormat="1" x14ac:dyDescent="0.2">
      <c r="A1734" s="14" t="s">
        <v>2640</v>
      </c>
      <c r="B1734" s="14" t="s">
        <v>2687</v>
      </c>
      <c r="C1734" s="14" t="s">
        <v>2693</v>
      </c>
      <c r="D1734" s="24">
        <v>1275.6099999999999</v>
      </c>
      <c r="E1734" s="24"/>
      <c r="F1734" s="24"/>
      <c r="G1734" s="23" t="s">
        <v>67</v>
      </c>
      <c r="H1734" s="23">
        <v>2010</v>
      </c>
      <c r="I1734" s="424">
        <f>VLOOKUP(H1734,[1]Inflation!$G$16:$H$26,2,FALSE)</f>
        <v>1.0461491063094051</v>
      </c>
      <c r="J1734" s="465">
        <v>1334.4782614993401</v>
      </c>
      <c r="K1734" s="24"/>
      <c r="L1734" s="446">
        <v>1000</v>
      </c>
      <c r="M1734" s="24"/>
      <c r="N1734" s="16">
        <v>1046.1491063094049</v>
      </c>
      <c r="O1734" s="24">
        <v>1600</v>
      </c>
      <c r="P1734" s="24"/>
      <c r="Q1734" s="16">
        <v>1673.838570095048</v>
      </c>
      <c r="R1734" s="14" t="s">
        <v>27</v>
      </c>
      <c r="S1734" s="397" t="s">
        <v>36</v>
      </c>
      <c r="T1734" s="23" t="s">
        <v>66</v>
      </c>
      <c r="U1734" s="417"/>
      <c r="V1734" s="26" t="s">
        <v>2783</v>
      </c>
      <c r="W1734" s="38" t="s">
        <v>69</v>
      </c>
      <c r="X1734" s="26"/>
    </row>
    <row r="1735" spans="1:27" s="401" customFormat="1" x14ac:dyDescent="0.2">
      <c r="A1735" s="14" t="s">
        <v>2640</v>
      </c>
      <c r="B1735" s="14" t="s">
        <v>2687</v>
      </c>
      <c r="C1735" s="14" t="s">
        <v>2694</v>
      </c>
      <c r="D1735" s="24">
        <v>1150</v>
      </c>
      <c r="E1735" s="24"/>
      <c r="F1735" s="24"/>
      <c r="G1735" s="23" t="s">
        <v>67</v>
      </c>
      <c r="H1735" s="23">
        <v>2010</v>
      </c>
      <c r="I1735" s="424">
        <f>VLOOKUP(H1735,[1]Inflation!$G$16:$H$26,2,FALSE)</f>
        <v>1.0461491063094051</v>
      </c>
      <c r="J1735" s="465">
        <v>1203.0714722558157</v>
      </c>
      <c r="K1735" s="24"/>
      <c r="L1735" s="446">
        <v>800</v>
      </c>
      <c r="M1735" s="24"/>
      <c r="N1735" s="16">
        <v>836.919285047524</v>
      </c>
      <c r="O1735" s="24">
        <v>1500</v>
      </c>
      <c r="P1735" s="24"/>
      <c r="Q1735" s="16">
        <v>1569.2236594641076</v>
      </c>
      <c r="R1735" s="14" t="s">
        <v>27</v>
      </c>
      <c r="S1735" s="397" t="s">
        <v>196</v>
      </c>
      <c r="T1735" s="23" t="s">
        <v>66</v>
      </c>
      <c r="U1735" s="417"/>
      <c r="V1735" s="26" t="s">
        <v>2748</v>
      </c>
      <c r="W1735" s="38" t="s">
        <v>69</v>
      </c>
      <c r="X1735" s="26"/>
    </row>
    <row r="1736" spans="1:27" s="401" customFormat="1" x14ac:dyDescent="0.2">
      <c r="A1736" s="14" t="s">
        <v>2640</v>
      </c>
      <c r="B1736" s="14" t="s">
        <v>2687</v>
      </c>
      <c r="C1736" s="14" t="s">
        <v>2697</v>
      </c>
      <c r="D1736" s="24">
        <v>1543.33</v>
      </c>
      <c r="E1736" s="24"/>
      <c r="F1736" s="24"/>
      <c r="G1736" s="23" t="s">
        <v>67</v>
      </c>
      <c r="H1736" s="23">
        <v>2010</v>
      </c>
      <c r="I1736" s="424">
        <f>VLOOKUP(H1736,[1]Inflation!$G$16:$H$26,2,FALSE)</f>
        <v>1.0461491063094051</v>
      </c>
      <c r="J1736" s="465">
        <v>1614.5533002404941</v>
      </c>
      <c r="K1736" s="24"/>
      <c r="L1736" s="446">
        <v>850</v>
      </c>
      <c r="M1736" s="24"/>
      <c r="N1736" s="16">
        <v>889.22674036299429</v>
      </c>
      <c r="O1736" s="24">
        <v>2660</v>
      </c>
      <c r="P1736" s="24"/>
      <c r="Q1736" s="16">
        <v>2782.7566227830175</v>
      </c>
      <c r="R1736" s="14" t="s">
        <v>27</v>
      </c>
      <c r="S1736" s="37" t="s">
        <v>291</v>
      </c>
      <c r="T1736" s="23" t="s">
        <v>66</v>
      </c>
      <c r="U1736" s="417"/>
      <c r="V1736" s="26" t="s">
        <v>2744</v>
      </c>
      <c r="W1736" s="38" t="s">
        <v>69</v>
      </c>
      <c r="X1736" s="26"/>
    </row>
    <row r="1737" spans="1:27" s="401" customFormat="1" x14ac:dyDescent="0.2">
      <c r="A1737" s="12" t="s">
        <v>2640</v>
      </c>
      <c r="B1737" s="14" t="s">
        <v>2687</v>
      </c>
      <c r="C1737" s="12" t="s">
        <v>2698</v>
      </c>
      <c r="D1737" s="24">
        <v>1010.2</v>
      </c>
      <c r="E1737" s="24"/>
      <c r="F1737" s="24"/>
      <c r="G1737" s="23" t="s">
        <v>67</v>
      </c>
      <c r="H1737" s="23">
        <v>2010</v>
      </c>
      <c r="I1737" s="424">
        <f>VLOOKUP(H1737,[1]Inflation!$G$16:$H$26,2,FALSE)</f>
        <v>1.0461491063094051</v>
      </c>
      <c r="J1737" s="465">
        <v>1056.8198271937611</v>
      </c>
      <c r="K1737" s="24"/>
      <c r="L1737" s="446">
        <v>1000</v>
      </c>
      <c r="M1737" s="24"/>
      <c r="N1737" s="16">
        <v>1046.1491063094049</v>
      </c>
      <c r="O1737" s="24">
        <v>1020.4</v>
      </c>
      <c r="P1737" s="24"/>
      <c r="Q1737" s="16">
        <v>1067.4905480781169</v>
      </c>
      <c r="R1737" s="14" t="s">
        <v>27</v>
      </c>
      <c r="S1737" s="37" t="s">
        <v>88</v>
      </c>
      <c r="T1737" s="23" t="s">
        <v>66</v>
      </c>
      <c r="U1737" s="417"/>
      <c r="V1737" s="14" t="s">
        <v>2740</v>
      </c>
      <c r="W1737" s="38" t="s">
        <v>69</v>
      </c>
      <c r="X1737" s="14"/>
    </row>
    <row r="1738" spans="1:27" s="401" customFormat="1" x14ac:dyDescent="0.2">
      <c r="A1738" s="14" t="s">
        <v>2640</v>
      </c>
      <c r="B1738" s="14" t="s">
        <v>2699</v>
      </c>
      <c r="C1738" s="23"/>
      <c r="D1738" s="24">
        <v>2050</v>
      </c>
      <c r="E1738" s="24"/>
      <c r="F1738" s="24"/>
      <c r="G1738" s="23" t="s">
        <v>67</v>
      </c>
      <c r="H1738" s="23">
        <v>2010</v>
      </c>
      <c r="I1738" s="424">
        <f>VLOOKUP(H1738,[1]Inflation!$G$16:$H$26,2,FALSE)</f>
        <v>1.0461491063094051</v>
      </c>
      <c r="J1738" s="465">
        <v>2144.6056679342805</v>
      </c>
      <c r="K1738" s="24"/>
      <c r="L1738" s="446">
        <v>1400</v>
      </c>
      <c r="M1738" s="24"/>
      <c r="N1738" s="16">
        <v>1464.6087488331671</v>
      </c>
      <c r="O1738" s="24">
        <v>3300</v>
      </c>
      <c r="P1738" s="24"/>
      <c r="Q1738" s="16">
        <v>3452.2920508210368</v>
      </c>
      <c r="R1738" s="14" t="s">
        <v>27</v>
      </c>
      <c r="S1738" s="397" t="s">
        <v>36</v>
      </c>
      <c r="T1738" s="23" t="s">
        <v>66</v>
      </c>
      <c r="U1738" s="417"/>
      <c r="V1738" s="26" t="s">
        <v>2755</v>
      </c>
      <c r="W1738" s="38" t="s">
        <v>69</v>
      </c>
      <c r="X1738" s="26"/>
    </row>
    <row r="1739" spans="1:27" s="401" customFormat="1" x14ac:dyDescent="0.2">
      <c r="A1739" s="14" t="s">
        <v>2640</v>
      </c>
      <c r="B1739" s="14" t="s">
        <v>2700</v>
      </c>
      <c r="C1739" s="14" t="s">
        <v>2701</v>
      </c>
      <c r="D1739" s="24">
        <v>239.81</v>
      </c>
      <c r="E1739" s="24"/>
      <c r="F1739" s="24"/>
      <c r="G1739" s="23" t="s">
        <v>67</v>
      </c>
      <c r="H1739" s="23">
        <v>2010</v>
      </c>
      <c r="I1739" s="424">
        <f>VLOOKUP(H1739,[1]Inflation!$G$16:$H$26,2,FALSE)</f>
        <v>1.0461491063094051</v>
      </c>
      <c r="J1739" s="465">
        <v>250.87701718405842</v>
      </c>
      <c r="K1739" s="24"/>
      <c r="L1739" s="446">
        <v>50</v>
      </c>
      <c r="M1739" s="24"/>
      <c r="N1739" s="16">
        <v>52.30745531547025</v>
      </c>
      <c r="O1739" s="24">
        <v>850</v>
      </c>
      <c r="P1739" s="24"/>
      <c r="Q1739" s="16">
        <v>889.22674036299429</v>
      </c>
      <c r="R1739" s="14" t="s">
        <v>27</v>
      </c>
      <c r="S1739" s="397" t="s">
        <v>36</v>
      </c>
      <c r="T1739" s="23" t="s">
        <v>66</v>
      </c>
      <c r="U1739" s="417"/>
      <c r="V1739" s="26" t="s">
        <v>2897</v>
      </c>
      <c r="W1739" s="38" t="s">
        <v>69</v>
      </c>
      <c r="X1739" s="26"/>
    </row>
    <row r="1740" spans="1:27" s="401" customFormat="1" x14ac:dyDescent="0.2">
      <c r="A1740" s="14" t="s">
        <v>2640</v>
      </c>
      <c r="B1740" s="14" t="s">
        <v>2702</v>
      </c>
      <c r="C1740" s="14"/>
      <c r="D1740" s="398">
        <v>1000</v>
      </c>
      <c r="E1740" s="398"/>
      <c r="F1740" s="398"/>
      <c r="G1740" s="14">
        <v>2008</v>
      </c>
      <c r="H1740" s="14">
        <v>2008</v>
      </c>
      <c r="I1740" s="424">
        <f>VLOOKUP(H1740,[1]Inflation!$G$16:$H$26,2,FALSE)</f>
        <v>1.0721304058925818</v>
      </c>
      <c r="J1740" s="465">
        <v>1072.1304058925818</v>
      </c>
      <c r="K1740" s="398"/>
      <c r="L1740" s="16"/>
      <c r="M1740" s="398"/>
      <c r="N1740" s="16"/>
      <c r="O1740" s="398"/>
      <c r="P1740" s="398"/>
      <c r="Q1740" s="16"/>
      <c r="R1740" s="14" t="s">
        <v>27</v>
      </c>
      <c r="S1740" s="14" t="s">
        <v>28</v>
      </c>
      <c r="T1740" s="14" t="s">
        <v>50</v>
      </c>
      <c r="U1740" s="443" t="s">
        <v>51</v>
      </c>
      <c r="V1740" s="14" t="s">
        <v>2739</v>
      </c>
      <c r="W1740" s="38" t="s">
        <v>52</v>
      </c>
      <c r="X1740" s="14" t="s">
        <v>53</v>
      </c>
    </row>
    <row r="1741" spans="1:27" s="401" customFormat="1" x14ac:dyDescent="0.2">
      <c r="A1741" s="14" t="s">
        <v>2640</v>
      </c>
      <c r="B1741" s="14" t="s">
        <v>2702</v>
      </c>
      <c r="C1741" s="14" t="s">
        <v>2703</v>
      </c>
      <c r="D1741" s="398">
        <v>720</v>
      </c>
      <c r="E1741" s="398"/>
      <c r="F1741" s="398"/>
      <c r="G1741" s="14">
        <v>2007</v>
      </c>
      <c r="H1741" s="14">
        <v>2007</v>
      </c>
      <c r="I1741" s="424">
        <f>VLOOKUP(H1741,[1]Inflation!$G$16:$H$26,2,FALSE)</f>
        <v>1.118306895992371</v>
      </c>
      <c r="J1741" s="465">
        <v>805.1809651145071</v>
      </c>
      <c r="K1741" s="398"/>
      <c r="L1741" s="16"/>
      <c r="M1741" s="398"/>
      <c r="N1741" s="16"/>
      <c r="O1741" s="398"/>
      <c r="P1741" s="398"/>
      <c r="Q1741" s="16"/>
      <c r="R1741" s="14" t="s">
        <v>27</v>
      </c>
      <c r="S1741" s="14" t="s">
        <v>83</v>
      </c>
      <c r="T1741" s="14" t="s">
        <v>100</v>
      </c>
      <c r="U1741" s="416">
        <v>14</v>
      </c>
      <c r="V1741" s="14" t="s">
        <v>3360</v>
      </c>
      <c r="W1741" s="38" t="s">
        <v>101</v>
      </c>
      <c r="X1741" s="14" t="s">
        <v>32</v>
      </c>
    </row>
    <row r="1742" spans="1:27" s="401" customFormat="1" x14ac:dyDescent="0.2">
      <c r="A1742" s="14" t="s">
        <v>1495</v>
      </c>
      <c r="B1742" s="14" t="s">
        <v>1496</v>
      </c>
      <c r="C1742" s="14"/>
      <c r="D1742" s="398" t="s">
        <v>32</v>
      </c>
      <c r="E1742" s="398"/>
      <c r="F1742" s="398"/>
      <c r="G1742" s="14">
        <v>2011</v>
      </c>
      <c r="H1742" s="14">
        <v>2011</v>
      </c>
      <c r="I1742" s="424">
        <f>VLOOKUP(H1742,[1]Inflation!$G$16:$H$26,2,FALSE)</f>
        <v>1.0292667257822254</v>
      </c>
      <c r="J1742" s="16">
        <v>0</v>
      </c>
      <c r="K1742" s="398" t="s">
        <v>32</v>
      </c>
      <c r="L1742" s="16">
        <v>5000</v>
      </c>
      <c r="M1742" s="398">
        <v>5000</v>
      </c>
      <c r="N1742" s="16">
        <v>5146.3336289111276</v>
      </c>
      <c r="O1742" s="398" t="s">
        <v>1497</v>
      </c>
      <c r="P1742" s="398">
        <v>15000</v>
      </c>
      <c r="Q1742" s="16">
        <v>15439.000886733382</v>
      </c>
      <c r="R1742" s="14" t="s">
        <v>27</v>
      </c>
      <c r="S1742" s="14" t="s">
        <v>44</v>
      </c>
      <c r="T1742" s="14" t="s">
        <v>45</v>
      </c>
      <c r="U1742" s="416">
        <v>15</v>
      </c>
      <c r="V1742" s="14" t="s">
        <v>2739</v>
      </c>
      <c r="W1742" s="38" t="s">
        <v>46</v>
      </c>
      <c r="X1742" s="14"/>
    </row>
    <row r="1743" spans="1:27" s="401" customFormat="1" x14ac:dyDescent="0.2">
      <c r="A1743" s="14" t="s">
        <v>1495</v>
      </c>
      <c r="B1743" s="14" t="s">
        <v>1518</v>
      </c>
      <c r="C1743" s="14"/>
      <c r="D1743" s="398">
        <v>0.15</v>
      </c>
      <c r="E1743" s="398">
        <v>0.15</v>
      </c>
      <c r="F1743" s="398"/>
      <c r="G1743" s="14" t="s">
        <v>32</v>
      </c>
      <c r="H1743" s="14" t="s">
        <v>32</v>
      </c>
      <c r="I1743" s="424" t="e">
        <f>VLOOKUP(H1743,[1]Inflation!$G$16:$H$26,2,FALSE)</f>
        <v>#N/A</v>
      </c>
      <c r="J1743" s="16" t="e">
        <v>#N/A</v>
      </c>
      <c r="K1743" s="398"/>
      <c r="L1743" s="16" t="s">
        <v>963</v>
      </c>
      <c r="M1743" s="398"/>
      <c r="N1743" s="16" t="e">
        <v>#N/A</v>
      </c>
      <c r="O1743" s="398" t="s">
        <v>963</v>
      </c>
      <c r="P1743" s="398"/>
      <c r="Q1743" s="16" t="e">
        <v>#N/A</v>
      </c>
      <c r="R1743" s="14" t="s">
        <v>113</v>
      </c>
      <c r="S1743" s="14" t="s">
        <v>28</v>
      </c>
      <c r="T1743" s="14" t="s">
        <v>295</v>
      </c>
      <c r="U1743" s="416" t="s">
        <v>1519</v>
      </c>
      <c r="V1743" s="14" t="s">
        <v>2739</v>
      </c>
      <c r="W1743" s="38" t="s">
        <v>297</v>
      </c>
      <c r="X1743" s="14"/>
      <c r="Y1743" s="399"/>
      <c r="Z1743" s="399"/>
      <c r="AA1743" s="399"/>
    </row>
    <row r="1744" spans="1:27" s="401" customFormat="1" x14ac:dyDescent="0.2">
      <c r="A1744" s="14" t="s">
        <v>1495</v>
      </c>
      <c r="B1744" s="14" t="s">
        <v>1495</v>
      </c>
      <c r="C1744" s="14" t="s">
        <v>1609</v>
      </c>
      <c r="D1744" s="398"/>
      <c r="E1744" s="398"/>
      <c r="F1744" s="398" t="s">
        <v>148</v>
      </c>
      <c r="G1744" s="14">
        <v>2006</v>
      </c>
      <c r="H1744" s="14">
        <v>2006</v>
      </c>
      <c r="I1744" s="424">
        <f>VLOOKUP(H1744,[1]Inflation!$G$16:$H$26,2,FALSE)</f>
        <v>1.1415203211239338</v>
      </c>
      <c r="J1744" s="16">
        <v>0</v>
      </c>
      <c r="K1744" s="398"/>
      <c r="L1744" s="16">
        <v>1000</v>
      </c>
      <c r="M1744" s="398">
        <v>3.0303030303030303</v>
      </c>
      <c r="N1744" s="16">
        <v>3.4591524882543445</v>
      </c>
      <c r="O1744" s="398">
        <v>3000</v>
      </c>
      <c r="P1744" s="398">
        <v>9.0909090909090917</v>
      </c>
      <c r="Q1744" s="16">
        <v>10.377457464763035</v>
      </c>
      <c r="R1744" s="14" t="s">
        <v>1240</v>
      </c>
      <c r="S1744" s="14" t="s">
        <v>28</v>
      </c>
      <c r="T1744" s="14" t="s">
        <v>359</v>
      </c>
      <c r="U1744" s="416">
        <v>40</v>
      </c>
      <c r="V1744" s="14" t="s">
        <v>2739</v>
      </c>
      <c r="W1744" s="38" t="s">
        <v>360</v>
      </c>
      <c r="X1744" s="14" t="s">
        <v>1610</v>
      </c>
      <c r="Y1744" s="399"/>
      <c r="Z1744" s="399"/>
      <c r="AA1744" s="399"/>
    </row>
    <row r="1745" spans="1:27" x14ac:dyDescent="0.2">
      <c r="A1745" s="14" t="s">
        <v>1495</v>
      </c>
      <c r="B1745" s="14" t="s">
        <v>1495</v>
      </c>
      <c r="C1745" s="14" t="s">
        <v>1611</v>
      </c>
      <c r="D1745" s="398">
        <v>1000</v>
      </c>
      <c r="E1745" s="398">
        <v>0.18939393939393939</v>
      </c>
      <c r="F1745" s="398" t="s">
        <v>148</v>
      </c>
      <c r="G1745" s="14">
        <v>2009</v>
      </c>
      <c r="H1745" s="14">
        <v>2009</v>
      </c>
      <c r="I1745" s="424">
        <f>VLOOKUP(H1745,[1]Inflation!$G$16:$H$26,2,FALSE)</f>
        <v>1.0733291816457666</v>
      </c>
      <c r="J1745" s="16">
        <v>0.20328204197836489</v>
      </c>
      <c r="K1745" s="398"/>
      <c r="L1745" s="16"/>
      <c r="M1745" s="398"/>
      <c r="N1745" s="16">
        <v>0</v>
      </c>
      <c r="O1745" s="398"/>
      <c r="P1745" s="398"/>
      <c r="Q1745" s="16">
        <v>0</v>
      </c>
      <c r="R1745" s="14" t="s">
        <v>163</v>
      </c>
      <c r="S1745" s="14" t="s">
        <v>97</v>
      </c>
      <c r="T1745" s="14" t="s">
        <v>304</v>
      </c>
      <c r="U1745" s="416">
        <v>4</v>
      </c>
      <c r="V1745" s="14" t="s">
        <v>2739</v>
      </c>
      <c r="W1745" s="38" t="s">
        <v>305</v>
      </c>
      <c r="X1745" s="14"/>
    </row>
    <row r="1746" spans="1:27" x14ac:dyDescent="0.2">
      <c r="A1746" s="14" t="s">
        <v>1495</v>
      </c>
      <c r="B1746" s="14" t="s">
        <v>1495</v>
      </c>
      <c r="C1746" s="14" t="s">
        <v>1612</v>
      </c>
      <c r="D1746" s="398" t="s">
        <v>963</v>
      </c>
      <c r="E1746" s="398"/>
      <c r="F1746" s="398" t="s">
        <v>148</v>
      </c>
      <c r="G1746" s="14">
        <v>2009</v>
      </c>
      <c r="H1746" s="14">
        <v>2009</v>
      </c>
      <c r="I1746" s="424">
        <f>VLOOKUP(H1746,[1]Inflation!$G$16:$H$26,2,FALSE)</f>
        <v>1.0733291816457666</v>
      </c>
      <c r="J1746" s="16">
        <v>0</v>
      </c>
      <c r="K1746" s="398"/>
      <c r="L1746" s="16">
        <v>5000</v>
      </c>
      <c r="M1746" s="398">
        <v>0.94696969696969702</v>
      </c>
      <c r="N1746" s="16">
        <v>1.0164102098918244</v>
      </c>
      <c r="O1746" s="398">
        <v>20000</v>
      </c>
      <c r="P1746" s="398">
        <v>3.7878787878787881</v>
      </c>
      <c r="Q1746" s="16">
        <v>4.0656408395672976</v>
      </c>
      <c r="R1746" s="14" t="s">
        <v>163</v>
      </c>
      <c r="S1746" s="14" t="s">
        <v>97</v>
      </c>
      <c r="T1746" s="14" t="s">
        <v>304</v>
      </c>
      <c r="U1746" s="416">
        <v>4</v>
      </c>
      <c r="V1746" s="14" t="s">
        <v>2739</v>
      </c>
      <c r="W1746" s="38" t="s">
        <v>305</v>
      </c>
      <c r="X1746" s="14"/>
    </row>
    <row r="1747" spans="1:27" x14ac:dyDescent="0.2">
      <c r="A1747" s="14" t="s">
        <v>1495</v>
      </c>
      <c r="B1747" s="14" t="s">
        <v>1495</v>
      </c>
      <c r="C1747" s="14" t="s">
        <v>1613</v>
      </c>
      <c r="D1747" s="398">
        <v>6</v>
      </c>
      <c r="E1747" s="398">
        <v>6</v>
      </c>
      <c r="F1747" s="398"/>
      <c r="G1747" s="14">
        <v>2009</v>
      </c>
      <c r="H1747" s="14">
        <v>2009</v>
      </c>
      <c r="I1747" s="424">
        <f>VLOOKUP(H1747,[1]Inflation!$G$16:$H$26,2,FALSE)</f>
        <v>1.0733291816457666</v>
      </c>
      <c r="J1747" s="16">
        <v>6.4399750898745998</v>
      </c>
      <c r="K1747" s="398"/>
      <c r="L1747" s="16"/>
      <c r="M1747" s="398"/>
      <c r="N1747" s="16">
        <v>0</v>
      </c>
      <c r="O1747" s="398"/>
      <c r="P1747" s="398"/>
      <c r="Q1747" s="16">
        <v>0</v>
      </c>
      <c r="R1747" s="14" t="s">
        <v>113</v>
      </c>
      <c r="S1747" s="14" t="s">
        <v>44</v>
      </c>
      <c r="T1747" s="14" t="s">
        <v>103</v>
      </c>
      <c r="U1747" s="416" t="s">
        <v>114</v>
      </c>
      <c r="V1747" s="14" t="s">
        <v>2739</v>
      </c>
      <c r="W1747" s="38" t="s">
        <v>104</v>
      </c>
      <c r="X1747" s="14"/>
    </row>
    <row r="1748" spans="1:27" x14ac:dyDescent="0.2">
      <c r="A1748" s="14" t="s">
        <v>1495</v>
      </c>
      <c r="B1748" s="14" t="s">
        <v>1495</v>
      </c>
      <c r="C1748" s="14" t="s">
        <v>1614</v>
      </c>
      <c r="D1748" s="398">
        <v>3266</v>
      </c>
      <c r="E1748" s="398">
        <v>0.61856060606060603</v>
      </c>
      <c r="F1748" s="398" t="s">
        <v>113</v>
      </c>
      <c r="G1748" s="14" t="s">
        <v>38</v>
      </c>
      <c r="H1748" s="14">
        <v>2002</v>
      </c>
      <c r="I1748" s="424">
        <f>VLOOKUP(H1748,[1]Inflation!$G$16:$H$26,2,FALSE)</f>
        <v>1.280275745638717</v>
      </c>
      <c r="J1748" s="16">
        <v>0.79192814114697907</v>
      </c>
      <c r="K1748" s="398"/>
      <c r="L1748" s="16"/>
      <c r="M1748" s="398"/>
      <c r="N1748" s="16">
        <v>0</v>
      </c>
      <c r="O1748" s="398"/>
      <c r="P1748" s="398"/>
      <c r="Q1748" s="16">
        <v>0</v>
      </c>
      <c r="R1748" s="14" t="s">
        <v>163</v>
      </c>
      <c r="S1748" s="14" t="s">
        <v>36</v>
      </c>
      <c r="T1748" s="14" t="s">
        <v>37</v>
      </c>
      <c r="U1748" s="416">
        <v>11</v>
      </c>
      <c r="V1748" s="14" t="s">
        <v>2739</v>
      </c>
      <c r="W1748" s="38" t="s">
        <v>39</v>
      </c>
      <c r="X1748" s="14"/>
    </row>
    <row r="1749" spans="1:27" x14ac:dyDescent="0.2">
      <c r="A1749" s="14" t="s">
        <v>1495</v>
      </c>
      <c r="B1749" s="14" t="s">
        <v>1495</v>
      </c>
      <c r="C1749" s="14"/>
      <c r="D1749" s="398">
        <v>2</v>
      </c>
      <c r="E1749" s="398">
        <v>2</v>
      </c>
      <c r="F1749" s="398"/>
      <c r="G1749" s="14">
        <v>2009</v>
      </c>
      <c r="H1749" s="14">
        <v>2009</v>
      </c>
      <c r="I1749" s="424">
        <f>VLOOKUP(H1749,[1]Inflation!$G$16:$H$26,2,FALSE)</f>
        <v>1.0733291816457666</v>
      </c>
      <c r="J1749" s="16">
        <v>2.1466583632915333</v>
      </c>
      <c r="K1749" s="398"/>
      <c r="L1749" s="16"/>
      <c r="M1749" s="398"/>
      <c r="N1749" s="16">
        <v>0</v>
      </c>
      <c r="O1749" s="398"/>
      <c r="P1749" s="398"/>
      <c r="Q1749" s="16">
        <v>0</v>
      </c>
      <c r="R1749" s="14" t="s">
        <v>113</v>
      </c>
      <c r="S1749" s="14" t="s">
        <v>28</v>
      </c>
      <c r="T1749" s="14" t="s">
        <v>137</v>
      </c>
      <c r="U1749" s="425" t="s">
        <v>1615</v>
      </c>
      <c r="V1749" s="14" t="s">
        <v>3065</v>
      </c>
      <c r="W1749" s="38" t="s">
        <v>139</v>
      </c>
      <c r="X1749" s="14"/>
      <c r="Y1749" s="401"/>
      <c r="Z1749" s="401"/>
      <c r="AA1749" s="401"/>
    </row>
    <row r="1750" spans="1:27" x14ac:dyDescent="0.2">
      <c r="A1750" s="23" t="s">
        <v>1495</v>
      </c>
      <c r="B1750" s="23" t="s">
        <v>1495</v>
      </c>
      <c r="C1750" s="23" t="s">
        <v>1616</v>
      </c>
      <c r="D1750" s="381"/>
      <c r="E1750" s="381"/>
      <c r="F1750" s="381" t="s">
        <v>113</v>
      </c>
      <c r="G1750" s="23" t="s">
        <v>67</v>
      </c>
      <c r="H1750" s="23">
        <v>2010</v>
      </c>
      <c r="I1750" s="424">
        <f>VLOOKUP(H1750,[1]Inflation!$G$16:$H$26,2,FALSE)</f>
        <v>1.0461491063094051</v>
      </c>
      <c r="J1750" s="16">
        <v>0</v>
      </c>
      <c r="K1750" s="381"/>
      <c r="L1750" s="450">
        <v>73.75</v>
      </c>
      <c r="M1750" s="381">
        <v>0.73750000000000004</v>
      </c>
      <c r="N1750" s="16">
        <v>0.77153496590318627</v>
      </c>
      <c r="O1750" s="381">
        <v>225</v>
      </c>
      <c r="P1750" s="381">
        <v>2.25</v>
      </c>
      <c r="Q1750" s="16">
        <v>2.3538354891961615</v>
      </c>
      <c r="R1750" s="23" t="s">
        <v>885</v>
      </c>
      <c r="S1750" s="37" t="s">
        <v>153</v>
      </c>
      <c r="T1750" s="23" t="s">
        <v>66</v>
      </c>
      <c r="U1750" s="417"/>
      <c r="V1750" s="26" t="s">
        <v>2763</v>
      </c>
      <c r="W1750" s="27" t="s">
        <v>69</v>
      </c>
      <c r="X1750" s="26"/>
      <c r="Y1750" s="401"/>
      <c r="Z1750" s="401"/>
      <c r="AA1750" s="401"/>
    </row>
  </sheetData>
  <sortState ref="A2:X1858">
    <sortCondition ref="A1"/>
  </sortState>
  <hyperlinks>
    <hyperlink ref="W8" display="http://downtownhollister.org/documents/DowntownStrategy/06%20Streetscape%20v2.0.pdf"/>
    <hyperlink ref="W9" display="http://www.tahoempo.org/documents/bpp/Chapters/2010bpp.pdf"/>
    <hyperlink ref="W2" display="http://www.tahoempo.org/documents/bpp/Chapters/2010bpp.pdf"/>
    <hyperlink ref="W11" display="http://onlinepubs.trb.org/onlinepubs/nchrp/nchrp_rpt_552.pdf"/>
    <hyperlink ref="W12" display="http://onlinepubs.trb.org/onlinepubs/nchrp/nchrp_rpt_552.pdf"/>
    <hyperlink ref="W3" display="http://onlinepubs.trb.org/onlinepubs/nchrp/nchrp_rpt_552.pdf"/>
    <hyperlink ref="W28" r:id="rId1"/>
    <hyperlink ref="W31" display="http://onlinepubs.trb.org/onlinepubs/nchrp/nchrp_rpt_552.pdf"/>
    <hyperlink ref="W4" display="http://www.caltrain.com/Assets/_Planning/pdf/bike+access/Appendices-C-H.pdf"/>
    <hyperlink ref="W5" display="http://www.caltrain.com/Assets/_Planning/pdf/bike+access/Appendices-C-H.pdf"/>
    <hyperlink ref="W13" display="http://www.caltrain.com/Assets/_Planning/pdf/bike+access/Appendices-C-H.pdf"/>
    <hyperlink ref="W14" display="http://www.caltrain.com/Assets/_Planning/pdf/bike+access/Appendices-C-H.pdf"/>
    <hyperlink ref="W15" display="www.bidx.com"/>
    <hyperlink ref="W16" display="www.bidx.com"/>
    <hyperlink ref="W17" display="www.bidx.com"/>
    <hyperlink ref="W18" display="www.bidx.com"/>
    <hyperlink ref="W19" display="www.bidx.com"/>
    <hyperlink ref="W21:W22" display="www.bidx.com"/>
    <hyperlink ref="W23:W24" display="www.bidx.com"/>
    <hyperlink ref="W24" display="www.bidx.com"/>
    <hyperlink ref="W25" display="http://www.ci.wheatridge.co.us/DocumentCenter/Home/View/2933"/>
    <hyperlink ref="W26" display="http://www.ncdot.gov/bikeped/download/bikeped_planning_Norwood_Part4.pdf"/>
    <hyperlink ref="W27" display="http://development.columbus.gov/UploadedFiles/Development/Planning_Division/Document_Library/Plans_and_Overlays_Imported_Content/WestBroadoverlay.pdf"/>
    <hyperlink ref="W29" r:id="rId2"/>
    <hyperlink ref="W30" r:id="rId3"/>
    <hyperlink ref="W33" display="http://www.metrocouncil.org/planning/transportation/AccessToTransitStudy.pdf"/>
    <hyperlink ref="W34" display="http://www.sanantonio.gov/publicworks/pdf/TCHandbook2012.pdf"/>
    <hyperlink ref="W48" display="http://www.tahoempo.org/documents/bpp/Chapters/2010bpp.pdf"/>
    <hyperlink ref="W49" display="http://www.tahoempo.org/documents/bpp/Chapters/2010bpp.pdf"/>
    <hyperlink ref="W50" display="http://www.tahoempo.org/documents/bpp/Chapters/2010bpp.pdf"/>
    <hyperlink ref="W51" display="http://www.tahoempo.org/documents/bpp/Chapters/2010bpp.pdf"/>
    <hyperlink ref="W52" display="http://www.tahoempo.org/documents/bpp/Chapters/2010bpp.pdf"/>
    <hyperlink ref="W53" display="http://www.tahoempo.org/documents/bpp/Chapters/2010bpp.pdf"/>
    <hyperlink ref="W54" display="http://www.tahoempo.org/documents/bpp/Chapters/2010bpp.pdf"/>
    <hyperlink ref="W55" display="http://www.tahoempo.org/documents/bpp/Chapters/2010bpp.pdf"/>
    <hyperlink ref="W35" display="http://www.tahoempo.org/documents/bpp/Chapters/2010bpp.pdf"/>
    <hyperlink ref="W56" display="http://www.tahoempo.org/documents/bpp/Chapters/2010bpp.pdf"/>
    <hyperlink ref="W45" display="http://www.ci.lafayette.ca.us/vertical/sites/%7BC1C49B72-3D02-4C7B-82A7-92186ABD75FF%7D/uploads/%7B5723BFCA-A714-4632-A454-012DEA7F3B4F%7D.PDF"/>
    <hyperlink ref="W36" display="http://www.ci.lafayette.ca.us/vertical/sites/%7BC1C49B72-3D02-4C7B-82A7-92186ABD75FF%7D/uploads/%7B5723BFCA-A714-4632-A454-012DEA7F3B4F%7D.PDF"/>
    <hyperlink ref="W57" display="http://www.ci.lafayette.ca.us/vertical/sites/%7BC1C49B72-3D02-4C7B-82A7-92186ABD75FF%7D/uploads/%7B5723BFCA-A714-4632-A454-012DEA7F3B4F%7D.PDF"/>
    <hyperlink ref="W58" display="http://www.ci.lafayette.ca.us/vertical/sites/%7BC1C49B72-3D02-4C7B-82A7-92186ABD75FF%7D/uploads/%7B5723BFCA-A714-4632-A454-012DEA7F3B4F%7D.PDF"/>
    <hyperlink ref="W46" display="http://www.ci.milpitas.ca.gov/_pdfs/trans_bikeway_master_plan.pdf"/>
    <hyperlink ref="W37" display="http://www.ci.milpitas.ca.gov/_pdfs/trans_bikeway_master_plan.pdf"/>
    <hyperlink ref="W59" display="http://www.ci.milpitas.ca.gov/_pdfs/trans_bikeway_master_plan.pdf"/>
    <hyperlink ref="W47" display="http://www.cityofsanmateo.org/DocumentView.aspx?DID=8884"/>
    <hyperlink ref="W38" display="http://www.cityofsanmateo.org/DocumentView.aspx?DID=8884"/>
    <hyperlink ref="W39" display="www.bidx.com"/>
    <hyperlink ref="W41" display="www.bidx.com"/>
    <hyperlink ref="W40" display="www.bidx.com"/>
    <hyperlink ref="W60" r:id="rId4"/>
    <hyperlink ref="W61" display="http://www.ci.lafayette.ca.us/vertical/sites/%7BC1C49B72-3D02-4C7B-82A7-92186ABD75FF%7D/uploads/%7B5723BFCA-A714-4632-A454-012DEA7F3B4F%7D.PDF"/>
    <hyperlink ref="W62" display="www.warehambikepath.com/WSReport_2010.pdf"/>
    <hyperlink ref="W63" r:id="rId5"/>
    <hyperlink ref="W64" display="http://onlinepubs.trb.org/onlinepubs/nchrp/nchrp_rpt_552.pdf"/>
    <hyperlink ref="W67" display="http://onlinepubs.trb.org/onlinepubs/nchrp/nchrp_rpt_552.pdf"/>
    <hyperlink ref="W66" display="http://onlinepubs.trb.org/onlinepubs/nchrp/nchrp_rpt_552.pdf"/>
    <hyperlink ref="W65" display="http://onlinepubs.trb.org/onlinepubs/nchrp/nchrp_rpt_552.pdf"/>
    <hyperlink ref="W68" display="http://onlinepubs.trb.org/onlinepubs/nchrp/nchrp_rpt_552.pdf"/>
    <hyperlink ref="W69" display="www.bidx.com"/>
    <hyperlink ref="W83" display="http://www.ncdot.gov/doh/preconstruct/ps/contracts/bidaverages/avgdefault.html"/>
    <hyperlink ref="W84" display="http://www.ncdot.gov/doh/preconstruct/ps/contracts/bidaverages/avgdefault.html"/>
    <hyperlink ref="W85" display="http://www.ncdot.gov/doh/preconstruct/ps/contracts/bidaverages/avgdefault.html"/>
    <hyperlink ref="W86" display="http://www.ncdot.gov/doh/preconstruct/ps/contracts/bidaverages/avgdefault.html"/>
    <hyperlink ref="W87" display="http://www.ncdot.gov/doh/preconstruct/ps/contracts/bidaverages/avgdefault.html"/>
    <hyperlink ref="W88" display="http://www.aot.state.vt.us/CostEstimating/documents/5YearEnglishAveragedPriceList.pdf"/>
    <hyperlink ref="W89" display="http://downtownhollister.org/documents/DowntownStrategy/06%20Streetscape%20v2.0.pdf"/>
    <hyperlink ref="W90" display="http://www.rocklin.ca.us/civica/filebank/blobdload.asp?BlobID=2223"/>
    <hyperlink ref="W91" display="http://www.tahoempo.org/documents/bpp/Chapters/2010bpp.pdf"/>
    <hyperlink ref="W92" display="http://www.tahoempo.org/documents/bpp/Chapters/2010bpp.pdf"/>
    <hyperlink ref="W93" display="www.warehambikepath.com/WSReport_2010.pdf"/>
    <hyperlink ref="W94" display="http://onlinepubs.trb.org/onlinepubs/nchrp/nchrp_rpt_552.pdf"/>
    <hyperlink ref="W95" display="www.bidx.com"/>
    <hyperlink ref="W96" display="www.bidx.com"/>
    <hyperlink ref="W97" display="www.bidx.com"/>
    <hyperlink ref="W98" display="www.bidx.com"/>
    <hyperlink ref="W99" display="www.bidx.com"/>
    <hyperlink ref="W100" display="www.bidx.com"/>
    <hyperlink ref="W115" display="www.bidx.com"/>
    <hyperlink ref="W101:W103" display="www.bidx.com"/>
    <hyperlink ref="W105:W106" display="www.bidx.com"/>
    <hyperlink ref="W116" display="www.bidx.com"/>
    <hyperlink ref="W117" display="www.bidx.com"/>
    <hyperlink ref="W104" display="www.bidx.com"/>
    <hyperlink ref="W105" display="www.bidx.com"/>
    <hyperlink ref="W106" display="www.bidx.com"/>
    <hyperlink ref="W107" display="www.bidx.com"/>
    <hyperlink ref="W109" display="www.bidx.com"/>
    <hyperlink ref="W113:W115" display="www.bidx.com"/>
    <hyperlink ref="W116:W117" display="www.bidx.com"/>
    <hyperlink ref="W124" display="http://www.seattle.gov/transportation/docs/ITErevfin.pdf"/>
    <hyperlink ref="W125" display="http://www.portlandoregon.gov/transportation/article/83354"/>
    <hyperlink ref="W132" display="http://walkablewinterville.com/Documents/Draft%20Plan%20Sections/Appendix%20C.pdf"/>
    <hyperlink ref="W133" display="http://walkablewinterville.com/Documents/Draft%20Plan%20Sections/Appendix%20C.pdf"/>
    <hyperlink ref="W127" display="http://www.greenvillecounty.org/public_works/pdf/traffic_calming_policy.pdf"/>
    <hyperlink ref="W126" display="http://www.ecocitycleveland.org/transportation/traffic/tools/chicanes.html"/>
    <hyperlink ref="W128" display="http://www.sanantonio.gov/publicworks/pdf/TCHandbook2012.pdf"/>
    <hyperlink ref="W129" display="http://www.seattle.gov/transportation/docs/am/Section%2013%20Traffic%20Safety%20Structures%20and%20Devices.pdf"/>
    <hyperlink ref="W130" display="http://trafficcalming.org/measures/chicanes/"/>
    <hyperlink ref="W134" display="http://www.portlandoregon.gov/transportation/article/83913"/>
    <hyperlink ref="W136" display="http://www.greenvillecounty.org/public_works/pdf/traffic_calming_policy.pdf"/>
    <hyperlink ref="W135" display="http://www.ecocitycleveland.org/transportation/traffic/tools/choker.html"/>
    <hyperlink ref="W137" display="http://www.cityoflamesa.com/DocumentView.aspx?DID=1954"/>
    <hyperlink ref="W138" display="http://www.sanantonio.gov/publicworks/pdf/TCHandbook2012.pdf"/>
    <hyperlink ref="W139" display="http://trafficcalming.org/measures/chokers/"/>
    <hyperlink ref="W142" display="http://www.greenvillecounty.org/public_works/pdf/traffic_calming_policy.pdf"/>
    <hyperlink ref="W170" r:id="rId6"/>
    <hyperlink ref="W171" display="www.dot.state.fl.us/planning/policy/costs/costs-D3.pdf"/>
    <hyperlink ref="W159" display="http://www.waco-texas.com/userfiles/cms-root/file/Engineering%20Bids/Bid%20Tab%20-%20City%20Hall%20Sidewalks.pdf"/>
    <hyperlink ref="W172" display="http://www.planning.ri.gov/transportation/srts/estimated_costs.pdf"/>
    <hyperlink ref="W177" display="http://www.aot.state.vt.us/CostEstimating/documents/5YearEnglishAveragedPriceList.pdf"/>
    <hyperlink ref="W178" display="http://www.aot.state.vt.us/CostEstimating/documents/5YearEnglishAveragedPriceList.pdf"/>
    <hyperlink ref="W179" display="http://www.aot.state.vt.us/CostEstimating/documents/5YearEnglishAveragedPriceList.pdf"/>
    <hyperlink ref="W180" display="http://www.aot.state.vt.us/CostEstimating/documents/5YearEnglishAveragedPriceList.pdf"/>
    <hyperlink ref="W163" display="https://scholarsbank.uoregon.edu/xmlui/bitstream/handle/1794/10518/Design_Toolkit.pdf?sequence=1"/>
    <hyperlink ref="W146" display="http://www.sanbag.ca.gov/planning/pdf/Best%20Practices_Final.pdf"/>
    <hyperlink ref="W185" display="http://www.metrocouncil.org/planning/transportation/AccessToTransitStudy.pdf"/>
    <hyperlink ref="W182" display="http://walkablewinterville.com/Documents/Draft%20Plan%20Sections/Appendix%20C.pdf"/>
    <hyperlink ref="W156" display="http://walkablewinterville.com/Documents/Draft%20Plan%20Sections/Appendix%20C.pdf"/>
    <hyperlink ref="W164" display="http://walkablewinterville.com/Documents/Draft%20Plan%20Sections/Appendix%20C.pdf"/>
    <hyperlink ref="W183" display="http://www.portlandoregon.gov/transportation/article/217524"/>
    <hyperlink ref="W184" display="http://www.ncdot.gov/bikeped/download/bikeped_planning_Norwood_Part4.pdf"/>
    <hyperlink ref="W162" display="http://www.ncdot.gov/bikeped/download/bikeped_planning_Norwood_Part4.pdf"/>
    <hyperlink ref="W149" display="http://www.cityofsanmateo.org/documentview.aspx?DID=1211"/>
    <hyperlink ref="W147" display="http://www.cityoflamesa.com/DocumentView.aspx?DID=1954"/>
    <hyperlink ref="W148" display="http://www.townofsananselmo.org/documents/9/SanAnselmoTrafficCalmingGuidebook.PDF"/>
    <hyperlink ref="W168" display="http://www.tahoempo.org/documents/bpp/Chapters/2010bpp.pdf"/>
    <hyperlink ref="W186" display="http://www.tahoempo.org/documents/bpp/Chapters/2010bpp.pdf"/>
    <hyperlink ref="W160" display="http://www.tahoempo.org/documents/bpp/Chapters/2010bpp.pdf"/>
    <hyperlink ref="W161" display="http://www.tahoempo.org/documents/bpp/Chapters/2010bpp.pdf"/>
    <hyperlink ref="W190" display="www.bidx.com"/>
    <hyperlink ref="W181" display="www.bidx.com"/>
    <hyperlink ref="W176:W177" display="www.bidx.com"/>
    <hyperlink ref="W165" display="www.bidx.com"/>
    <hyperlink ref="W199" display="www.bidx.com"/>
    <hyperlink ref="W200" display="www.bidx.com"/>
    <hyperlink ref="W205" display="www.bidx.com"/>
    <hyperlink ref="W194" display="www.bidx.com"/>
    <hyperlink ref="W182:W185" display="www.bidx.com"/>
    <hyperlink ref="W187:W190" display="www.bidx.com"/>
    <hyperlink ref="W192:W193" display="www.bidx.com"/>
    <hyperlink ref="W195:W196" display="www.bidx.com"/>
    <hyperlink ref="W197:W198" display="www.bidx.com"/>
    <hyperlink ref="W201:W202" display="www.bidx.com"/>
    <hyperlink ref="W150" display="www.bidx.com"/>
    <hyperlink ref="W151" display="www.bidx.com"/>
    <hyperlink ref="W152" display="www.bidx.com"/>
    <hyperlink ref="W153" display="www.bidx.com"/>
    <hyperlink ref="W154" display="www.bidx.com"/>
    <hyperlink ref="W167" display="www.bidx.com"/>
    <hyperlink ref="W216" display="www.bidx.com"/>
    <hyperlink ref="W207" display="www.bidx.com"/>
    <hyperlink ref="W209:W211" display="www.bidx.com"/>
    <hyperlink ref="W213:W214" display="www.bidx.com"/>
    <hyperlink ref="W221" display="www.bidx.com"/>
    <hyperlink ref="W226" display="www.bidx.com"/>
    <hyperlink ref="W216:W219" display="www.bidx.com"/>
    <hyperlink ref="W227" display="www.bidx.com"/>
    <hyperlink ref="W229" display="http://www.coloradodot.info/business/eema/documents/2011/2011MAINT.TXT/view"/>
    <hyperlink ref="W169" r:id="rId7"/>
    <hyperlink ref="W187" display="http://www.in.gov/dot/div/contracts/pay/"/>
    <hyperlink ref="W413" display="www.bidx.com"/>
    <hyperlink ref="W227:W229" display="www.bidx.com"/>
    <hyperlink ref="W415" display="www.bidx.com"/>
    <hyperlink ref="W231:W232" display="www.bidx.com"/>
    <hyperlink ref="W234:W237" display="www.bidx.com"/>
    <hyperlink ref="W341" display="www.bidx.com"/>
    <hyperlink ref="W238:W241" display="www.bidx.com"/>
    <hyperlink ref="W243:W245" display="www.bidx.com"/>
    <hyperlink ref="W422" display="www.bidx.com"/>
    <hyperlink ref="W344" display="www.bidx.com"/>
    <hyperlink ref="W348" display="www.bidx.com"/>
    <hyperlink ref="W250:W252" display="www.bidx.com"/>
    <hyperlink ref="W519" display="www.bidx.com"/>
    <hyperlink ref="W349" display="www.bidx.com"/>
    <hyperlink ref="W354" display="www.bidx.com"/>
    <hyperlink ref="W425" display="www.bidx.com"/>
    <hyperlink ref="W429" display="www.bidx.com"/>
    <hyperlink ref="W255:W256" display="www.bidx.com"/>
    <hyperlink ref="W258:W260" display="www.bidx.com"/>
    <hyperlink ref="W262:W265" display="www.bidx.com"/>
    <hyperlink ref="W267:W270" display="www.bidx.com"/>
    <hyperlink ref="W272:W275" display="www.bidx.com"/>
    <hyperlink ref="W434" display="www.bidx.com"/>
    <hyperlink ref="W439" display="www.bidx.com"/>
    <hyperlink ref="W278:W280" display="www.bidx.com"/>
    <hyperlink ref="W281:W282" display="www.bidx.com"/>
    <hyperlink ref="W284:W287" display="www.bidx.com"/>
    <hyperlink ref="W359" display="www.bidx.com"/>
    <hyperlink ref="W443" display="www.bidx.com"/>
    <hyperlink ref="W358" display="www.bidx.com"/>
    <hyperlink ref="W289:W292" display="www.bidx.com"/>
    <hyperlink ref="W400" display="www.bidx.com"/>
    <hyperlink ref="W295:W296" display="www.bidx.com"/>
    <hyperlink ref="W365" display="www.bidx.com"/>
    <hyperlink ref="W297:W300" display="www.bidx.com"/>
    <hyperlink ref="W444" display="www.bidx.com"/>
    <hyperlink ref="W449" display="www.bidx.com"/>
    <hyperlink ref="W454" display="www.bidx.com"/>
    <hyperlink ref="W459" display="www.bidx.com"/>
    <hyperlink ref="W301:W302" display="www.bidx.com"/>
    <hyperlink ref="W304:W307" display="www.bidx.com"/>
    <hyperlink ref="W309:W312" display="www.bidx.com"/>
    <hyperlink ref="W314:W317" display="www.bidx.com"/>
    <hyperlink ref="W319:W320" display="www.bidx.com"/>
    <hyperlink ref="W336" display="www.bidx.com"/>
    <hyperlink ref="W462" display="www.bidx.com"/>
    <hyperlink ref="W321:W324" display="www.bidx.com"/>
    <hyperlink ref="W326:W328" display="www.bidx.com"/>
    <hyperlink ref="W431" display="www.bidx.com"/>
    <hyperlink ref="W373" display="www.bidx.com"/>
    <hyperlink ref="W468" display="www.bidx.com"/>
    <hyperlink ref="W473" display="www.bidx.com"/>
    <hyperlink ref="W332:W335" display="www.bidx.com"/>
    <hyperlink ref="W337:W340" display="www.bidx.com"/>
    <hyperlink ref="W474" display="www.bidx.com"/>
    <hyperlink ref="W379" display="www.bidx.com"/>
    <hyperlink ref="W479" display="www.bidx.com"/>
    <hyperlink ref="W384" display="www.bidx.com"/>
    <hyperlink ref="W386" display="www.bidx.com"/>
    <hyperlink ref="W343:W344" display="www.bidx.com"/>
    <hyperlink ref="W346:W349" display="www.bidx.com"/>
    <hyperlink ref="W350:W351" display="www.bidx.com"/>
    <hyperlink ref="W352:W353" display="www.bidx.com"/>
    <hyperlink ref="W356:W358" display="www.bidx.com"/>
    <hyperlink ref="W387" display="www.bidx.com"/>
    <hyperlink ref="W388" display="www.bidx.com"/>
    <hyperlink ref="W480" display="www.bidx.com"/>
    <hyperlink ref="W485" display="www.bidx.com"/>
    <hyperlink ref="W490" display="www.bidx.com"/>
    <hyperlink ref="W361:W363" display="www.bidx.com"/>
    <hyperlink ref="W365:W368" display="www.bidx.com"/>
    <hyperlink ref="W369:W371" display="www.bidx.com"/>
    <hyperlink ref="W373:W376" display="www.bidx.com"/>
    <hyperlink ref="W391" display="www.bidx.com"/>
    <hyperlink ref="W392" display="www.bidx.com"/>
    <hyperlink ref="W398" display="www.bidx.com"/>
    <hyperlink ref="W380:W381" display="www.bidx.com"/>
    <hyperlink ref="W382:W384" display="www.bidx.com"/>
    <hyperlink ref="W491" display="www.bidx.com"/>
    <hyperlink ref="W399" display="www.bidx.com"/>
    <hyperlink ref="W402" display="www.bidx.com"/>
    <hyperlink ref="W388:W390" display="www.bidx.com"/>
    <hyperlink ref="W392:W395" display="www.bidx.com"/>
    <hyperlink ref="W397:W398" display="www.bidx.com"/>
    <hyperlink ref="W404" display="www.bidx.com"/>
    <hyperlink ref="W495" display="www.bidx.com"/>
    <hyperlink ref="W403:W404" display="www.bidx.com"/>
    <hyperlink ref="W405" display="www.bidx.com"/>
    <hyperlink ref="W408" display="www.bidx.com"/>
    <hyperlink ref="W497" display="www.bidx.com"/>
    <hyperlink ref="W502" display="www.bidx.com"/>
    <hyperlink ref="W507" display="www.bidx.com"/>
    <hyperlink ref="W512" display="www.bidx.com"/>
    <hyperlink ref="W517" display="www.bidx.com"/>
    <hyperlink ref="W407:W409" display="www.bidx.com"/>
    <hyperlink ref="W411:W413" display="www.bidx.com"/>
    <hyperlink ref="W414:W416" display="www.bidx.com"/>
    <hyperlink ref="W419:W420" display="www.bidx.com"/>
    <hyperlink ref="W422" display="www.bidx.com"/>
    <hyperlink ref="W423:W424" display="www.bidx.com"/>
    <hyperlink ref="W425:W426" display="www.bidx.com"/>
    <hyperlink ref="W247" display="http://www.caltrain.com/Assets/_Planning/pdf/bike+access/Appendices-C-H.pdf"/>
    <hyperlink ref="W234" display="http://www.ci.minneapolis.mn.us/bicycles/Fillmore6thLayout.pdf"/>
    <hyperlink ref="W237" r:id="rId8"/>
    <hyperlink ref="W238" display="http://www.cityofsanmateo.org/documentview.aspx?DID=1211"/>
    <hyperlink ref="W246" display="http://www.metrocouncil.org/planning/transportation/AccessToTransitStudy.pdf"/>
    <hyperlink ref="W239" display="http://walkablewinterville.com/Documents/Draft%20Plan%20Sections/Appendix%20C.pdf"/>
    <hyperlink ref="W240" display="http://www.portlandoregon.gov/transportation/article/218043"/>
    <hyperlink ref="W241" display="http://www.portlandoregon.gov/transportation/article/218043"/>
    <hyperlink ref="W242" display="http://www.ncdot.gov/bikeped/download/bikeped_planning_Norwood_Part4.pdf"/>
    <hyperlink ref="W243" display="http://www.sanantonio.gov/publicworks/pdf/TCHandbook2012.pdf"/>
    <hyperlink ref="W244" display="http://www.townofsananselmo.org/documents/9/SanAnselmoTrafficCalmingGuidebook.PDF"/>
    <hyperlink ref="W245" display="http://www.portlandonline.com/bes/index.cfm?a=167585&amp;c=45386"/>
    <hyperlink ref="W120" display="http://www.cityofsacramento.org/econdev/quick-links/documents/13-OpinionProbableConstructionCosts.pdf"/>
    <hyperlink ref="W119" display="http://community.statesmanjournal.com/blogs/watch/2011/10/02/bulb-outs-extend-curbs-add-accessibility/"/>
    <hyperlink ref="W121" display="http://www.cityoflamesa.com/DocumentView.aspx?DID=1954"/>
    <hyperlink ref="W118" display="http://thevillager.com/villager_211/notallthinkbroadway.html"/>
    <hyperlink ref="W123" display="http://www.greenvillecounty.org/public_works/pdf/traffic_calming_policy.pdf"/>
    <hyperlink ref="W276" display="http://www.dot.state.oh.us/Divisions/Planning/Estimating/Summary/2010%20Summary%20All%20Sections.zip"/>
    <hyperlink ref="W277" display="http://www.dot.state.oh.us/Divisions/Planning/Estimating/Summary/2010%20Summary%20All%20Sections.zip"/>
    <hyperlink ref="W278" display="https://www.nysdot.gov/divisions/engineering/design/dqab/dqab-repository/USC_RSWAIP0110_1210.pdf"/>
    <hyperlink ref="W275" display="https://www.nysdot.gov/divisions/engineering/design/dqab/dqab-repository/USC_RSWAIP0110_1210.pdf"/>
    <hyperlink ref="W253" display="https://www.nysdot.gov/divisions/engineering/design/dqab/dqab-repository/USC_RSWAIP0110_1210.pdf"/>
    <hyperlink ref="W251" display="https://www.nysdot.gov/divisions/engineering/design/dqab/dqab-repository/USC_RSWAIP0110_1210.pdf"/>
    <hyperlink ref="W252" display="https://www.nysdot.gov/divisions/engineering/design/dqab/dqab-repository/USC_RSWAIP0110_1210.pdf"/>
    <hyperlink ref="W265" display="http://www.waco-texas.com/userfiles/cms-root/file/Engineering%20Bids/Bid%20Tab%20-%20City%20Hall%20Sidewalks.pdf"/>
    <hyperlink ref="W268" display="http://www.ncdot.gov/doh/preconstruct/ps/contracts/bidaverages/avgdefault.html"/>
    <hyperlink ref="W269" display="http://www.ncdot.gov/doh/preconstruct/ps/contracts/bidaverages/avgdefault.html"/>
    <hyperlink ref="W266" display="http://www.ncdot.gov/doh/preconstruct/ps/contracts/bidaverages/avgdefault.html"/>
    <hyperlink ref="W267" display="http://www.planning.ri.gov/transportation/srts/estimated_costs.pdf"/>
    <hyperlink ref="W283" display="http://www.metrocouncil.org/planning/transportation/AccessToTransitStudy.pdf"/>
    <hyperlink ref="W284" display="http://walkablewinterville.com/Documents/Draft%20Plan%20Sections/Appendix%20C.pdf"/>
    <hyperlink ref="W285" display="http://www.portlandoregon.gov/transportation/article/217526"/>
    <hyperlink ref="W286" display="http://development.columbus.gov/UploadedFiles/Development/Planning_Division/Document_Library/Plans_and_Overlays_Imported_Content/WestBroadoverlay.pdf"/>
    <hyperlink ref="W287" display="http://www.ci.wheatridge.co.us/DocumentCenter/Home/View/2933"/>
    <hyperlink ref="W288" display="http://onlinepubs.trb.org/onlinepubs/nchrp/nchrp_rpt_552.pdf"/>
    <hyperlink ref="W289" display="www.bidx.com"/>
    <hyperlink ref="W294" display="www.bidx.com"/>
    <hyperlink ref="W478:W481" display="www.bidx.com"/>
    <hyperlink ref="W483:W484" display="www.bidx.com"/>
    <hyperlink ref="W298" display="www.bidx.com"/>
    <hyperlink ref="W301" display="www.bidx.com"/>
    <hyperlink ref="W487:W488" display="www.bidx.com"/>
    <hyperlink ref="W289" display="www.bidx.com"/>
    <hyperlink ref="W304" display="www.bidx.com"/>
    <hyperlink ref="W493:W494" display="www.bidx.com"/>
    <hyperlink ref="W306" display="www.bidx.com"/>
    <hyperlink ref="W310" display="www.bidx.com"/>
    <hyperlink ref="W315" display="www.bidx.com"/>
    <hyperlink ref="W320" display="www.bidx.com"/>
    <hyperlink ref="W325" display="www.bidx.com"/>
    <hyperlink ref="W330" display="www.bidx.com"/>
    <hyperlink ref="W495:W496" display="www.bidx.com"/>
    <hyperlink ref="W498:W500" display="www.bidx.com"/>
    <hyperlink ref="W305" display="www.bidx.com"/>
    <hyperlink ref="W307" display="www.bidx.com"/>
    <hyperlink ref="W505:W506" display="www.bidx.com"/>
    <hyperlink ref="W510:W513" display="www.bidx.com"/>
    <hyperlink ref="W515:W518" display="www.bidx.com"/>
    <hyperlink ref="W520:W521" display="www.bidx.com"/>
    <hyperlink ref="W257" display="www.bidx.com"/>
    <hyperlink ref="W523" display="www.bidx.com"/>
    <hyperlink ref="W261" display="www.bidx.com"/>
    <hyperlink ref="W526" r:id="rId9"/>
    <hyperlink ref="W530" display="http://www.portlandoregon.gov/transportation/article/83903"/>
    <hyperlink ref="W533" display="http://www.portlandoregon.gov/transportation/article/217526"/>
    <hyperlink ref="W527" display="http://www.ecocitycleveland.org/transportation/traffic/tools/diverter.html"/>
    <hyperlink ref="W525" r:id="rId10"/>
    <hyperlink ref="W531" display="http://www.cityoflamesa.com/DocumentView.aspx?DID=1954"/>
    <hyperlink ref="W532" display="http://www.cityoflamesa.com/DocumentView.aspx?DID=1954"/>
    <hyperlink ref="W528" display="http://www.cityoflamesa.com/DocumentView.aspx?DID=1954"/>
    <hyperlink ref="W529" display="http://www.sanantonio.gov/publicworks/pdf/TCHandbook2012.pdf"/>
    <hyperlink ref="W541" display="http://www.coloradodot.info/business/eema/documents/2011/2011%20CONSTRUCTION%20COST%20DATA%20BOOK.txt/view"/>
    <hyperlink ref="W536" display="https://www.pmp.dot.ri.gov/PMP/DesktopDefault.aspx?aM=ubid&amp;podid=-1&amp;oM=reports&amp;cI=1&amp;cp=waup&amp;appindex=0&amp;appid=0"/>
    <hyperlink ref="W543" display="http://onlinepubs.trb.org/onlinepubs/nchrp/nchrp_rpt_552.pdf"/>
    <hyperlink ref="W539" display="http://onlinepubs.trb.org/onlinepubs/nchrp/nchrp_rpt_552.pdf"/>
    <hyperlink ref="W540" display="www.bidx.com"/>
    <hyperlink ref="W545" display="www.bidx.com"/>
    <hyperlink ref="W573" display="http://www.springfieldmainstreet.org/images/2010-09/springfield_pedestrian_crossingenhancement_toolbox_final_9-10-10.pdf"/>
    <hyperlink ref="W574" display="http://www.sanantonio.gov/publicworks/pdf/TCHandbook2012.pdf"/>
    <hyperlink ref="W582" display="http://safety.fhwa.dot.gov/ped_bike/tools_solve/ped_scdproj/miami/ch3.cfm"/>
    <hyperlink ref="W550" display="http://www.tahoempo.org/documents/bpp/Chapters/2010bpp.pdf"/>
    <hyperlink ref="W583" r:id="rId11"/>
    <hyperlink ref="W584" display="http://www.springfieldmainstreet.org/images/2010-09/springfield_pedestrian_crossingenhancement_toolbox_final_9-10-10.pdf"/>
    <hyperlink ref="W551" display="http://www.modot.org/tsc/documents/MissouriLowCost.pdf"/>
    <hyperlink ref="W552" display="http://www.aot.state.vt.us/CostEstimating/documents/5YearEnglishAveragedPriceList.pdf"/>
    <hyperlink ref="W553" display="http://www.aot.state.vt.us/CostEstimating/documents/5YearEnglishAveragedPriceList.pdf"/>
    <hyperlink ref="W546" display="www.bidx.com"/>
    <hyperlink ref="W567" display="www.bidx.com"/>
    <hyperlink ref="W566" display="www.bidx.com"/>
    <hyperlink ref="W568:W569" display="www.bidx.com"/>
    <hyperlink ref="W580" display="www.bidx.com"/>
    <hyperlink ref="W577" display="www.bidx.com"/>
    <hyperlink ref="W581" display="www.bidx.com"/>
    <hyperlink ref="W568" display="www.bidx.com"/>
    <hyperlink ref="W569" display="www.bidx.com"/>
    <hyperlink ref="W572" display="www.bidx.com"/>
    <hyperlink ref="W575" display="www.bidx.com"/>
    <hyperlink ref="W576:W578" display="www.bidx.com"/>
    <hyperlink ref="W580:W581" display="www.bidx.com"/>
    <hyperlink ref="W554" r:id="rId12"/>
    <hyperlink ref="W596" r:id="rId13"/>
    <hyperlink ref="W591" display="http://downtownhollister.org/documents/DowntownStrategy/06%20Streetscape%20v2.0.pdf"/>
    <hyperlink ref="W592" display="http://downtownhollister.org/documents/DowntownStrategy/06%20Streetscape%20v2.0.pdf"/>
    <hyperlink ref="W593" display="http://www.killingtontown.com/vertical/sites/%7BE4345A2E-9636-47A3-9B74-2E6220745729%7D/uploads/Killington_Streetscape_-_Selectboard_Final_Presentation_-_6-26-12.pdf"/>
    <hyperlink ref="W586" display="http://www.killingtontown.com/vertical/sites/%7BE4345A2E-9636-47A3-9B74-2E6220745729%7D/uploads/Killington_Streetscape_-_Selectboard_Final_Presentation_-_6-26-12.pdf"/>
    <hyperlink ref="W594" display="http://www.cityoflamesa.com/DocumentView.aspx?DID=1954"/>
    <hyperlink ref="W595" display="http://www.townofsananselmo.org/documents/9/SanAnselmoTrafficCalmingGuidebook.PDF"/>
    <hyperlink ref="W587" display="www.bidx.com"/>
    <hyperlink ref="W588" display="http://www.cityoflamesa.com/DocumentView.aspx?DID=1954"/>
    <hyperlink ref="W589" display="http://www.townofsananselmo.org/documents/9/SanAnselmoTrafficCalmingGuidebook.PDF"/>
    <hyperlink ref="W590" display="http://www.townofsananselmo.org/documents/9/SanAnselmoTrafficCalmingGuidebook.PDF"/>
    <hyperlink ref="W597" r:id="rId14"/>
    <hyperlink ref="W599" display="http://www.springfieldmainstreet.org/images/2010-09/springfield_pedestrian_crossingenhancement_toolbox_final_9-10-10.pdf"/>
    <hyperlink ref="W600" display="http://www.metrocouncil.org/planning/transportation/AccessToTransitStudy.pdf"/>
    <hyperlink ref="W601" display="http://www.conferences.uiuc.edu/traffic/2010pdf/file_7_sokolowski.pdf"/>
    <hyperlink ref="W602" display="http://www.koaa.com/news/safety-first-check-out-the-new-hybrid-pedestrian-beacon-/"/>
    <hyperlink ref="W603" display="http://www.tahoempo.org/documents/bpp/Chapters/2010bpp.pdf"/>
    <hyperlink ref="W604" display="https://scholarsbank.uoregon.edu/xmlui/bitstream/handle/1794/10518/Design_Toolkit.pdf?sequence=1"/>
    <hyperlink ref="W605" r:id="rId15"/>
    <hyperlink ref="W606" display="http://www.in.gov/dot/div/contracts/pay/"/>
    <hyperlink ref="W607" display="http://www.ncdot.gov/doh/preconstruct/ps/contracts/bidaverages/avgdefault.html"/>
    <hyperlink ref="W608" display="http://www.ncdot.gov/doh/preconstruct/ps/contracts/bidaverages/avgdefault.html"/>
    <hyperlink ref="W627" display="http://www.ncdot.gov/doh/preconstruct/ps/contracts/bidaverages/avgdefault.html"/>
    <hyperlink ref="W611" display="http://www.virginiadot.org/info/resources/TrafficCalming.pdf"/>
    <hyperlink ref="W612" display="http://guide.saferoutesinfo.org/engineering/raised_pedestrian_crosswalks.cfm"/>
    <hyperlink ref="W615" display="http://www.springfieldmainstreet.org/images/2010-09/springfield_pedestrian_crossingenhancement_toolbox_final_9-10-10.pdf"/>
    <hyperlink ref="W616" display="http://www.sanbag.ca.gov/planning/pdf/Best%20Practices_Final.pdf"/>
    <hyperlink ref="W617" display="http://www.metrocouncil.org/planning/transportation/AccessToTransitStudy.pdf"/>
    <hyperlink ref="W609" display="http://walkablewinterville.com/Documents/Draft%20Plan%20Sections/Appendix%20C.pdf"/>
    <hyperlink ref="W610" display="http://walkablewinterville.com/Documents/Draft%20Plan%20Sections/Appendix%20C.pdf"/>
    <hyperlink ref="W620" display="http://www.portlandoregon.gov/transportation/article/217524"/>
    <hyperlink ref="W621" display="http://www.portlandoregon.gov/transportation/article/218043"/>
    <hyperlink ref="W622" display="http://www.greenvillecounty.org/public_works/pdf/traffic_calming_policy.pdf"/>
    <hyperlink ref="W623" display="http://www.killingtontown.com/vertical/sites/%7BE4345A2E-9636-47A3-9B74-2E6220745729%7D/uploads/Killington_Streetscape_-_Selectboard_Final_Presentation_-_6-26-12.pdf"/>
    <hyperlink ref="W618" display="http://www.ecocitycleveland.org/transportation/traffic/tools/pedrefuge_island.html"/>
    <hyperlink ref="W619" display="http://www.conferences.uiuc.edu/traffic/2010pdf/file_7_sokolowski.pdf"/>
    <hyperlink ref="W624" display="http://www.sanantonio.gov/publicworks/pdf/TCHandbook2012.pdf"/>
    <hyperlink ref="W628" display="http://www.tahoempo.org/documents/bpp/Chapters/2010bpp.pdf"/>
    <hyperlink ref="W629" display="www.bidx.com"/>
    <hyperlink ref="W643" display="www.bidx.com"/>
    <hyperlink ref="W630" display="www.bidx.com"/>
    <hyperlink ref="W632" display="www.bidx.com"/>
    <hyperlink ref="W631" display="www.bidx.com"/>
    <hyperlink ref="W633" display="www.bidx.com"/>
    <hyperlink ref="W634" display="www.bidx.com"/>
    <hyperlink ref="W638" display="www.bidx.com"/>
    <hyperlink ref="W631:W634" display="www.bidx.com"/>
    <hyperlink ref="W636:W637" display="www.bidx.com"/>
    <hyperlink ref="W644" display="www.bidx.com"/>
    <hyperlink ref="W642" display="www.bidx.com"/>
    <hyperlink ref="W649" display="http://www.walkinginfo.org/pedsmart/tlite.htm"/>
    <hyperlink ref="W647" display="http://www.aot.state.vt.us/matres/Documents/ACROBAT.pdf/R&amp;DDox/AOT_QuecheeInPavementLightingInitial.pdf"/>
    <hyperlink ref="W648" display="http://www.kirklandwa.gov/depart/Public_Works/Transportation___Streets/Flashing_Crosswalks.htm"/>
    <hyperlink ref="W645" display="http://www.planning.ri.gov/transportation/srts/estimated_costs.pdf"/>
    <hyperlink ref="W663" display="https://scholarsbank.uoregon.edu/xmlui/bitstream/handle/1794/10518/Design_Toolkit.pdf?sequence=1"/>
    <hyperlink ref="W651" display="http://www.metrocouncil.org/planning/transportation/AccessToTransitStudy.pdf"/>
    <hyperlink ref="W652" display="http://www.metrocouncil.org/planning/transportation/AccessToTransitStudy.pdf"/>
    <hyperlink ref="W653" display="http://www.cityofsalem.net/Departments/UrbanDevelopment/DepartmentProjects/Documents/Proposal-Edgewater-Pedestrian-Lighting.pdf"/>
    <hyperlink ref="W654" display="http://www.cityofsalem.net/Departments/UrbanDevelopment/DepartmentProjects/Documents/Proposal-Edgewater-Pedestrian-Lighting.pdf"/>
    <hyperlink ref="W655" display="http://downtownhollister.org/documents/DowntownStrategy/06%20Streetscape%20v2.0.pdf"/>
    <hyperlink ref="W656" display="http://www.rocklin.ca.us/civica/filebank/blobdload.asp?BlobID=2223"/>
    <hyperlink ref="W657" display="http://www.rocklin.ca.us/civica/filebank/blobdload.asp?BlobID=2223"/>
    <hyperlink ref="W658" display="http://www.killingtontown.com/vertical/sites/%7BE4345A2E-9636-47A3-9B74-2E6220745729%7D/uploads/Killington_Streetscape_-_Selectboard_Final_Presentation_-_6-26-12.pdf"/>
    <hyperlink ref="W659" display="http://development.columbus.gov/UploadedFiles/Development/Planning_Division/Document_Library/Plans_and_Overlays_Imported_Content/WestBroadoverlay.pdf"/>
    <hyperlink ref="W660" display="http://www.ci.wheatridge.co.us/DocumentCenter/Home/View/2933"/>
    <hyperlink ref="W661" display="http://www.ci.wheatridge.co.us/DocumentCenter/Home/View/2933"/>
    <hyperlink ref="W662" display="http://www.ci.wheatridge.co.us/DocumentCenter/Home/View/2933"/>
    <hyperlink ref="W650" r:id="rId16"/>
    <hyperlink ref="W646" display="http://www.townofsananselmo.org/documents/9/SanAnselmoTrafficCalmingGuidebook.PDF"/>
    <hyperlink ref="W664" display="http://onlinepubs.trb.org/onlinepubs/nchrp/nchrp_rpt_552.pdf"/>
    <hyperlink ref="W665" display="http://www.caltrain.com/Assets/_Planning/pdf/bike+access/Appendices-C-H.pdf"/>
    <hyperlink ref="W666" display="www.bidx.com"/>
    <hyperlink ref="W668" display="www.bidx.com"/>
    <hyperlink ref="W666" display="www.bidx.com"/>
    <hyperlink ref="W671" display="http://www.ia.bidx.com/lettings/eng_proj.txt"/>
    <hyperlink ref="W673" display="http://www.metrocouncil.org/planning/transportation/AccessToTransitStudy.pdf"/>
    <hyperlink ref="W672" display="http://www.ecocitycleveland.org/transportation/traffic/tools/median.html"/>
    <hyperlink ref="W706" display="http://www.cityoflamesa.com/DocumentView.aspx?DID=1954"/>
    <hyperlink ref="W707" display="http://www.sanantonio.gov/publicworks/pdf/TCHandbook2012.pdf"/>
    <hyperlink ref="W674" display="http://walkablewinterville.com/Documents/Draft%20Plan%20Sections/Appendix%20C.pdf"/>
    <hyperlink ref="W675" display="www.bidx.com"/>
    <hyperlink ref="W680" display="www.bidx.com"/>
    <hyperlink ref="W677:W680" display="www.bidx.com"/>
    <hyperlink ref="W682:W683" display="www.bidx.com"/>
    <hyperlink ref="W687" display="www.bidx.com"/>
    <hyperlink ref="W684:W687" display="www.bidx.com"/>
    <hyperlink ref="W688" display="www.bidx.com"/>
    <hyperlink ref="W708" display="www.bidx.com"/>
    <hyperlink ref="W709" display="www.bidx.com"/>
    <hyperlink ref="W689" display="www.bidx.com"/>
    <hyperlink ref="W705" display="www.bidx.com"/>
    <hyperlink ref="W710" display="www.bidx.com"/>
    <hyperlink ref="W690" display="www.bidx.com"/>
    <hyperlink ref="W691" display="www.bidx.com"/>
    <hyperlink ref="W697:W698" display="www.bidx.com"/>
    <hyperlink ref="W698" display="www.bidx.com"/>
    <hyperlink ref="W701" display="www.bidx.com"/>
    <hyperlink ref="W700:W702" display="www.bidx.com"/>
    <hyperlink ref="W704:W705" display="www.bidx.com"/>
    <hyperlink ref="W704" display="www.bidx.com"/>
    <hyperlink ref="W711" display="http://www.metrocouncil.org/planning/transportation/AccessToTransitStudy.pdf"/>
    <hyperlink ref="W712" display="http://downtownhollister.org/documents/DowntownStrategy/06%20Streetscape%20v2.0.pdf"/>
    <hyperlink ref="W713" display="http://downtownhollister.org/documents/DowntownStrategy/06%20Streetscape%20v2.0.pdf"/>
    <hyperlink ref="W714" display="http://walkablewinterville.com/Documents/Draft%20Plan%20Sections/Appendix%20C.pdf"/>
    <hyperlink ref="W716" display="www.dot.state.mn.us/bidlet/misfiles/pdf/AVGPR052010.pdf"/>
    <hyperlink ref="W731" display="www.dot.state.fl.us/planning/policy/costs/costs-D3.pdf"/>
    <hyperlink ref="W735" display="http://itd.idaho.gov/bridge/manual/16%20Cost%20Estimating/16.1%20Structure%20Cost%20Per%20Square%20Foot.pdf"/>
    <hyperlink ref="W732" display="http://itd.idaho.gov/bridge/manual/16%20Cost%20Estimating/16.1%20Structure%20Cost%20Per%20Square%20Foot.pdf"/>
    <hyperlink ref="W717" display="http://www.americantrails.org/resources/structures/ChooseBridgeBuild.html"/>
    <hyperlink ref="W733" display="http://209.43.47.78/egov/docs/1271797075_343597.pdf"/>
    <hyperlink ref="W736" display="http://209.43.47.78/egov/docs/1271797075_343597.pdf"/>
    <hyperlink ref="W737" display="http://www.ci.longmont.co.us/public_works/whatsnew/southmoor/documents/underpass_report.pdf"/>
    <hyperlink ref="W718" display="http://www.aot.state.vt.us/progdev/sections/LTF%20Info/DocumentsLTFPages/BikePedReport%20on%20Shared%20Use%20Path%20and%20Sidewalk%20Unit%20Costs_2010_FINAL813.pdf"/>
    <hyperlink ref="W719" display="http://www.aot.state.vt.us/progdev/sections/LTF%20Info/DocumentsLTFPages/BikePedReport%20on%20Shared%20Use%20Path%20and%20Sidewalk%20Unit%20Costs_2010_FINAL813.pdf"/>
    <hyperlink ref="W720" display="http://www.aot.state.vt.us/progdev/sections/LTF%20Info/DocumentsLTFPages/BikePedReport%20on%20Shared%20Use%20Path%20and%20Sidewalk%20Unit%20Costs_2010_FINAL813.pdf"/>
    <hyperlink ref="W721" display="http://www.aot.state.vt.us/progdev/sections/LTF%20Info/DocumentsLTFPages/BikePedReport%20on%20Shared%20Use%20Path%20and%20Sidewalk%20Unit%20Costs_2010_FINAL813.pdf"/>
    <hyperlink ref="W722" display="http://www.aot.state.vt.us/progdev/sections/LTF%20Info/DocumentsLTFPages/BikePedReport%20on%20Shared%20Use%20Path%20and%20Sidewalk%20Unit%20Costs_2010_FINAL813.pdf"/>
    <hyperlink ref="W723" display="http://www.aot.state.vt.us/progdev/sections/LTF%20Info/DocumentsLTFPages/BikePedReport%20on%20Shared%20Use%20Path%20and%20Sidewalk%20Unit%20Costs_2010_FINAL813.pdf"/>
    <hyperlink ref="W724" display="http://www.aot.state.vt.us/progdev/sections/LTF%20Info/DocumentsLTFPages/BikePedReport%20on%20Shared%20Use%20Path%20and%20Sidewalk%20Unit%20Costs_2010_FINAL813.pdf"/>
    <hyperlink ref="W725" display="http://www.aot.state.vt.us/progdev/sections/LTF%20Info/DocumentsLTFPages/BikePedReport%20on%20Shared%20Use%20Path%20and%20Sidewalk%20Unit%20Costs_2010_FINAL813.pdf"/>
    <hyperlink ref="W726" display="http://onlinepubs.trb.org/onlinepubs/nchrp/nchrp_rpt_552.pdf"/>
    <hyperlink ref="W734" display="www.bidx.com"/>
    <hyperlink ref="W728" display="www.bidx.com"/>
    <hyperlink ref="W729" display="www.bidx.com"/>
    <hyperlink ref="W730" display="www.bidx.com"/>
    <hyperlink ref="W790" display="www.dot.state.fl.us/planning/policy/costs/costs-D3.pdf"/>
    <hyperlink ref="W738" display="http://www.ncdot.gov/doh/preconstruct/ps/contracts/bidaverages/avgdefault.html"/>
    <hyperlink ref="W760" display="http://www.rosenbergecodev.com/docs/1-Rosenberg%20Transit%20and%20Ped%20Plan%20-%20Combined%20CD%20Version.pdf"/>
    <hyperlink ref="W761" display="http://www.rosenbergecodev.com/docs/1-Rosenberg%20Transit%20and%20Ped%20Plan%20-%20Combined%20CD%20Version.pdf"/>
    <hyperlink ref="W762" display="http://walkablewinterville.com/Documents/Draft%20Plan%20Sections/Appendix%20C.pdf"/>
    <hyperlink ref="W791" display="http://www.portlandoregon.gov/transportation/article/217524"/>
    <hyperlink ref="W763" display="http://www.aot.state.vt.us/progdev/sections/LTF%20Info/DocumentsLTFPages/BikePedReport%20on%20Shared%20Use%20Path%20and%20Sidewalk%20Unit%20Costs_2010_FINAL813.pdf"/>
    <hyperlink ref="W764" display="http://www.aot.state.vt.us/progdev/sections/LTF%20Info/DocumentsLTFPages/BikePedReport%20on%20Shared%20Use%20Path%20and%20Sidewalk%20Unit%20Costs_2010_FINAL813.pdf"/>
    <hyperlink ref="W765" display="http://www.aot.state.vt.us/progdev/sections/LTF%20Info/DocumentsLTFPages/BikePedReport%20on%20Shared%20Use%20Path%20and%20Sidewalk%20Unit%20Costs_2010_FINAL813.pdf"/>
    <hyperlink ref="W766" display="http://www.aot.state.vt.us/progdev/sections/LTF%20Info/DocumentsLTFPages/BikePedReport%20on%20Shared%20Use%20Path%20and%20Sidewalk%20Unit%20Costs_2010_FINAL813.pdf"/>
    <hyperlink ref="W767" display="http://www.aot.state.vt.us/progdev/sections/LTF%20Info/DocumentsLTFPages/BikePedReport%20on%20Shared%20Use%20Path%20and%20Sidewalk%20Unit%20Costs_2010_FINAL813.pdf"/>
    <hyperlink ref="W768" display="http://www.aot.state.vt.us/progdev/sections/LTF%20Info/DocumentsLTFPages/BikePedReport%20on%20Shared%20Use%20Path%20and%20Sidewalk%20Unit%20Costs_2010_FINAL813.pdf"/>
    <hyperlink ref="W797" display="http://www.aot.state.vt.us/progdev/sections/LTF%20Info/DocumentsLTFPages/BikePedReport%20on%20Shared%20Use%20Path%20and%20Sidewalk%20Unit%20Costs_2010_FINAL813.pdf"/>
    <hyperlink ref="W769" display="http://www.ncdot.gov/bikeped/download/bikeped_planning_Norwood_Part4.pdf"/>
    <hyperlink ref="W770" display="http://www.ncdot.gov/bikeped/download/bikeped_planning_Norwood_Part4.pdf"/>
    <hyperlink ref="W792" display="http://www.ncdot.gov/bikeped/download/bikeped_planning_Norwood_Part4.pdf"/>
    <hyperlink ref="W771" display="http://www.ncdot.gov/bikeped/download/bikeped_planning_Norwood_Part4.pdf"/>
    <hyperlink ref="W772" display="http://www.ncdot.gov/bikeped/download/bikeped_planning_Norwood_Part4.pdf"/>
    <hyperlink ref="W793" display="http://www.ncdot.gov/bikeped/download/bikeped_planning_Norwood_Part4.pdf"/>
    <hyperlink ref="W794" display="http://www.ncdot.gov/bikeped/download/bikeped_planning_Norwood_Part4.pdf"/>
    <hyperlink ref="W795" display="http://www.ncdot.gov/bikeped/download/bikeped_planning_Norwood_Part4.pdf"/>
    <hyperlink ref="W796" display="http://www.ncdot.gov/bikeped/download/bikeped_planning_Norwood_Part4.pdf"/>
    <hyperlink ref="W739" display="http://www.ncdot.gov/bikeped/download/bikeped_planning_Norwood_Part4.pdf"/>
    <hyperlink ref="W773" display="http://www.tahoempo.org/documents/bpp/Chapters/2010bpp.pdf"/>
    <hyperlink ref="W774" display="http://www.tahoempo.org/documents/bpp/Chapters/2010bpp.pdf"/>
    <hyperlink ref="W775" display="http://www.tahoempo.org/documents/bpp/Chapters/2010bpp.pdf"/>
    <hyperlink ref="W776" display="http://www.tahoempo.org/documents/bpp/Chapters/2010bpp.pdf"/>
    <hyperlink ref="W777" display="http://www.tahoempo.org/documents/bpp/Chapters/2010bpp.pdf"/>
    <hyperlink ref="W740" display="http://www.tahoempo.org/documents/bpp/Chapters/2010bpp.pdf"/>
    <hyperlink ref="W778" display="http://www.tahoempo.org/documents/bpp/Chapters/2010bpp.pdf"/>
    <hyperlink ref="W779" display="www.warehambikepath.com/WSReport_2010.pdf"/>
    <hyperlink ref="W741" display="www.bidx.com"/>
    <hyperlink ref="W784" display="www.bidx.com"/>
    <hyperlink ref="W789" display="www.bidx.com"/>
    <hyperlink ref="W766:W769" display="www.bidx.com"/>
    <hyperlink ref="W771:W774" display="www.bidx.com"/>
    <hyperlink ref="W776:W778" display="www.bidx.com"/>
    <hyperlink ref="W746" display="www.bidx.com"/>
    <hyperlink ref="W751" display="www.bidx.com"/>
    <hyperlink ref="W756" display="www.bidx.com"/>
    <hyperlink ref="W757" display="www.bidx.com"/>
    <hyperlink ref="W743" display="www.bidx.com"/>
    <hyperlink ref="W781:W784" display="www.bidx.com"/>
    <hyperlink ref="W789" display="www.bidx.com"/>
    <hyperlink ref="W787:W789" display="www.bidx.com"/>
    <hyperlink ref="W791:W792" display="www.bidx.com"/>
    <hyperlink ref="W853" display="http://www.dotd.la.gov/lettings/construction.aspx"/>
    <hyperlink ref="W808" display="http://www.aot.state.vt.us/CostEstimating/documents/5YearEnglishAveragedPriceList.pdf"/>
    <hyperlink ref="W799" display="http://www.sanbag.ca.gov/planning/pdf/Best%20Practices_Final.pdf"/>
    <hyperlink ref="W930" display="http://www.cityoflamesa.com/DocumentView.aspx?DID=1954"/>
    <hyperlink ref="W798" display="http://www.sanantonio.gov/publicworks/pdf/TCHandbook2012.pdf"/>
    <hyperlink ref="W800" display="http://www.tahoempo.org/documents/bpp/Chapters/2010bpp.pdf"/>
    <hyperlink ref="W801" display="http://www.tahoempo.org/documents/bpp/Chapters/2010bpp.pdf"/>
    <hyperlink ref="W854" display="http://www.tahoempo.org/documents/bpp/Chapters/2010bpp.pdf"/>
    <hyperlink ref="W855" display="http://www.tahoempo.org/documents/bpp/Chapters/2010bpp.pdf"/>
    <hyperlink ref="W856" display="http://www.tahoempo.org/documents/bpp/Chapters/2010bpp.pdf"/>
    <hyperlink ref="W857" display="http://onlinepubs.trb.org/onlinepubs/nchrp/nchrp_rpt_552.pdf"/>
    <hyperlink ref="W858" display="http://onlinepubs.trb.org/onlinepubs/nchrp/nchrp_rpt_552.pdf"/>
    <hyperlink ref="W809" display="http://onlinepubs.trb.org/onlinepubs/nchrp/nchrp_rpt_552.pdf"/>
    <hyperlink ref="W859" display="http://onlinepubs.trb.org/onlinepubs/nchrp/nchrp_rpt_552.pdf"/>
    <hyperlink ref="W860" display="http://www.ci.milpitas.ca.gov/_pdfs/trans_bikeway_master_plan.pdf"/>
    <hyperlink ref="W861" display="http://www.ci.milpitas.ca.gov/_pdfs/trans_bikeway_master_plan.pdf"/>
    <hyperlink ref="W862" display="http://www.ci.milpitas.ca.gov/_pdfs/trans_bikeway_master_plan.pdf"/>
    <hyperlink ref="W818" display="www.bidx.com"/>
    <hyperlink ref="W816:W817" display="www.bidx.com"/>
    <hyperlink ref="W821" display="www.bidx.com"/>
    <hyperlink ref="W819:W821" display="www.bidx.com"/>
    <hyperlink ref="W823:W825" display="www.bidx.com"/>
    <hyperlink ref="W824" display="www.bidx.com"/>
    <hyperlink ref="W826" display="www.bidx.com"/>
    <hyperlink ref="W825" display="www.bidx.com"/>
    <hyperlink ref="W829" display="www.bidx.com"/>
    <hyperlink ref="W832:W834" display="www.bidx.com"/>
    <hyperlink ref="W865" display="www.bidx.com"/>
    <hyperlink ref="W835" display="www.bidx.com"/>
    <hyperlink ref="W836:W839" display="www.bidx.com"/>
    <hyperlink ref="W836" display="www.bidx.com"/>
    <hyperlink ref="W866" display="www.bidx.com"/>
    <hyperlink ref="W867" display="www.bidx.com"/>
    <hyperlink ref="W839" display="www.bidx.com"/>
    <hyperlink ref="W925" display="www.bidx.com"/>
    <hyperlink ref="W842:W843" display="www.bidx.com"/>
    <hyperlink ref="W845:W848" display="www.bidx.com"/>
    <hyperlink ref="W870" display="www.bidx.com"/>
    <hyperlink ref="W842" display="www.bidx.com"/>
    <hyperlink ref="W849:W850" display="www.bidx.com"/>
    <hyperlink ref="W852:W853" display="www.bidx.com"/>
    <hyperlink ref="W854:W855" display="www.bidx.com"/>
    <hyperlink ref="W872" display="www.bidx.com"/>
    <hyperlink ref="W874" display="www.bidx.com"/>
    <hyperlink ref="W857:W858" display="www.bidx.com"/>
    <hyperlink ref="W859:W860" display="www.bidx.com"/>
    <hyperlink ref="W847" display="www.bidx.com"/>
    <hyperlink ref="W862:W863" display="www.bidx.com"/>
    <hyperlink ref="W810" display="www.bidx.com"/>
    <hyperlink ref="W805" display="www.bidx.com"/>
    <hyperlink ref="W880" display="www.bidx.com"/>
    <hyperlink ref="W883" display="www.bidx.com"/>
    <hyperlink ref="W889" display="www.bidx.com"/>
    <hyperlink ref="W894" display="www.bidx.com"/>
    <hyperlink ref="W848" display="www.bidx.com"/>
    <hyperlink ref="W897" display="www.bidx.com"/>
    <hyperlink ref="W901" display="www.bidx.com"/>
    <hyperlink ref="W928" display="www.bidx.com"/>
    <hyperlink ref="W903" display="www.bidx.com"/>
    <hyperlink ref="W865" display="www.bidx.com"/>
    <hyperlink ref="W867:W869" display="www.bidx.com"/>
    <hyperlink ref="W871:W873" display="www.bidx.com"/>
    <hyperlink ref="W875:W876" display="www.bidx.com"/>
    <hyperlink ref="W878:W880" display="www.bidx.com"/>
    <hyperlink ref="W882:W883" display="www.bidx.com"/>
    <hyperlink ref="W885:W887" display="www.bidx.com"/>
    <hyperlink ref="W889:W892" display="www.bidx.com"/>
    <hyperlink ref="W894:W897" display="www.bidx.com"/>
    <hyperlink ref="W899" display="www.bidx.com"/>
    <hyperlink ref="W849" display="www.bidx.com"/>
    <hyperlink ref="W908" display="www.bidx.com"/>
    <hyperlink ref="W913" display="www.bidx.com"/>
    <hyperlink ref="W816" display="www.bidx.com"/>
    <hyperlink ref="W920" display="www.bidx.com"/>
    <hyperlink ref="W850" display="www.bidx.com"/>
    <hyperlink ref="W902:W904" display="www.bidx.com"/>
    <hyperlink ref="W906:W909" display="www.bidx.com"/>
    <hyperlink ref="W911:W912" display="www.bidx.com"/>
    <hyperlink ref="W913:W914" display="www.bidx.com"/>
    <hyperlink ref="W916:W919" display="www.bidx.com"/>
    <hyperlink ref="W921:W922" display="www.bidx.com"/>
    <hyperlink ref="W1744" display="http://www.cityofsanmateo.org/documentview.aspx?DID=1211"/>
    <hyperlink ref="W1747" display="http://www.metrocouncil.org/planning/transportation/AccessToTransitStudy.pdf"/>
    <hyperlink ref="W1745" display="http://walkablewinterville.com/Documents/Draft%20Plan%20Sections/Appendix%20C.pdf"/>
    <hyperlink ref="W1746" display="http://walkablewinterville.com/Documents/Draft%20Plan%20Sections/Appendix%20C.pdf"/>
    <hyperlink ref="W1743" display="http://www.cityoflamesa.com/DocumentView.aspx?DID=1954"/>
    <hyperlink ref="W1748" display="http://onlinepubs.trb.org/onlinepubs/nchrp/nchrp_rpt_552.pdf"/>
    <hyperlink ref="W1749" display="http://www.ci.milpitas.ca.gov/_pdfs/trans_bikeway_master_plan.pdf"/>
    <hyperlink ref="W1750" display="www.bidx.com"/>
    <hyperlink ref="W817" display="http://www.minneapolismn.gov/www/groups/public/@publicworks/documents/webcontent/convert_274501.pdf"/>
    <hyperlink ref="W230" display="www.bidx.com"/>
    <hyperlink ref="W930" display="www.bidx.com"/>
    <hyperlink ref="W1558" display="http://www.dot.state.oh.us/Divisions/Planning/Estimating/Summary/2010%20Summary%20All%20Sections.zip"/>
    <hyperlink ref="W1523" display="https://www.nysdot.gov/divisions/engineering/design/dqab/dqab-repository/USC_RSWAIP0110_1210.pdf"/>
    <hyperlink ref="W1535" display="https://www.nysdot.gov/divisions/engineering/design/dqab/dqab-repository/USC_RSWAIP0110_1210.pdf"/>
    <hyperlink ref="W1555" display="https://www.nysdot.gov/divisions/engineering/design/dqab/dqab-repository/USC_RSWAIP0110_1210.pdf"/>
    <hyperlink ref="W1525" display="https://www.nysdot.gov/divisions/engineering/design/dqab/dqab-repository/USC_RSWAIP0110_1210.pdf"/>
    <hyperlink ref="W1571" display="https://www.pmp.dot.ri.gov/PMP/DesktopDefault.aspx?aM=ubid&amp;podid=-1&amp;oM=reports&amp;cI=1&amp;cp=waup&amp;appindex=0&amp;appid=0"/>
    <hyperlink ref="W1572" display="https://www.pmp.dot.ri.gov/PMP/DesktopDefault.aspx?aM=ubid&amp;podid=-1&amp;oM=reports&amp;cI=1&amp;cp=waup&amp;appindex=0&amp;appid=0"/>
    <hyperlink ref="W1573" display="https://www.pmp.dot.ri.gov/PMP/DesktopDefault.aspx?aM=ubid&amp;podid=-1&amp;oM=reports&amp;cI=1&amp;cp=waup&amp;appindex=0&amp;appid=0"/>
    <hyperlink ref="W1551" display="http://www.ncdot.gov/doh/preconstruct/ps/contracts/bidaverages/avgdefault.html"/>
    <hyperlink ref="W1529" display="http://www.ncdot.gov/doh/preconstruct/ps/contracts/bidaverages/avgdefault.html"/>
    <hyperlink ref="W1530" display="http://www.planning.ri.gov/transportation/srts/estimated_costs.pdf"/>
    <hyperlink ref="W1531" display="http://www.planning.ri.gov/transportation/srts/estimated_costs.pdf"/>
    <hyperlink ref="W1532" display="http://www.planning.ri.gov/transportation/srts/estimated_costs.pdf"/>
    <hyperlink ref="W1533" display="http://www.planning.ri.gov/transportation/srts/estimated_costs.pdf"/>
    <hyperlink ref="W1438" display="http://www.spcregion.org/downloads/ops/Other%20Studies/BenefitsofRetimingTrafficSignals.pdf"/>
    <hyperlink ref="W1552" display="https://scholarsbank.uoregon.edu/xmlui/bitstream/handle/1794/10518/Design_Toolkit.pdf?sequence=1"/>
    <hyperlink ref="W1553" display="http://www.sanbag.ca.gov/planning/pdf/Best%20Practices_Final.pdf"/>
    <hyperlink ref="W1534" display="http://www.portlandoregon.gov/transportation/article/218043"/>
    <hyperlink ref="W1554" display="http://www.ncdot.gov/bikeped/download/bikeped_planning_Norwood_Part4.pdf"/>
    <hyperlink ref="W1419" display="www.dot.state.fl.us/planning/policy/costs/costs-D3.pdf"/>
    <hyperlink ref="W1420" display="www.dot.state.fl.us/planning/policy/costs/costs-D3.pdf"/>
    <hyperlink ref="W1410" display="http://onlinepubs.trb.org/onlinepubs/nchrp/nchrp_rpt_552.pdf"/>
    <hyperlink ref="W1422" display="http://onlinepubs.trb.org/onlinepubs/nchrp/nchrp_rpt_552.pdf"/>
    <hyperlink ref="W1423" display="http://onlinepubs.trb.org/onlinepubs/nchrp/nchrp_rpt_552.pdf"/>
    <hyperlink ref="W1447" display="www.bidx.com"/>
    <hyperlink ref="W1424" display="www.bidx.com"/>
    <hyperlink ref="W1014:W1016" display="www.bidx.com"/>
    <hyperlink ref="W1411" display="www.bidx.com"/>
    <hyperlink ref="W1412" display="www.bidx.com"/>
    <hyperlink ref="W1020:W1021" display="www.bidx.com"/>
    <hyperlink ref="W1024:W1026" display="www.bidx.com"/>
    <hyperlink ref="W1428" display="www.bidx.com"/>
    <hyperlink ref="W1414" display="www.bidx.com"/>
    <hyperlink ref="W1429" display="www.bidx.com"/>
    <hyperlink ref="W1408" display="www.bidx.com"/>
    <hyperlink ref="W1430" display="www.bidx.com"/>
    <hyperlink ref="W1437" display="www.bidx.com"/>
    <hyperlink ref="W1415" display="www.bidx.com"/>
    <hyperlink ref="W1431" display="www.bidx.com"/>
    <hyperlink ref="W1035:W1036" display="www.bidx.com"/>
    <hyperlink ref="W1433" display="www.bidx.com"/>
    <hyperlink ref="W1038:W1040" display="www.bidx.com"/>
    <hyperlink ref="W1449" display="www.bidx.com"/>
    <hyperlink ref="W1417" display="www.bidx.com"/>
    <hyperlink ref="W1456" display="www.bidx.com"/>
    <hyperlink ref="W1043:W1046" display="www.bidx.com"/>
    <hyperlink ref="W1048:W1051" display="www.bidx.com"/>
    <hyperlink ref="W1053:W1056" display="www.bidx.com"/>
    <hyperlink ref="W1058:W1060" display="www.bidx.com"/>
    <hyperlink ref="W1443" display="www.bidx.com"/>
    <hyperlink ref="W1063:W1065" display="www.bidx.com"/>
    <hyperlink ref="W1418" display="www.bidx.com"/>
    <hyperlink ref="W936" display="http://safety.fhwa.dot.gov/ped_bike/legis_guide/rpts_cngs/pedrpt_0808/chap_3.cfm"/>
    <hyperlink ref="W937" display="http://www.tahoempo.org/documents/bpp/Chapters/2010bpp.pdf"/>
    <hyperlink ref="W931" display="http://www.tahoempo.org/documents/bpp/Chapters/2010bpp.pdf"/>
    <hyperlink ref="W933" display="http://www.tahoempo.org/documents/bpp/Chapters/2010bpp.pdf"/>
    <hyperlink ref="W934" display="http://onlinepubs.trb.org/onlinepubs/nchrp/nchrp_rpt_552.pdf"/>
    <hyperlink ref="W944" display="https://www.pmp.dot.ri.gov/PMP/DesktopDefault.aspx?aM=ubid&amp;podid=-1&amp;oM=reports&amp;cI=1&amp;cp=waup&amp;appindex=0&amp;appid=0"/>
    <hyperlink ref="W954" display="http://www.tahoempo.org/documents/bpp/Chapters/2010bpp.pdf"/>
    <hyperlink ref="W956" display="http://www.dot.state.oh.us/Divisions/Planning/Estimating/Summary/2010%20Summary%20All%20Sections.zip"/>
    <hyperlink ref="W958" display="https://www.nysdot.gov/divisions/engineering/design/dqab/dqab-repository/USC_RSWAIP0110_1210.pdf"/>
    <hyperlink ref="W984" display="www.bidx.com"/>
    <hyperlink ref="W1095:W1096" display="www.bidx.com"/>
    <hyperlink ref="W947" display="www.bidx.com"/>
    <hyperlink ref="W1097:W1098" display="www.bidx.com"/>
    <hyperlink ref="W1100:W1102" display="www.bidx.com"/>
    <hyperlink ref="W949" display="www.bidx.com"/>
    <hyperlink ref="W965" display="www.bidx.com"/>
    <hyperlink ref="W966" display="www.bidx.com"/>
    <hyperlink ref="W1106:W1107" display="www.bidx.com"/>
    <hyperlink ref="W969" display="www.bidx.com"/>
    <hyperlink ref="W1109:W1110" display="www.bidx.com"/>
    <hyperlink ref="W971" display="www.bidx.com"/>
    <hyperlink ref="W972" display="www.bidx.com"/>
    <hyperlink ref="W975" display="www.bidx.com"/>
    <hyperlink ref="W979" display="www.bidx.com"/>
    <hyperlink ref="W981" display="www.bidx.com"/>
    <hyperlink ref="W1113:W1115" display="www.bidx.com"/>
    <hyperlink ref="W1117:W1119" display="www.bidx.com"/>
    <hyperlink ref="W983" display="www.bidx.com"/>
    <hyperlink ref="W1122:W1123" display="www.bidx.com"/>
    <hyperlink ref="W986" display="http://www.tahoempo.org/documents/bpp/Chapters/2010bpp.pdf"/>
    <hyperlink ref="W932" display="http://www.ci.milpitas.ca.gov/_pdfs/trans_bikeway_master_plan.pdf"/>
    <hyperlink ref="W987" display="https://scholarsbank.uoregon.edu/xmlui/bitstream/handle/1794/10518/Design_Toolkit.pdf?sequence=1"/>
    <hyperlink ref="W935" display="http://www.walk21.com/papers/308_Markowitz_Automated%20Pedestrian%20Detection.pdf"/>
    <hyperlink ref="W953" display="http://www.mtc.ca.gov/planning/bicyclespedestrians/tools/pedPushbutton/index.htm"/>
    <hyperlink ref="W1002" display="http://www.dot.state.wy.us/webdav/site/wydot/shared/Contracts%20and%20Estimates/2010%20English.pdf"/>
    <hyperlink ref="W1003" display="https://www.nysdot.gov/divisions/engineering/design/dqab/dqab-repository/USC_RSWAIP0110_1210.pdf"/>
    <hyperlink ref="W1012" display="www.arkansashighways.com/ProgCon/letting/2011WtdAvg.pdf"/>
    <hyperlink ref="W991" display="ftp://ftp.dot.state.fl.us/LTS/CO/Estimates/12MonthsMoving.pdf"/>
    <hyperlink ref="W992" display="ftp://ftp.dot.state.fl.us/LTS/CO/Estimates/12MonthsMoving.pdf"/>
    <hyperlink ref="W993" display="ftp://ftp.dot.state.fl.us/LTS/CO/Estimates/12MonthsMoving.pdf"/>
    <hyperlink ref="W994" display="ftp://ftp.dot.state.fl.us/LTS/CO/Estimates/12MonthsMoving.pdf"/>
    <hyperlink ref="W995" display="ftp://ftp.dot.state.fl.us/LTS/CO/Estimates/12MonthsMoving.pdf"/>
    <hyperlink ref="W996" display="ftp://ftp.dot.state.fl.us/LTS/CO/Estimates/12MonthsMoving.pdf"/>
    <hyperlink ref="W997" display="ftp://ftp.dot.state.fl.us/LTS/CO/Estimates/12MonthsMoving.pdf"/>
    <hyperlink ref="W1009" display="http://itd.idaho.gov/bridge/manual/16%20Cost%20Estimating/16.2%20Unit%20Costs%20for%20Standard%20Bid%20Items%20&amp;%20Special%20Provision%20Items.pdf"/>
    <hyperlink ref="W1010" display="http://itd.idaho.gov/bridge/manual/16%20Cost%20Estimating/16.2%20Unit%20Costs%20for%20Standard%20Bid%20Items%20&amp;%20Special%20Provision%20Items.pdf"/>
    <hyperlink ref="W1011" display="http://itd.idaho.gov/bridge/manual/16%20Cost%20Estimating/16.2%20Unit%20Costs%20for%20Standard%20Bid%20Items%20&amp;%20Special%20Provision%20Items.pdf"/>
    <hyperlink ref="W1008" display="http://transportation.ky.gov/Construction-Procurement/Pages/Average-Unit-Bid-Prices.aspx"/>
    <hyperlink ref="W1019" display="http://www.ncdot.gov/doh/preconstruct/ps/contracts/bidaverages/avgdefault.html"/>
    <hyperlink ref="W989" display="http://www.coloradodot.info/business/eema/documents/2011/2011%20CONSTRUCTION%20COST%20DATA%20BOOK.txt/view"/>
    <hyperlink ref="W1021" display="www.bidx.com"/>
    <hyperlink ref="W1022" display="www.bidx.com"/>
    <hyperlink ref="W1023" display="www.bidx.com"/>
    <hyperlink ref="W1162:W1163" display="www.bidx.com"/>
    <hyperlink ref="W1072" display="www.bidx.com"/>
    <hyperlink ref="W1071" display="www.bidx.com"/>
    <hyperlink ref="W1028" display="www.bidx.com"/>
    <hyperlink ref="W1166:W1167" display="www.bidx.com"/>
    <hyperlink ref="W1029" display="www.bidx.com"/>
    <hyperlink ref="W1033" display="www.bidx.com"/>
    <hyperlink ref="W1036" display="www.bidx.com"/>
    <hyperlink ref="W1169:W1172" display="www.bidx.com"/>
    <hyperlink ref="W1174:W1175" display="www.bidx.com"/>
    <hyperlink ref="W1037" display="www.bidx.com"/>
    <hyperlink ref="W1073" display="www.bidx.com"/>
    <hyperlink ref="W1040" display="www.bidx.com"/>
    <hyperlink ref="W1179:W1180" display="www.bidx.com"/>
    <hyperlink ref="W1041" display="www.bidx.com"/>
    <hyperlink ref="W1183:W1185" display="www.bidx.com"/>
    <hyperlink ref="W1046" display="www.bidx.com"/>
    <hyperlink ref="W1045" display="www.bidx.com"/>
    <hyperlink ref="W1047" display="www.bidx.com"/>
    <hyperlink ref="W1050" display="www.bidx.com"/>
    <hyperlink ref="W1189:W1190" display="www.bidx.com"/>
    <hyperlink ref="W1051" display="www.bidx.com"/>
    <hyperlink ref="W1053" display="www.bidx.com"/>
    <hyperlink ref="W1052" display="www.bidx.com"/>
    <hyperlink ref="W1054" display="www.bidx.com"/>
    <hyperlink ref="W1055" display="www.bidx.com"/>
    <hyperlink ref="W1074" display="www.bidx.com"/>
    <hyperlink ref="W1198:W1200" display="www.bidx.com"/>
    <hyperlink ref="W1058" display="www.bidx.com"/>
    <hyperlink ref="W1057" display="www.bidx.com"/>
    <hyperlink ref="W1061" display="www.bidx.com"/>
    <hyperlink ref="W1062" display="www.bidx.com"/>
    <hyperlink ref="W1067" display="www.bidx.com"/>
    <hyperlink ref="W1063" display="www.bidx.com"/>
    <hyperlink ref="W1203:W1205" display="www.bidx.com"/>
    <hyperlink ref="W1207:W1210" display="www.bidx.com"/>
    <hyperlink ref="W1212:W1213" display="www.bidx.com"/>
    <hyperlink ref="W1070" display="http://transportation.ky.gov/Construction-Procurement/Pages/Average-Unit-Bid-Prices.aspx"/>
    <hyperlink ref="W1077" display="http://www.dot.state.wy.us/webdav/site/wydot/shared/Contracts%20and%20Estimates/2010%20English.pdf"/>
    <hyperlink ref="W1170" display="www.dot.state.mn.us/bidlet/misfiles/pdf/AVGPR052010.pdf"/>
    <hyperlink ref="W1356" display="www.dot.state.fl.us/planning/policy/costs/costs-D3.pdf"/>
    <hyperlink ref="W1355" display="www.dot.state.fl.us/planning/policy/costs/costs-D3.pdf"/>
    <hyperlink ref="W1163" display="https://www.nysdot.gov/divisions/engineering/design/dqab/dqab-repository/USC_RSWAIP0110_1210.pdf"/>
    <hyperlink ref="W1164" display="https://www.nysdot.gov/divisions/engineering/design/dqab/dqab-repository/USC_RSWAIP0110_1210.pdf"/>
    <hyperlink ref="W1132" display="https://www.nysdot.gov/divisions/engineering/design/dqab/dqab-repository/USC_RSWAIP0110_1210.pdf"/>
    <hyperlink ref="W1376" display="https://www.nysdot.gov/divisions/engineering/design/dqab/dqab-repository/USC_RSWAIP0110_1210.pdf"/>
    <hyperlink ref="W1377" display="https://www.nysdot.gov/divisions/engineering/design/dqab/dqab-repository/USC_RSWAIP0110_1210.pdf"/>
    <hyperlink ref="W1329" display="www.arkansashighways.com/ProgCon/letting/2011WtdAvg.pdf"/>
    <hyperlink ref="W1134" display="http://www.dotd.la.gov/lettings/construction.aspx"/>
    <hyperlink ref="W1353" display="www.dot.state.fl.us/planning/policy/costs/costs-D3.pdf"/>
    <hyperlink ref="W1354" display="www.dot.state.fl.us/planning/policy/costs/costs-D3.pdf"/>
    <hyperlink ref="W1359" display="http://www.waco-texas.com/userfiles/cms-root/file/Engineering%20Bids/Bid%20Tab%20-%20City%20Hall%20Sidewalks.pdf"/>
    <hyperlink ref="W1360" display="http://www.waco-texas.com/userfiles/cms-root/file/Engineering%20Bids/Bid%20Tab%20-%20City%20Hall%20Sidewalks.pdf"/>
    <hyperlink ref="W1330" display="http://www.ncdot.gov/doh/preconstruct/ps/contracts/bidaverages/avgdefault.html"/>
    <hyperlink ref="W1211" display="http://www.ncdot.gov/doh/preconstruct/ps/contracts/bidaverages/avgdefault.html"/>
    <hyperlink ref="W1352" display="http://www.planning.ri.gov/transportation/srts/estimated_costs.pdf"/>
    <hyperlink ref="W1361" display="http://www.planning.ri.gov/transportation/srts/estimated_costs.pdf"/>
    <hyperlink ref="W1212" display="http://www.aot.state.vt.us/CostEstimating/documents/5YearEnglishAveragedPriceList.pdf"/>
    <hyperlink ref="W1213" display="http://www.aot.state.vt.us/CostEstimating/documents/5YearEnglishAveragedPriceList.pdf"/>
    <hyperlink ref="W1215" display="http://www.sanbag.ca.gov/planning/pdf/Best%20Practices_Final.pdf"/>
    <hyperlink ref="W1364" display="http://www.rosenbergecodev.com/docs/1-Rosenberg%20Transit%20and%20Ped%20Plan%20-%20Combined%20CD%20Version.pdf"/>
    <hyperlink ref="W1362" display="http://www.metrocouncil.org/planning/transportation/AccessToTransitStudy.pdf"/>
    <hyperlink ref="W1214" display="http://walkablewinterville.com/Documents/Draft%20Plan%20Sections/Appendix%20C.pdf"/>
    <hyperlink ref="W1363" display="http://walkablewinterville.com/Documents/Draft%20Plan%20Sections/Appendix%20C.pdf"/>
    <hyperlink ref="W1365" display="http://www.portlandoregon.gov/transportation/article/218043"/>
    <hyperlink ref="W1366" display="http://www.portlandoregon.gov/transportation/article/217526"/>
    <hyperlink ref="W1345" display="http://www.portlandoregon.gov/transportation/article/217526"/>
    <hyperlink ref="W1346" display="http://www.aot.state.vt.us/progdev/sections/LTF%20Info/DocumentsLTFPages/BikePedReport%20on%20Shared%20Use%20Path%20and%20Sidewalk%20Unit%20Costs_2010_FINAL813.pdf"/>
    <hyperlink ref="W1347" display="http://www.aot.state.vt.us/progdev/sections/LTF%20Info/DocumentsLTFPages/BikePedReport%20on%20Shared%20Use%20Path%20and%20Sidewalk%20Unit%20Costs_2010_FINAL813.pdf"/>
    <hyperlink ref="W1129" display="http://www.aot.state.vt.us/progdev/sections/LTF%20Info/DocumentsLTFPages/BikePedReport%20on%20Shared%20Use%20Path%20and%20Sidewalk%20Unit%20Costs_2010_FINAL813.pdf"/>
    <hyperlink ref="W1130" display="http://www.aot.state.vt.us/progdev/sections/LTF%20Info/DocumentsLTFPages/BikePedReport%20on%20Shared%20Use%20Path%20and%20Sidewalk%20Unit%20Costs_2010_FINAL813.pdf"/>
    <hyperlink ref="W1118" display="http://www.aot.state.vt.us/progdev/sections/LTF%20Info/DocumentsLTFPages/BikePedReport%20on%20Shared%20Use%20Path%20and%20Sidewalk%20Unit%20Costs_2010_FINAL813.pdf"/>
    <hyperlink ref="W1348" display="http://www.aot.state.vt.us/progdev/sections/LTF%20Info/DocumentsLTFPages/BikePedReport%20on%20Shared%20Use%20Path%20and%20Sidewalk%20Unit%20Costs_2010_FINAL813.pdf"/>
    <hyperlink ref="W1349" display="http://www.aot.state.vt.us/progdev/sections/LTF%20Info/DocumentsLTFPages/BikePedReport%20on%20Shared%20Use%20Path%20and%20Sidewalk%20Unit%20Costs_2010_FINAL813.pdf"/>
    <hyperlink ref="W1216" display="http://www.aot.state.vt.us/progdev/sections/LTF%20Info/DocumentsLTFPages/BikePedReport%20on%20Shared%20Use%20Path%20and%20Sidewalk%20Unit%20Costs_2010_FINAL813.pdf"/>
    <hyperlink ref="W1378" display="http://downtownhollister.org/documents/DowntownStrategy/06%20Streetscape%20v2.0.pdf"/>
    <hyperlink ref="W1331" display="http://www.rocklin.ca.us/civica/filebank/blobdload.asp?BlobID=2223"/>
    <hyperlink ref="W1344" display="http://www.killingtontown.com/vertical/sites/%7BE4345A2E-9636-47A3-9B74-2E6220745729%7D/uploads/Killington_Streetscape_-_Selectboard_Final_Presentation_-_6-26-12.pdf"/>
    <hyperlink ref="W1367" display="http://development.columbus.gov/UploadedFiles/Development/Planning_Division/Document_Library/Plans_and_Overlays_Imported_Content/WestBroadoverlay.pdf"/>
    <hyperlink ref="W1217" display="http://www.ci.wheatridge.co.us/DocumentCenter/Home/View/2933"/>
    <hyperlink ref="W1324" display="http://www.ci.wheatridge.co.us/DocumentCenter/Home/View/2933"/>
    <hyperlink ref="W1218" display="http://www.tahoempo.org/documents/bpp/Chapters/2010bpp.pdf"/>
    <hyperlink ref="W1119" display="http://www.tahoempo.org/documents/bpp/Chapters/2010bpp.pdf"/>
    <hyperlink ref="W1219" display="http://www.tahoempo.org/documents/bpp/Chapters/2010bpp.pdf"/>
    <hyperlink ref="W1159" display="http://www.tahoempo.org/documents/bpp/Chapters/2010bpp.pdf"/>
    <hyperlink ref="W1368" display="http://www.caltrain.com/Assets/_Planning/pdf/bike+access/Appendices-C-H.pdf"/>
    <hyperlink ref="W1350" display="www.bidx.com"/>
    <hyperlink ref="W1217" display="www.bidx.com"/>
    <hyperlink ref="W1225" display="www.bidx.com"/>
    <hyperlink ref="W1332" display="www.bidx.com"/>
    <hyperlink ref="W1222" display="www.bidx.com"/>
    <hyperlink ref="W1228" display="www.bidx.com"/>
    <hyperlink ref="W1380" display="www.bidx.com"/>
    <hyperlink ref="W1352:W1353" display="www.bidx.com"/>
    <hyperlink ref="W1136" display="www.bidx.com"/>
    <hyperlink ref="W1149" display="www.bidx.com"/>
    <hyperlink ref="W1154" display="www.bidx.com"/>
    <hyperlink ref="W1114" display="www.bidx.com"/>
    <hyperlink ref="W1148" display="www.bidx.com"/>
    <hyperlink ref="W1357:W1360" display="www.bidx.com"/>
    <hyperlink ref="W1362:W1365" display="www.bidx.com"/>
    <hyperlink ref="W1367:W1368" display="www.bidx.com"/>
    <hyperlink ref="W1369:W1371" display="www.bidx.com"/>
    <hyperlink ref="W1372:W1375" display="www.bidx.com"/>
    <hyperlink ref="W1376:W1378" display="www.bidx.com"/>
    <hyperlink ref="W1372" display="www.bidx.com"/>
    <hyperlink ref="W1243" display="www.bidx.com"/>
    <hyperlink ref="W1246" display="www.bidx.com"/>
    <hyperlink ref="W1266" display="www.bidx.com"/>
    <hyperlink ref="W1385:W1386" display="www.bidx.com"/>
    <hyperlink ref="W1373" display="www.bidx.com"/>
    <hyperlink ref="W1374" display="www.bidx.com"/>
    <hyperlink ref="W1272" display="www.bidx.com"/>
    <hyperlink ref="W1248" display="www.bidx.com"/>
    <hyperlink ref="W1120" display="www.bidx.com"/>
    <hyperlink ref="W1333" display="www.bidx.com"/>
    <hyperlink ref="W1160" display="www.bidx.com"/>
    <hyperlink ref="W1396:W1397" display="www.bidx.com"/>
    <hyperlink ref="W1399:W1400" display="www.bidx.com"/>
    <hyperlink ref="W1252" display="www.bidx.com"/>
    <hyperlink ref="W1257" display="www.bidx.com"/>
    <hyperlink ref="W1375" display="www.bidx.com"/>
    <hyperlink ref="W1401:W1403" display="www.bidx.com"/>
    <hyperlink ref="W1405:W1408" display="www.bidx.com"/>
    <hyperlink ref="W1410:W1413" display="www.bidx.com"/>
    <hyperlink ref="W1415:W1416" display="www.bidx.com"/>
    <hyperlink ref="W1262" display="www.bidx.com"/>
    <hyperlink ref="W1350" display="www.bidx.com"/>
    <hyperlink ref="W1419" display="www.bidx.com"/>
    <hyperlink ref="W1421:W1423" display="www.bidx.com"/>
    <hyperlink ref="W1425:W1427" display="www.bidx.com"/>
    <hyperlink ref="W1428:W1431" display="www.bidx.com"/>
    <hyperlink ref="W1433:W1435" display="www.bidx.com"/>
    <hyperlink ref="W1337" display="www.bidx.com"/>
    <hyperlink ref="W1277" display="www.bidx.com"/>
    <hyperlink ref="W1125" display="www.bidx.com"/>
    <hyperlink ref="W1437:W1438" display="www.bidx.com"/>
    <hyperlink ref="W1440:W1443" display="www.bidx.com"/>
    <hyperlink ref="W1126" display="www.bidx.com"/>
    <hyperlink ref="W1446" display="www.bidx.com"/>
    <hyperlink ref="W1280" display="www.bidx.com"/>
    <hyperlink ref="W1448:W1449" display="www.bidx.com"/>
    <hyperlink ref="W1137" display="www.bidx.com"/>
    <hyperlink ref="W1287" display="www.bidx.com"/>
    <hyperlink ref="W1127" display="www.bidx.com"/>
    <hyperlink ref="W1338" display="www.bidx.com"/>
    <hyperlink ref="W1340" display="www.bidx.com"/>
    <hyperlink ref="W1294" display="www.bidx.com"/>
    <hyperlink ref="W1298" display="www.bidx.com"/>
    <hyperlink ref="W1381" display="www.bidx.com"/>
    <hyperlink ref="W1113" display="www.bidx.com"/>
    <hyperlink ref="W1452:W1454" display="www.bidx.com"/>
    <hyperlink ref="W1456:W1457" display="www.bidx.com"/>
    <hyperlink ref="W1460:W1461" display="www.bidx.com"/>
    <hyperlink ref="W1463:W1465" display="www.bidx.com"/>
    <hyperlink ref="W1467:W1470" display="www.bidx.com"/>
    <hyperlink ref="W1296" display="www.bidx.com"/>
    <hyperlink ref="W1474:W1477" display="www.bidx.com"/>
    <hyperlink ref="W1301" display="www.bidx.com"/>
    <hyperlink ref="W1479:W1480" display="www.bidx.com"/>
    <hyperlink ref="W1351" display="www.bidx.com"/>
    <hyperlink ref="W1305" display="www.bidx.com"/>
    <hyperlink ref="W1481:W1482" display="www.bidx.com"/>
    <hyperlink ref="W1304" display="www.bidx.com"/>
    <hyperlink ref="W1485:W1486" display="www.bidx.com"/>
    <hyperlink ref="W1487:W1488" display="www.bidx.com"/>
    <hyperlink ref="W1341" display="www.bidx.com"/>
    <hyperlink ref="W1142" display="www.bidx.com"/>
    <hyperlink ref="W1143" display="www.bidx.com"/>
    <hyperlink ref="W1144" display="www.bidx.com"/>
    <hyperlink ref="W1145" display="www.bidx.com"/>
    <hyperlink ref="W1146" display="www.bidx.com"/>
    <hyperlink ref="W1505:W1506" display="www.bidx.com"/>
    <hyperlink ref="W1342" display="www.bidx.com"/>
    <hyperlink ref="W1343" display="www.bidx.com"/>
    <hyperlink ref="W1139" display="www.bidx.com"/>
    <hyperlink ref="W1319" display="www.bidx.com"/>
    <hyperlink ref="W1379" display="www.bidx.com"/>
    <hyperlink ref="W1400" display="http://www.cityofsanmateo.org/documentview.aspx?DID=1211"/>
    <hyperlink ref="W1388" display="http://walkablewinterville.com/Documents/Draft%20Plan%20Sections/Appendix%20C.pdf"/>
    <hyperlink ref="W1396" display="http://www.cityoflamesa.com/DocumentView.aspx?DID=1954"/>
    <hyperlink ref="W1406" display="http://www.cityoflamesa.com/DocumentView.aspx?DID=1954"/>
    <hyperlink ref="W1397" display="http://www.sanantonio.gov/publicworks/pdf/TCHandbook2012.pdf"/>
    <hyperlink ref="W1401" display="http://www.townofsananselmo.org/documents/9/SanAnselmoTrafficCalmingGuidebook.PDF"/>
    <hyperlink ref="W1389" display="http://safety.fhwa.dot.gov/ped_bike/tools_solve/ped_scdproj/miami/ch3.cfm"/>
    <hyperlink ref="W1403" display="http://www.tahoempo.org/documents/bpp/Chapters/2010bpp.pdf"/>
    <hyperlink ref="W1404" display="http://www.tahoempo.org/documents/bpp/Chapters/2010bpp.pdf"/>
    <hyperlink ref="W1385" display="http://www.tahoempo.org/documents/bpp/Chapters/2010bpp.pdf"/>
    <hyperlink ref="W1390" display="http://www.tahoempo.org/documents/bpp/Chapters/2010bpp.pdf"/>
    <hyperlink ref="W1402" display="http://www.tahoempo.org/documents/bpp/Chapters/2010bpp.pdf"/>
    <hyperlink ref="W1405" display="http://www.tahoempo.org/documents/bpp/Chapters/2010bpp.pdf"/>
    <hyperlink ref="W1382" display="http://www.tahoempo.org/documents/bpp/Chapters/2010bpp.pdf"/>
    <hyperlink ref="W1386" display="http://www.tahoempo.org/documents/bpp/Chapters/2010bpp.pdf"/>
    <hyperlink ref="W1391" display="www.warehambikepath.com/WSReport_2010.pdf"/>
    <hyperlink ref="W1392" display="www.warehambikepath.com/WSReport_2010.pdf"/>
    <hyperlink ref="W1394" display="http://onlinepubs.trb.org/onlinepubs/nchrp/nchrp_rpt_552.pdf"/>
    <hyperlink ref="W1395" display="http://www.ci.milpitas.ca.gov/_pdfs/trans_bikeway_master_plan.pdf"/>
    <hyperlink ref="W1530:W1531" display="www.bidx.com"/>
    <hyperlink ref="W1387" display="www.bidx.com"/>
    <hyperlink ref="W1532:W1533" display="www.bidx.com"/>
    <hyperlink ref="W1398" display="www.bidx.com"/>
    <hyperlink ref="W1407" display="http://downtownhollister.org/documents/DowntownStrategy/06%20Streetscape%20v2.0.pdf"/>
    <hyperlink ref="W1679" display="http://www.lakotalawproducts.com/speedawareness.html"/>
    <hyperlink ref="W1680" display="http://www.greenlandpd.us/Speed%20Trailer.html"/>
    <hyperlink ref="W1677" display="http://www.portlandoregon.gov/transportation/article/218043"/>
    <hyperlink ref="W1678" display="http://www.sanbag.ca.gov/planning/pdf/Best%20Practices_Final.pdf"/>
    <hyperlink ref="W1681" display="www.bidx.com"/>
    <hyperlink ref="W1676" display="http://www.sanantonio.gov/publicworks/pdf/TCHandbook2012.pdf"/>
    <hyperlink ref="W1657" display="http://www.virginiadot.org/programs/faq-traffic-calming.asp"/>
    <hyperlink ref="W1654" display="http://www.portlandoregon.gov/transportation/article/83338"/>
    <hyperlink ref="W1656" r:id="rId17"/>
    <hyperlink ref="W1651" display="http://walkablewinterville.com/Documents/Draft%20Plan%20Sections/Appendix%20C.pdf"/>
    <hyperlink ref="W1671" display="http://www.portlandoregon.gov/transportation/article/217524"/>
    <hyperlink ref="W1652" display="http://www.portlandoregon.gov/transportation/article/217524"/>
    <hyperlink ref="W1653" display="http://www.portlandoregon.gov/transportation/article/218043"/>
    <hyperlink ref="W1661" display="http://co.humboldt.ca.us/pubworks/speed_hump_policy.pdf"/>
    <hyperlink ref="W1662" r:id="rId18"/>
    <hyperlink ref="W1663" r:id="rId19"/>
    <hyperlink ref="W1665" display="http://www.ncdot.gov/bikeped/download/bikeped_planning_Norwood_Part4.pdf"/>
    <hyperlink ref="W1658" display="http://www.tract7260.org/pdfs/ntmtoolbox%20matrix%20070110.pdf"/>
    <hyperlink ref="W1660" display="http://www.ecocitycleveland.org/transportation/traffic/tools/speed_humps.html"/>
    <hyperlink ref="W1664" r:id="rId20"/>
    <hyperlink ref="W1666" display="http://www.sanantonio.gov/publicworks/pdf/TCHandbook2012.pdf"/>
    <hyperlink ref="W1675" display="http://www.townofsananselmo.org/documents/9/SanAnselmoTrafficCalmingGuidebook.PDF"/>
    <hyperlink ref="W1667" display="http://www.seattle.gov/transportation/docs/am/Section%2013%20Traffic%20Safety%20Structures%20and%20Devices.pdf"/>
    <hyperlink ref="W1668" display="http://trafficcalming.org/measures/speed-humps/"/>
    <hyperlink ref="W1669" display="http://trafficcalming.org/measures/speed-humps/"/>
    <hyperlink ref="W1670" display="http://trafficcalming.org/measures/speed-humps/"/>
    <hyperlink ref="W1655" r:id="rId21"/>
    <hyperlink ref="W1688" display="http://www.metrocouncil.org/planning/transportation/AccessToTransitStudy.pdf"/>
    <hyperlink ref="W1715" r:id="rId22"/>
    <hyperlink ref="W1725" display="http://www.metrocouncil.org/planning/transportation/AccessToTransitStudy.pdf"/>
    <hyperlink ref="W1717" r:id="rId23"/>
    <hyperlink ref="W1716" display="http://walkablewinterville.com/Documents/Draft%20Plan%20Sections/Appendix%20C.pdf"/>
    <hyperlink ref="W1682" display="http://walkablewinterville.com/Documents/Draft%20Plan%20Sections/Appendix%20C.pdf"/>
    <hyperlink ref="W1726" display="http://walkablewinterville.com/Documents/Draft%20Plan%20Sections/Appendix%20C.pdf"/>
    <hyperlink ref="W1740" display="http://downtownhollister.org/documents/DowntownStrategy/06%20Streetscape%20v2.0.pdf"/>
    <hyperlink ref="W1718" display="http://downtownhollister.org/documents/DowntownStrategy/06%20Streetscape%20v2.0.pdf"/>
    <hyperlink ref="W1683" display="http://downtownhollister.org/documents/DowntownStrategy/06%20Streetscape%20v2.0.pdf"/>
    <hyperlink ref="W1727" display="http://downtownhollister.org/documents/DowntownStrategy/06%20Streetscape%20v2.0.pdf"/>
    <hyperlink ref="W1711" display="http://downtownhollister.org/documents/DowntownStrategy/06%20Streetscape%20v2.0.pdf"/>
    <hyperlink ref="W1709" display="http://downtownhollister.org/documents/DowntownStrategy/06%20Streetscape%20v2.0.pdf"/>
    <hyperlink ref="W1723" r:id="rId24"/>
    <hyperlink ref="W1728" display="http://www.rocklin.ca.us/civica/filebank/blobdload.asp?BlobID=2223"/>
    <hyperlink ref="W1684" display="http://www.rocklin.ca.us/civica/filebank/blobdload.asp?BlobID=2223"/>
    <hyperlink ref="W1710" display="http://www.killingtontown.com/vertical/sites/%7BE4345A2E-9636-47A3-9B74-2E6220745729%7D/uploads/Killington_Streetscape_-_Selectboard_Final_Presentation_-_6-26-12.pdf"/>
    <hyperlink ref="W1719" display="http://development.columbus.gov/UploadedFiles/Development/Planning_Division/Document_Library/Plans_and_Overlays_Imported_Content/WestBroadoverlay.pdf"/>
    <hyperlink ref="W1741" display="http://development.columbus.gov/UploadedFiles/Development/Planning_Division/Document_Library/Plans_and_Overlays_Imported_Content/WestBroadoverlay.pdf"/>
    <hyperlink ref="W1687" display="http://development.columbus.gov/UploadedFiles/Development/Planning_Division/Document_Library/Plans_and_Overlays_Imported_Content/WestBroadoverlay.pdf"/>
    <hyperlink ref="W1730" display="http://development.columbus.gov/UploadedFiles/Development/Planning_Division/Document_Library/Plans_and_Overlays_Imported_Content/WestBroadoverlay.pdf"/>
    <hyperlink ref="W1700" display="http://development.columbus.gov/UploadedFiles/Development/Planning_Division/Document_Library/Plans_and_Overlays_Imported_Content/WestBroadoverlay.pdf"/>
    <hyperlink ref="W1685" display="http://www.ci.wheatridge.co.us/DocumentCenter/Home/View/2933"/>
    <hyperlink ref="W1729" display="http://www.ci.wheatridge.co.us/DocumentCenter/Home/View/2933"/>
    <hyperlink ref="W1720" display="http://www.ci.wheatridge.co.us/DocumentCenter/Home/View/2933"/>
    <hyperlink ref="W1721" display="http://www.ncdot.gov/bikeped/download/bikeped_planning_Norwood_Part4.pdf"/>
    <hyperlink ref="W1686" display="http://www.ncdot.gov/bikeped/download/bikeped_planning_Norwood_Part4.pdf"/>
    <hyperlink ref="W1701" display="http://www.tahoempo.org/documents/bpp/Chapters/2010bpp.pdf"/>
    <hyperlink ref="W1722" display="http://www.tahoempo.org/documents/bpp/Chapters/2010bpp.pdf"/>
    <hyperlink ref="W1689" display="www.bidx.com"/>
    <hyperlink ref="W1731" display="www.bidx.com"/>
    <hyperlink ref="W1699" display="www.bidx.com"/>
    <hyperlink ref="W1714" display="www.bidx.com"/>
    <hyperlink ref="W1580:W1581" display="www.bidx.com"/>
    <hyperlink ref="W1693" display="www.bidx.com"/>
    <hyperlink ref="W1738" display="www.bidx.com"/>
    <hyperlink ref="W1586:W1587" display="www.bidx.com"/>
    <hyperlink ref="W1589:W1592" display="www.bidx.com"/>
    <hyperlink ref="W1594:W1595" display="www.bidx.com"/>
    <hyperlink ref="W1707" display="www.bidx.com"/>
    <hyperlink ref="W1706" display="www.bidx.com"/>
    <hyperlink ref="W1702" display="www.bidx.com"/>
    <hyperlink ref="W1704" display="www.bidx.com"/>
    <hyperlink ref="W1600:W1601" display="www.bidx.com"/>
    <hyperlink ref="W1602:W1603" display="www.bidx.com"/>
    <hyperlink ref="W1733" display="www.bidx.com"/>
    <hyperlink ref="W1705" display="www.bidx.com"/>
    <hyperlink ref="W1695" display="www.bidx.com"/>
    <hyperlink ref="W1607:W1610" display="www.bidx.com"/>
    <hyperlink ref="W1631" display="http://www.dot.state.oh.us/Divisions/Planning/Estimating/Summary/2010%20Summary%20All%20Sections.zip"/>
    <hyperlink ref="W1578" display="https://www.nysdot.gov/divisions/engineering/design/dqab/dqab-repository/USC_RSWAIP0110_1210.pdf"/>
    <hyperlink ref="W1598" display="https://www.nysdot.gov/divisions/engineering/design/dqab/dqab-repository/USC_RSWAIP0110_1210.pdf"/>
    <hyperlink ref="W1619" display="https://www.nysdot.gov/divisions/engineering/design/dqab/dqab-repository/USC_RSWAIP0110_1210.pdf"/>
    <hyperlink ref="W1597" display="https://www.nysdot.gov/divisions/engineering/design/dqab/dqab-repository/USC_RSWAIP0110_1210.pdf"/>
    <hyperlink ref="W1628" display="https://www.nysdot.gov/divisions/engineering/design/dqab/dqab-repository/USC_RSWAIP0110_1210.pdf"/>
    <hyperlink ref="W1580" display="https://www.nysdot.gov/divisions/engineering/design/dqab/dqab-repository/USC_RSWAIP0110_1210.pdf"/>
    <hyperlink ref="W1644" display="https://www.pmp.dot.ri.gov/PMP/DesktopDefault.aspx?aM=ubid&amp;podid=-1&amp;oM=reports&amp;cI=1&amp;cp=waup&amp;appindex=0&amp;appid=0"/>
    <hyperlink ref="W1645" display="https://www.pmp.dot.ri.gov/PMP/DesktopDefault.aspx?aM=ubid&amp;podid=-1&amp;oM=reports&amp;cI=1&amp;cp=waup&amp;appindex=0&amp;appid=0"/>
    <hyperlink ref="W1646" display="https://www.pmp.dot.ri.gov/PMP/DesktopDefault.aspx?aM=ubid&amp;podid=-1&amp;oM=reports&amp;cI=1&amp;cp=waup&amp;appindex=0&amp;appid=0"/>
    <hyperlink ref="W1618" display="http://www.ncdot.gov/doh/preconstruct/ps/contracts/bidaverages/avgdefault.html"/>
    <hyperlink ref="W1584" display="http://www.ncdot.gov/doh/preconstruct/ps/contracts/bidaverages/avgdefault.html"/>
    <hyperlink ref="W1585" display="http://www.planning.ri.gov/transportation/srts/estimated_costs.pdf"/>
    <hyperlink ref="W1586" display="http://www.planning.ri.gov/transportation/srts/estimated_costs.pdf"/>
    <hyperlink ref="W1587" display="http://www.planning.ri.gov/transportation/srts/estimated_costs.pdf"/>
    <hyperlink ref="W1588" display="http://www.planning.ri.gov/transportation/srts/estimated_costs.pdf"/>
    <hyperlink ref="W1495" display="http://www.spcregion.org/downloads/ops/Other%20Studies/BenefitsofRetimingTrafficSignals.pdf"/>
    <hyperlink ref="W1621" display="https://scholarsbank.uoregon.edu/xmlui/bitstream/handle/1794/10518/Design_Toolkit.pdf?sequence=1"/>
    <hyperlink ref="W1589" display="http://www.stpetersmo.net/12-133PedSigPedCountdownSig041212.pdf"/>
    <hyperlink ref="W1590" display="http://www.stpetersmo.net/12-133PedSigPedCountdownSig041212.pdf"/>
    <hyperlink ref="W1591" display="http://www.stpetersmo.net/12-133PedSigPedCountdownSig041212.pdf"/>
    <hyperlink ref="W1592" display="http://www.stpetersmo.net/12-133PedSigPedCountdownSig041212.pdf"/>
    <hyperlink ref="W1593" display="http://www.stpetersmo.net/12-133PedSigPedCountdownSig041212.pdf"/>
    <hyperlink ref="W1594" display="http://www.stpetersmo.net/12-133PedSigPedCountdownSig041212.pdf"/>
    <hyperlink ref="W1623" display="http://www.sanbag.ca.gov/planning/pdf/Best%20Practices_Final.pdf"/>
    <hyperlink ref="W1595" display="http://www.metrocouncil.org/planning/transportation/AccessToTransitStudy.pdf"/>
    <hyperlink ref="W1624" display="http://walkablewinterville.com/Documents/Draft%20Plan%20Sections/Appendix%20C.pdf"/>
    <hyperlink ref="W1625" display="http://walkablewinterville.com/Documents/Draft%20Plan%20Sections/Appendix%20C.pdf"/>
    <hyperlink ref="W1596" display="http://www.portlandoregon.gov/transportation/article/218043"/>
    <hyperlink ref="W1626" display="http://www.ncdot.gov/bikeped/download/bikeped_planning_Norwood_Part4.pdf"/>
    <hyperlink ref="W1627" display="http://thecityfix.com/blog/zebras-puffins-pelicans-or-hawks-for-pedestrians/"/>
    <hyperlink ref="W1474" display="www.dot.state.fl.us/planning/policy/costs/costs-D3.pdf"/>
    <hyperlink ref="W1473" display="http://www.ncdot.org/doh/preconstruct/traffic/safety/Reports/completed_files/docs/SS12-01-200.pdf"/>
    <hyperlink ref="W1475" display="www.dot.state.fl.us/planning/policy/costs/costs-D3.pdf"/>
    <hyperlink ref="W1463" display="http://onlinepubs.trb.org/onlinepubs/nchrp/nchrp_rpt_552.pdf"/>
    <hyperlink ref="W1477" display="http://onlinepubs.trb.org/onlinepubs/nchrp/nchrp_rpt_552.pdf"/>
    <hyperlink ref="W1478" display="http://onlinepubs.trb.org/onlinepubs/nchrp/nchrp_rpt_552.pdf"/>
    <hyperlink ref="W1479" display="http://www.caltrain.com/Assets/_Planning/pdf/bike+access/Appendices-C-H.pdf"/>
    <hyperlink ref="W1507" display="www.bidx.com"/>
    <hyperlink ref="W1480" display="www.bidx.com"/>
    <hyperlink ref="W1697:W1699" display="www.bidx.com"/>
    <hyperlink ref="W1464" display="www.bidx.com"/>
    <hyperlink ref="W1465" display="www.bidx.com"/>
    <hyperlink ref="W1704:W1705" display="www.bidx.com"/>
    <hyperlink ref="W1484" display="www.bidx.com"/>
    <hyperlink ref="W1708:W1710" display="www.bidx.com"/>
    <hyperlink ref="W1485" display="www.bidx.com"/>
    <hyperlink ref="W1467" display="www.bidx.com"/>
    <hyperlink ref="W1486" display="www.bidx.com"/>
    <hyperlink ref="W1461" display="www.bidx.com"/>
    <hyperlink ref="W1487" display="www.bidx.com"/>
    <hyperlink ref="W1494" display="www.bidx.com"/>
    <hyperlink ref="W1468" display="www.bidx.com"/>
    <hyperlink ref="W1719:W1720" display="www.bidx.com"/>
    <hyperlink ref="W1490" display="www.bidx.com"/>
    <hyperlink ref="W1722:W1724" display="www.bidx.com"/>
    <hyperlink ref="W1509" display="www.bidx.com"/>
    <hyperlink ref="W1470" display="www.bidx.com"/>
    <hyperlink ref="W1516" display="www.bidx.com"/>
    <hyperlink ref="W1518" display="www.bidx.com"/>
    <hyperlink ref="W1727:W1730" display="www.bidx.com"/>
    <hyperlink ref="W1732:W1735" display="www.bidx.com"/>
    <hyperlink ref="W1736:W1739" display="www.bidx.com"/>
    <hyperlink ref="W1741:W1743" display="www.bidx.com"/>
    <hyperlink ref="W1501" display="www.bidx.com"/>
    <hyperlink ref="W1746:W1748" display="www.bidx.com"/>
    <hyperlink ref="W1472" display="www.bidx.com"/>
    <hyperlink ref="W157" display="http://www.ncdot.gov/bikeped/download/bikeped_planning_Norwood_Part4.pdf"/>
    <hyperlink ref="W158" r:id="rId25"/>
  </hyperlinks>
  <pageMargins left="0.7" right="0.7" top="0.75" bottom="0.75" header="0.3" footer="0.3"/>
  <pageSetup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"/>
  <sheetViews>
    <sheetView topLeftCell="A49" workbookViewId="0">
      <selection activeCell="G52" sqref="G52"/>
    </sheetView>
  </sheetViews>
  <sheetFormatPr defaultRowHeight="15" x14ac:dyDescent="0.25"/>
  <cols>
    <col min="2" max="2" width="5.5703125" bestFit="1" customWidth="1"/>
    <col min="3" max="3" width="21.5703125" bestFit="1" customWidth="1"/>
    <col min="6" max="6" width="9.42578125" bestFit="1" customWidth="1"/>
    <col min="7" max="7" width="21.5703125" bestFit="1" customWidth="1"/>
    <col min="10" max="10" width="21.5703125" bestFit="1" customWidth="1"/>
  </cols>
  <sheetData>
    <row r="2" spans="2:10" x14ac:dyDescent="0.25">
      <c r="B2" s="378" t="s">
        <v>2715</v>
      </c>
      <c r="C2" s="378" t="s">
        <v>2716</v>
      </c>
      <c r="F2" s="378" t="s">
        <v>2715</v>
      </c>
      <c r="G2" s="378" t="s">
        <v>2716</v>
      </c>
      <c r="I2" s="378" t="s">
        <v>2715</v>
      </c>
      <c r="J2" s="378" t="s">
        <v>2716</v>
      </c>
    </row>
    <row r="3" spans="2:10" x14ac:dyDescent="0.25">
      <c r="B3" s="376" t="s">
        <v>65</v>
      </c>
      <c r="C3" s="376">
        <f>COUNTIF(FINAL!$S$2:$S$1750,Table!$B3)</f>
        <v>30</v>
      </c>
      <c r="F3" s="376" t="s">
        <v>65</v>
      </c>
      <c r="G3" s="376">
        <f>COUNTIF(FINAL!$S$2:$S$1750,Table!$B3)</f>
        <v>30</v>
      </c>
      <c r="I3" s="376" t="s">
        <v>65</v>
      </c>
      <c r="J3" s="376">
        <v>30</v>
      </c>
    </row>
    <row r="4" spans="2:10" x14ac:dyDescent="0.25">
      <c r="B4" s="377" t="s">
        <v>1882</v>
      </c>
      <c r="C4" s="376">
        <f>COUNTIF(FINAL!$S$2:$S$1750,Table!$B4)</f>
        <v>6</v>
      </c>
      <c r="F4" s="376" t="s">
        <v>1882</v>
      </c>
      <c r="G4" s="376">
        <f>COUNTIF(FINAL!$S$2:$S$1750,Table!$B4)</f>
        <v>6</v>
      </c>
      <c r="I4" s="376" t="s">
        <v>1882</v>
      </c>
      <c r="J4" s="376">
        <v>6</v>
      </c>
    </row>
    <row r="5" spans="2:10" x14ac:dyDescent="0.25">
      <c r="B5" s="377" t="s">
        <v>2628</v>
      </c>
      <c r="C5" s="376">
        <f>COUNTIF(FINAL!$S$2:$S$1750,Table!$B5)</f>
        <v>1</v>
      </c>
      <c r="F5" s="376" t="s">
        <v>2628</v>
      </c>
      <c r="G5" s="376">
        <f>COUNTIF(FINAL!$S$2:$S$1750,Table!$B5)</f>
        <v>1</v>
      </c>
      <c r="I5" s="376" t="s">
        <v>2628</v>
      </c>
      <c r="J5" s="376">
        <v>1</v>
      </c>
    </row>
    <row r="6" spans="2:10" x14ac:dyDescent="0.25">
      <c r="B6" s="377" t="s">
        <v>658</v>
      </c>
      <c r="C6" s="376">
        <f>COUNTIF(FINAL!$S$2:$S$1750,Table!$B6)</f>
        <v>21</v>
      </c>
      <c r="F6" s="376" t="s">
        <v>658</v>
      </c>
      <c r="G6" s="376">
        <f>COUNTIF(FINAL!$S$2:$S$1750,Table!$B6)</f>
        <v>21</v>
      </c>
      <c r="I6" s="376" t="s">
        <v>658</v>
      </c>
      <c r="J6" s="376">
        <v>21</v>
      </c>
    </row>
    <row r="7" spans="2:10" x14ac:dyDescent="0.25">
      <c r="B7" s="377" t="s">
        <v>28</v>
      </c>
      <c r="C7" s="376">
        <f>COUNTIF(FINAL!$S$2:$S$1750,Table!$B7)</f>
        <v>147</v>
      </c>
      <c r="F7" s="376" t="s">
        <v>28</v>
      </c>
      <c r="G7" s="376">
        <f>COUNTIF(FINAL!$S$2:$S$1750,Table!$B7)</f>
        <v>147</v>
      </c>
      <c r="I7" s="376" t="s">
        <v>28</v>
      </c>
      <c r="J7" s="376">
        <v>146</v>
      </c>
    </row>
    <row r="8" spans="2:10" x14ac:dyDescent="0.25">
      <c r="B8" s="377" t="s">
        <v>71</v>
      </c>
      <c r="C8" s="376">
        <f>COUNTIF(FINAL!$S$2:$S$1750,Table!$B8)</f>
        <v>80</v>
      </c>
      <c r="F8" s="376" t="s">
        <v>71</v>
      </c>
      <c r="G8" s="376">
        <f>COUNTIF(FINAL!$S$2:$S$1750,Table!$B8)</f>
        <v>80</v>
      </c>
      <c r="I8" s="376" t="s">
        <v>71</v>
      </c>
      <c r="J8" s="376">
        <v>80</v>
      </c>
    </row>
    <row r="9" spans="2:10" x14ac:dyDescent="0.25">
      <c r="B9" s="377" t="s">
        <v>2233</v>
      </c>
      <c r="C9" s="376">
        <f>COUNTIF(FINAL!$S$2:$S$1750,Table!$B9)</f>
        <v>1</v>
      </c>
      <c r="F9" s="376" t="s">
        <v>2233</v>
      </c>
      <c r="G9" s="376">
        <f>COUNTIF(FINAL!$S$2:$S$1750,Table!$B9)</f>
        <v>1</v>
      </c>
      <c r="I9" s="376" t="s">
        <v>2233</v>
      </c>
      <c r="J9" s="376">
        <v>1</v>
      </c>
    </row>
    <row r="10" spans="2:10" x14ac:dyDescent="0.25">
      <c r="B10" s="377" t="s">
        <v>2704</v>
      </c>
      <c r="C10" s="376">
        <f>COUNTIF(FINAL!$S$2:$S$1750,Table!$B10)</f>
        <v>0</v>
      </c>
      <c r="F10" s="376" t="s">
        <v>2704</v>
      </c>
      <c r="G10" s="376">
        <f>COUNTIF(FINAL!$S$2:$S$1750,Table!$B10)</f>
        <v>0</v>
      </c>
      <c r="I10" s="376" t="s">
        <v>2704</v>
      </c>
      <c r="J10" s="376">
        <v>0</v>
      </c>
    </row>
    <row r="11" spans="2:10" x14ac:dyDescent="0.25">
      <c r="B11" s="377" t="s">
        <v>2705</v>
      </c>
      <c r="C11" s="376">
        <f>COUNTIF(FINAL!$S$2:$S$1750,Table!$B11)</f>
        <v>0</v>
      </c>
      <c r="F11" s="376" t="s">
        <v>2705</v>
      </c>
      <c r="G11" s="376">
        <f>COUNTIF(FINAL!$S$2:$S$1750,Table!$B11)</f>
        <v>0</v>
      </c>
      <c r="I11" s="376" t="s">
        <v>2705</v>
      </c>
      <c r="J11" s="376">
        <v>0</v>
      </c>
    </row>
    <row r="12" spans="2:10" x14ac:dyDescent="0.25">
      <c r="B12" s="377" t="s">
        <v>74</v>
      </c>
      <c r="C12" s="376">
        <f>COUNTIF(FINAL!$S$2:$S$1750,Table!$B12)</f>
        <v>75</v>
      </c>
      <c r="F12" s="376" t="s">
        <v>74</v>
      </c>
      <c r="G12" s="376">
        <f>COUNTIF(FINAL!$S$2:$S$1750,Table!$B12)</f>
        <v>75</v>
      </c>
      <c r="I12" s="376" t="s">
        <v>74</v>
      </c>
      <c r="J12" s="376">
        <v>75</v>
      </c>
    </row>
    <row r="13" spans="2:10" x14ac:dyDescent="0.25">
      <c r="B13" s="377" t="s">
        <v>77</v>
      </c>
      <c r="C13" s="376">
        <f>COUNTIF(FINAL!$S$2:$S$1750,Table!$B13)</f>
        <v>44</v>
      </c>
      <c r="F13" s="376" t="s">
        <v>77</v>
      </c>
      <c r="G13" s="376">
        <f>COUNTIF(FINAL!$S$2:$S$1750,Table!$B13)</f>
        <v>44</v>
      </c>
      <c r="I13" s="376" t="s">
        <v>77</v>
      </c>
      <c r="J13" s="376">
        <v>44</v>
      </c>
    </row>
    <row r="14" spans="2:10" x14ac:dyDescent="0.25">
      <c r="B14" s="377" t="s">
        <v>2706</v>
      </c>
      <c r="C14" s="376">
        <f>COUNTIF(FINAL!$S$2:$S$1750,Table!$B14)</f>
        <v>0</v>
      </c>
      <c r="F14" s="376" t="s">
        <v>2706</v>
      </c>
      <c r="G14" s="376">
        <f>COUNTIF(FINAL!$S$2:$S$1750,Table!$B14)</f>
        <v>0</v>
      </c>
      <c r="I14" s="376" t="s">
        <v>2706</v>
      </c>
      <c r="J14" s="376">
        <v>0</v>
      </c>
    </row>
    <row r="15" spans="2:10" x14ac:dyDescent="0.25">
      <c r="B15" s="377" t="s">
        <v>1362</v>
      </c>
      <c r="C15" s="376">
        <f>COUNTIF(FINAL!$S$2:$S$1750,Table!$B15)</f>
        <v>5</v>
      </c>
      <c r="F15" s="376" t="s">
        <v>1362</v>
      </c>
      <c r="G15" s="376">
        <f>COUNTIF(FINAL!$S$2:$S$1750,Table!$B15)</f>
        <v>5</v>
      </c>
      <c r="I15" s="376" t="s">
        <v>1362</v>
      </c>
      <c r="J15" s="376">
        <v>5</v>
      </c>
    </row>
    <row r="16" spans="2:10" x14ac:dyDescent="0.25">
      <c r="B16" s="377" t="s">
        <v>1164</v>
      </c>
      <c r="C16" s="376">
        <f>COUNTIF(FINAL!$S$2:$S$1750,Table!$B16)</f>
        <v>4</v>
      </c>
      <c r="F16" s="376" t="s">
        <v>1164</v>
      </c>
      <c r="G16" s="376">
        <f>COUNTIF(FINAL!$S$2:$S$1750,Table!$B16)</f>
        <v>4</v>
      </c>
      <c r="I16" s="376" t="s">
        <v>1164</v>
      </c>
      <c r="J16" s="376">
        <v>4</v>
      </c>
    </row>
    <row r="17" spans="2:10" x14ac:dyDescent="0.25">
      <c r="B17" s="377" t="s">
        <v>208</v>
      </c>
      <c r="C17" s="376">
        <f>COUNTIF(FINAL!$S$2:$S$1750,Table!$B17)</f>
        <v>24</v>
      </c>
      <c r="F17" s="376" t="s">
        <v>208</v>
      </c>
      <c r="G17" s="376">
        <f>COUNTIF(FINAL!$S$2:$S$1750,Table!$B17)</f>
        <v>24</v>
      </c>
      <c r="I17" s="376" t="s">
        <v>208</v>
      </c>
      <c r="J17" s="376">
        <v>24</v>
      </c>
    </row>
    <row r="18" spans="2:10" x14ac:dyDescent="0.25">
      <c r="B18" s="377" t="s">
        <v>202</v>
      </c>
      <c r="C18" s="376">
        <f>COUNTIF(FINAL!$S$2:$S$1750,Table!$B18)</f>
        <v>63</v>
      </c>
      <c r="F18" s="376" t="s">
        <v>202</v>
      </c>
      <c r="G18" s="376">
        <f>COUNTIF(FINAL!$S$2:$S$1750,Table!$B18)</f>
        <v>63</v>
      </c>
      <c r="I18" s="376" t="s">
        <v>202</v>
      </c>
      <c r="J18" s="376">
        <v>63</v>
      </c>
    </row>
    <row r="19" spans="2:10" x14ac:dyDescent="0.25">
      <c r="B19" s="377" t="s">
        <v>254</v>
      </c>
      <c r="C19" s="376">
        <f>COUNTIF(FINAL!$S$2:$S$1750,Table!$B19)</f>
        <v>38</v>
      </c>
      <c r="F19" s="376" t="s">
        <v>254</v>
      </c>
      <c r="G19" s="376">
        <f>COUNTIF(FINAL!$S$2:$S$1750,Table!$B19)</f>
        <v>38</v>
      </c>
      <c r="I19" s="376" t="s">
        <v>254</v>
      </c>
      <c r="J19" s="376">
        <v>39</v>
      </c>
    </row>
    <row r="20" spans="2:10" x14ac:dyDescent="0.25">
      <c r="B20" s="377" t="s">
        <v>205</v>
      </c>
      <c r="C20" s="376">
        <f>COUNTIF(FINAL!$S$2:$S$1750,Table!$B20)</f>
        <v>41</v>
      </c>
      <c r="F20" s="376" t="s">
        <v>205</v>
      </c>
      <c r="G20" s="376">
        <f>COUNTIF(FINAL!$S$2:$S$1750,Table!$B20)</f>
        <v>41</v>
      </c>
      <c r="I20" s="376" t="s">
        <v>205</v>
      </c>
      <c r="J20" s="376">
        <v>41</v>
      </c>
    </row>
    <row r="21" spans="2:10" x14ac:dyDescent="0.25">
      <c r="B21" s="377" t="s">
        <v>129</v>
      </c>
      <c r="C21" s="376">
        <f>COUNTIF(FINAL!$S$2:$S$1750,Table!$B21)</f>
        <v>21</v>
      </c>
      <c r="F21" s="376" t="s">
        <v>129</v>
      </c>
      <c r="G21" s="376">
        <f>COUNTIF(FINAL!$S$2:$S$1750,Table!$B21)</f>
        <v>21</v>
      </c>
      <c r="I21" s="376" t="s">
        <v>129</v>
      </c>
      <c r="J21" s="376">
        <v>21</v>
      </c>
    </row>
    <row r="22" spans="2:10" x14ac:dyDescent="0.25">
      <c r="B22" s="377" t="s">
        <v>79</v>
      </c>
      <c r="C22" s="376">
        <f>COUNTIF(FINAL!$S$2:$S$1750,Table!$B22)</f>
        <v>11</v>
      </c>
      <c r="F22" s="376" t="s">
        <v>79</v>
      </c>
      <c r="G22" s="376">
        <f>COUNTIF(FINAL!$S$2:$S$1750,Table!$B22)</f>
        <v>11</v>
      </c>
      <c r="I22" s="376" t="s">
        <v>79</v>
      </c>
      <c r="J22" s="376">
        <v>11</v>
      </c>
    </row>
    <row r="23" spans="2:10" x14ac:dyDescent="0.25">
      <c r="B23" s="377" t="s">
        <v>2120</v>
      </c>
      <c r="C23" s="376">
        <f>COUNTIF(FINAL!$S$2:$S$1750,Table!$B23)</f>
        <v>1</v>
      </c>
      <c r="F23" s="376" t="s">
        <v>2120</v>
      </c>
      <c r="G23" s="376">
        <f>COUNTIF(FINAL!$S$2:$S$1750,Table!$B23)</f>
        <v>1</v>
      </c>
      <c r="I23" s="376" t="s">
        <v>2120</v>
      </c>
      <c r="J23" s="376">
        <v>1</v>
      </c>
    </row>
    <row r="24" spans="2:10" x14ac:dyDescent="0.25">
      <c r="B24" s="377" t="s">
        <v>36</v>
      </c>
      <c r="C24" s="376">
        <f>COUNTIF(FINAL!$S$2:$S$1750,Table!$B24)</f>
        <v>104</v>
      </c>
      <c r="F24" s="376" t="s">
        <v>36</v>
      </c>
      <c r="G24" s="376">
        <f>COUNTIF(FINAL!$S$2:$S$1750,Table!$B24)</f>
        <v>104</v>
      </c>
      <c r="I24" s="376" t="s">
        <v>36</v>
      </c>
      <c r="J24" s="376">
        <v>104</v>
      </c>
    </row>
    <row r="25" spans="2:10" x14ac:dyDescent="0.25">
      <c r="B25" s="377" t="s">
        <v>403</v>
      </c>
      <c r="C25" s="376">
        <f>COUNTIF(FINAL!$S$2:$S$1750,Table!$B25)</f>
        <v>29</v>
      </c>
      <c r="F25" s="376" t="s">
        <v>403</v>
      </c>
      <c r="G25" s="376">
        <f>COUNTIF(FINAL!$S$2:$S$1750,Table!$B25)</f>
        <v>29</v>
      </c>
      <c r="I25" s="376" t="s">
        <v>403</v>
      </c>
      <c r="J25" s="376">
        <v>29</v>
      </c>
    </row>
    <row r="26" spans="2:10" x14ac:dyDescent="0.25">
      <c r="B26" s="377" t="s">
        <v>44</v>
      </c>
      <c r="C26" s="376">
        <f>COUNTIF(FINAL!$S$2:$S$1750,Table!$B26)</f>
        <v>115</v>
      </c>
      <c r="F26" s="376" t="s">
        <v>44</v>
      </c>
      <c r="G26" s="376">
        <f>COUNTIF(FINAL!$S$2:$S$1750,Table!$B26)</f>
        <v>115</v>
      </c>
      <c r="I26" s="376" t="s">
        <v>44</v>
      </c>
      <c r="J26" s="376">
        <v>115</v>
      </c>
    </row>
    <row r="27" spans="2:10" x14ac:dyDescent="0.25">
      <c r="B27" s="377" t="s">
        <v>2707</v>
      </c>
      <c r="C27" s="376">
        <f>COUNTIF(FINAL!$S$2:$S$1750,Table!$B27)</f>
        <v>0</v>
      </c>
      <c r="F27" s="376" t="s">
        <v>2707</v>
      </c>
      <c r="G27" s="376">
        <f>COUNTIF(FINAL!$S$2:$S$1750,Table!$B27)</f>
        <v>0</v>
      </c>
      <c r="I27" s="376" t="s">
        <v>2707</v>
      </c>
      <c r="J27" s="376">
        <v>0</v>
      </c>
    </row>
    <row r="28" spans="2:10" x14ac:dyDescent="0.25">
      <c r="B28" s="377" t="s">
        <v>964</v>
      </c>
      <c r="C28" s="376">
        <f>COUNTIF(FINAL!$S$2:$S$1750,Table!$B28)</f>
        <v>16</v>
      </c>
      <c r="F28" s="376" t="s">
        <v>964</v>
      </c>
      <c r="G28" s="376">
        <f>COUNTIF(FINAL!$S$2:$S$1750,Table!$B28)</f>
        <v>16</v>
      </c>
      <c r="I28" s="376" t="s">
        <v>964</v>
      </c>
      <c r="J28" s="376">
        <v>16</v>
      </c>
    </row>
    <row r="29" spans="2:10" x14ac:dyDescent="0.25">
      <c r="B29" s="377" t="s">
        <v>942</v>
      </c>
      <c r="C29" s="376">
        <f>COUNTIF(FINAL!$S$2:$S$1750,Table!$B29)</f>
        <v>15</v>
      </c>
      <c r="F29" s="376" t="s">
        <v>942</v>
      </c>
      <c r="G29" s="376">
        <f>COUNTIF(FINAL!$S$2:$S$1750,Table!$B29)</f>
        <v>15</v>
      </c>
      <c r="I29" s="376" t="s">
        <v>942</v>
      </c>
      <c r="J29" s="376">
        <v>15</v>
      </c>
    </row>
    <row r="30" spans="2:10" x14ac:dyDescent="0.25">
      <c r="B30" s="377" t="s">
        <v>153</v>
      </c>
      <c r="C30" s="376">
        <f>COUNTIF(FINAL!$S$2:$S$1750,Table!$B30)</f>
        <v>86</v>
      </c>
      <c r="F30" s="376" t="s">
        <v>153</v>
      </c>
      <c r="G30" s="376">
        <f>COUNTIF(FINAL!$S$2:$S$1750,Table!$B30)</f>
        <v>86</v>
      </c>
      <c r="I30" s="376" t="s">
        <v>153</v>
      </c>
      <c r="J30" s="376">
        <v>86</v>
      </c>
    </row>
    <row r="31" spans="2:10" x14ac:dyDescent="0.25">
      <c r="B31" s="377" t="s">
        <v>2708</v>
      </c>
      <c r="C31" s="376">
        <f>COUNTIF(FINAL!$S$2:$S$1750,Table!$B31)</f>
        <v>0</v>
      </c>
      <c r="F31" s="376" t="s">
        <v>2708</v>
      </c>
      <c r="G31" s="376">
        <f>COUNTIF(FINAL!$S$2:$S$1750,Table!$B31)</f>
        <v>0</v>
      </c>
      <c r="I31" s="376" t="s">
        <v>2708</v>
      </c>
      <c r="J31" s="376">
        <v>0</v>
      </c>
    </row>
    <row r="32" spans="2:10" x14ac:dyDescent="0.25">
      <c r="B32" s="377" t="s">
        <v>2603</v>
      </c>
      <c r="C32" s="376">
        <f>COUNTIF(FINAL!$S$2:$S$1750,Table!$B32)</f>
        <v>1</v>
      </c>
      <c r="F32" s="376" t="s">
        <v>2603</v>
      </c>
      <c r="G32" s="376">
        <f>COUNTIF(FINAL!$S$2:$S$1750,Table!$B32)</f>
        <v>1</v>
      </c>
      <c r="I32" s="376" t="s">
        <v>2603</v>
      </c>
      <c r="J32" s="376">
        <v>1</v>
      </c>
    </row>
    <row r="33" spans="2:10" x14ac:dyDescent="0.25">
      <c r="B33" s="377" t="s">
        <v>262</v>
      </c>
      <c r="C33" s="376">
        <f>COUNTIF(FINAL!$S$2:$S$1750,Table!$B33)</f>
        <v>26</v>
      </c>
      <c r="F33" s="376" t="s">
        <v>262</v>
      </c>
      <c r="G33" s="376">
        <f>COUNTIF(FINAL!$S$2:$S$1750,Table!$B33)</f>
        <v>26</v>
      </c>
      <c r="I33" s="376" t="s">
        <v>262</v>
      </c>
      <c r="J33" s="376">
        <v>26</v>
      </c>
    </row>
    <row r="34" spans="2:10" x14ac:dyDescent="0.25">
      <c r="B34" s="377" t="s">
        <v>196</v>
      </c>
      <c r="C34" s="376">
        <f>COUNTIF(FINAL!$S$2:$S$1750,Table!$B34)</f>
        <v>57</v>
      </c>
      <c r="F34" s="376" t="s">
        <v>196</v>
      </c>
      <c r="G34" s="376">
        <f>COUNTIF(FINAL!$S$2:$S$1750,Table!$B34)</f>
        <v>57</v>
      </c>
      <c r="I34" s="376" t="s">
        <v>196</v>
      </c>
      <c r="J34" s="376">
        <v>57</v>
      </c>
    </row>
    <row r="35" spans="2:10" x14ac:dyDescent="0.25">
      <c r="B35" s="377" t="s">
        <v>910</v>
      </c>
      <c r="C35" s="376">
        <f>COUNTIF(FINAL!$S$2:$S$1750,Table!$B35)</f>
        <v>24</v>
      </c>
      <c r="F35" s="376" t="s">
        <v>910</v>
      </c>
      <c r="G35" s="376">
        <f>COUNTIF(FINAL!$S$2:$S$1750,Table!$B35)</f>
        <v>24</v>
      </c>
      <c r="I35" s="376" t="s">
        <v>910</v>
      </c>
      <c r="J35" s="376">
        <v>24</v>
      </c>
    </row>
    <row r="36" spans="2:10" x14ac:dyDescent="0.25">
      <c r="B36" s="377" t="s">
        <v>97</v>
      </c>
      <c r="C36" s="376">
        <f>COUNTIF(FINAL!$S$2:$S$1750,Table!$B36)</f>
        <v>68</v>
      </c>
      <c r="F36" s="376" t="s">
        <v>97</v>
      </c>
      <c r="G36" s="376">
        <f>COUNTIF(FINAL!$S$2:$S$1750,Table!$B36)</f>
        <v>68</v>
      </c>
      <c r="I36" s="376" t="s">
        <v>97</v>
      </c>
      <c r="J36" s="376">
        <v>68</v>
      </c>
    </row>
    <row r="37" spans="2:10" x14ac:dyDescent="0.25">
      <c r="B37" s="377" t="s">
        <v>946</v>
      </c>
      <c r="C37" s="376">
        <f>COUNTIF(FINAL!$S$2:$S$1750,Table!$B37)</f>
        <v>9</v>
      </c>
      <c r="F37" s="376" t="s">
        <v>946</v>
      </c>
      <c r="G37" s="376">
        <f>COUNTIF(FINAL!$S$2:$S$1750,Table!$B37)</f>
        <v>9</v>
      </c>
      <c r="I37" s="376" t="s">
        <v>946</v>
      </c>
      <c r="J37" s="376">
        <v>9</v>
      </c>
    </row>
    <row r="38" spans="2:10" x14ac:dyDescent="0.25">
      <c r="B38" s="377" t="s">
        <v>83</v>
      </c>
      <c r="C38" s="376">
        <f>COUNTIF(FINAL!$S$2:$S$1750,Table!$B38)</f>
        <v>161</v>
      </c>
      <c r="F38" s="376" t="s">
        <v>83</v>
      </c>
      <c r="G38" s="376">
        <f>COUNTIF(FINAL!$S$2:$S$1750,Table!$B38)</f>
        <v>161</v>
      </c>
      <c r="I38" s="376" t="s">
        <v>83</v>
      </c>
      <c r="J38" s="376">
        <v>161</v>
      </c>
    </row>
    <row r="39" spans="2:10" x14ac:dyDescent="0.25">
      <c r="B39" s="377" t="s">
        <v>269</v>
      </c>
      <c r="C39" s="376">
        <f>COUNTIF(FINAL!$S$2:$S$1750,Table!$B39)</f>
        <v>33</v>
      </c>
      <c r="F39" s="376" t="s">
        <v>269</v>
      </c>
      <c r="G39" s="376">
        <f>COUNTIF(FINAL!$S$2:$S$1750,Table!$B39)</f>
        <v>33</v>
      </c>
      <c r="I39" s="376" t="s">
        <v>269</v>
      </c>
      <c r="J39" s="376">
        <v>33</v>
      </c>
    </row>
    <row r="40" spans="2:10" x14ac:dyDescent="0.25">
      <c r="B40" s="377" t="s">
        <v>84</v>
      </c>
      <c r="C40" s="376">
        <f>COUNTIF(FINAL!$S$2:$S$1750,Table!$B40)</f>
        <v>78</v>
      </c>
      <c r="F40" s="376" t="s">
        <v>84</v>
      </c>
      <c r="G40" s="376">
        <f>COUNTIF(FINAL!$S$2:$S$1750,Table!$B40)</f>
        <v>78</v>
      </c>
      <c r="I40" s="376" t="s">
        <v>84</v>
      </c>
      <c r="J40" s="376">
        <v>79</v>
      </c>
    </row>
    <row r="41" spans="2:10" x14ac:dyDescent="0.25">
      <c r="B41" s="377" t="s">
        <v>2709</v>
      </c>
      <c r="C41" s="376">
        <f>COUNTIF(FINAL!$S$2:$S$1750,Table!$B41)</f>
        <v>0</v>
      </c>
      <c r="F41" s="376" t="s">
        <v>2709</v>
      </c>
      <c r="G41" s="376">
        <f>COUNTIF(FINAL!$S$2:$S$1750,Table!$B41)</f>
        <v>0</v>
      </c>
      <c r="I41" s="376" t="s">
        <v>2709</v>
      </c>
      <c r="J41" s="376">
        <v>0</v>
      </c>
    </row>
    <row r="42" spans="2:10" x14ac:dyDescent="0.25">
      <c r="B42" s="377" t="s">
        <v>399</v>
      </c>
      <c r="C42" s="376">
        <f>COUNTIF(FINAL!$S$2:$S$1750,Table!$B42)</f>
        <v>21</v>
      </c>
      <c r="F42" s="376" t="s">
        <v>399</v>
      </c>
      <c r="G42" s="376">
        <f>COUNTIF(FINAL!$S$2:$S$1750,Table!$B42)</f>
        <v>21</v>
      </c>
      <c r="I42" s="376" t="s">
        <v>399</v>
      </c>
      <c r="J42" s="376">
        <v>21</v>
      </c>
    </row>
    <row r="43" spans="2:10" x14ac:dyDescent="0.25">
      <c r="B43" s="377" t="s">
        <v>291</v>
      </c>
      <c r="C43" s="376">
        <f>COUNTIF(FINAL!$S$2:$S$1750,Table!$B43)</f>
        <v>49</v>
      </c>
      <c r="F43" s="376" t="s">
        <v>291</v>
      </c>
      <c r="G43" s="376">
        <f>COUNTIF(FINAL!$S$2:$S$1750,Table!$B43)</f>
        <v>49</v>
      </c>
      <c r="I43" s="376" t="s">
        <v>291</v>
      </c>
      <c r="J43" s="376">
        <v>50</v>
      </c>
    </row>
    <row r="44" spans="2:10" x14ac:dyDescent="0.25">
      <c r="B44" s="377" t="s">
        <v>2710</v>
      </c>
      <c r="C44" s="376">
        <f>COUNTIF(FINAL!$S$2:$S$1750,Table!$B44)</f>
        <v>0</v>
      </c>
      <c r="F44" s="376" t="s">
        <v>2710</v>
      </c>
      <c r="G44" s="376">
        <f>COUNTIF(FINAL!$S$2:$S$1750,Table!$B44)</f>
        <v>0</v>
      </c>
      <c r="I44" s="376" t="s">
        <v>2710</v>
      </c>
      <c r="J44" s="376">
        <v>0</v>
      </c>
    </row>
    <row r="45" spans="2:10" x14ac:dyDescent="0.25">
      <c r="B45" s="377" t="s">
        <v>2711</v>
      </c>
      <c r="C45" s="376">
        <f>COUNTIF(FINAL!$S$2:$S$1750,Table!$B45)</f>
        <v>0</v>
      </c>
      <c r="F45" s="376" t="s">
        <v>2711</v>
      </c>
      <c r="G45" s="376">
        <f>COUNTIF(FINAL!$S$2:$S$1750,Table!$B45)</f>
        <v>0</v>
      </c>
      <c r="I45" s="376" t="s">
        <v>2711</v>
      </c>
      <c r="J45" s="376">
        <v>0</v>
      </c>
    </row>
    <row r="46" spans="2:10" x14ac:dyDescent="0.25">
      <c r="B46" s="377" t="s">
        <v>115</v>
      </c>
      <c r="C46" s="376">
        <f>COUNTIF(FINAL!$S$2:$S$1750,Table!$B46)</f>
        <v>24</v>
      </c>
      <c r="F46" s="376" t="s">
        <v>115</v>
      </c>
      <c r="G46" s="376">
        <f>COUNTIF(FINAL!$S$2:$S$1750,Table!$B46)</f>
        <v>24</v>
      </c>
      <c r="I46" s="376" t="s">
        <v>115</v>
      </c>
      <c r="J46" s="376">
        <v>24</v>
      </c>
    </row>
    <row r="47" spans="2:10" x14ac:dyDescent="0.25">
      <c r="B47" s="377" t="s">
        <v>2712</v>
      </c>
      <c r="C47" s="376">
        <f>COUNTIF(FINAL!$S$2:$S$1750,Table!$B47)</f>
        <v>0</v>
      </c>
      <c r="F47" s="376" t="s">
        <v>2712</v>
      </c>
      <c r="G47" s="376">
        <f>COUNTIF(FINAL!$S$2:$S$1750,Table!$B47)</f>
        <v>0</v>
      </c>
      <c r="I47" s="376" t="s">
        <v>2712</v>
      </c>
      <c r="J47" s="376">
        <v>0</v>
      </c>
    </row>
    <row r="48" spans="2:10" x14ac:dyDescent="0.25">
      <c r="B48" s="377" t="s">
        <v>233</v>
      </c>
      <c r="C48" s="376">
        <f>COUNTIF(FINAL!$S$2:$S$1750,Table!$B48)</f>
        <v>60</v>
      </c>
      <c r="F48" s="376" t="s">
        <v>233</v>
      </c>
      <c r="G48" s="376">
        <f>COUNTIF(FINAL!$S$2:$S$1750,Table!$B48)</f>
        <v>60</v>
      </c>
      <c r="I48" s="376" t="s">
        <v>233</v>
      </c>
      <c r="J48" s="376">
        <v>60</v>
      </c>
    </row>
    <row r="49" spans="2:10" x14ac:dyDescent="0.25">
      <c r="B49" s="377" t="s">
        <v>88</v>
      </c>
      <c r="C49" s="376">
        <f>COUNTIF(FINAL!$S$2:$S$1750,Table!$B49)</f>
        <v>32</v>
      </c>
      <c r="F49" s="376" t="s">
        <v>88</v>
      </c>
      <c r="G49" s="376">
        <f>COUNTIF(FINAL!$S$2:$S$1750,Table!$B49)</f>
        <v>32</v>
      </c>
      <c r="I49" s="376" t="s">
        <v>88</v>
      </c>
      <c r="J49" s="376">
        <v>32</v>
      </c>
    </row>
    <row r="50" spans="2:10" x14ac:dyDescent="0.25">
      <c r="B50" s="377" t="s">
        <v>284</v>
      </c>
      <c r="C50" s="376">
        <f>COUNTIF(FINAL!$S$2:$S$1750,Table!$B50)</f>
        <v>13</v>
      </c>
      <c r="F50" s="376" t="s">
        <v>284</v>
      </c>
      <c r="G50" s="376">
        <f>COUNTIF(FINAL!$S$2:$S$1750,Table!$B50)</f>
        <v>13</v>
      </c>
      <c r="I50" s="376" t="s">
        <v>284</v>
      </c>
      <c r="J50" s="376">
        <v>13</v>
      </c>
    </row>
    <row r="51" spans="2:10" x14ac:dyDescent="0.25">
      <c r="B51" s="377" t="s">
        <v>2713</v>
      </c>
      <c r="C51" s="376">
        <f>COUNTIF(FINAL!$S$2:$S$1750,Table!$B51)</f>
        <v>0</v>
      </c>
      <c r="F51" s="376" t="s">
        <v>2713</v>
      </c>
      <c r="G51" s="376">
        <f>COUNTIF(FINAL!$S$2:$S$1750,Table!$B51)</f>
        <v>0</v>
      </c>
      <c r="I51" s="376" t="s">
        <v>2713</v>
      </c>
      <c r="J51" s="376">
        <v>0</v>
      </c>
    </row>
    <row r="52" spans="2:10" x14ac:dyDescent="0.25">
      <c r="B52" s="377" t="s">
        <v>2714</v>
      </c>
      <c r="C52" s="376">
        <f>COUNTIF(FINAL!$S$2:$S$1750,Table!$B52)</f>
        <v>101</v>
      </c>
      <c r="F52" s="376" t="s">
        <v>2714</v>
      </c>
      <c r="G52" s="376">
        <f>COUNTIF(FINAL!$S$2:$S$1750,Table!$B52)</f>
        <v>101</v>
      </c>
      <c r="I52" s="376" t="s">
        <v>2714</v>
      </c>
      <c r="J52" s="376">
        <v>101</v>
      </c>
    </row>
    <row r="53" spans="2:10" x14ac:dyDescent="0.25">
      <c r="B53" s="377" t="s">
        <v>1241</v>
      </c>
      <c r="C53" s="376">
        <f>COUNTIF(FINAL!$S$2:$S$1750,Table!$B53)</f>
        <v>2</v>
      </c>
      <c r="F53" s="376" t="s">
        <v>1241</v>
      </c>
      <c r="G53" s="376">
        <f>COUNTIF(FINAL!$S$2:$S$1750,Table!$B53)</f>
        <v>2</v>
      </c>
      <c r="I53" s="376" t="s">
        <v>1241</v>
      </c>
      <c r="J53" s="376">
        <v>2</v>
      </c>
    </row>
    <row r="54" spans="2:10" ht="30" x14ac:dyDescent="0.25">
      <c r="B54" s="379" t="s">
        <v>914</v>
      </c>
      <c r="C54" s="376">
        <f>COUNTIF(FINAL!$S$2:$S$1750,Table!$B54)</f>
        <v>5</v>
      </c>
      <c r="F54" s="380" t="s">
        <v>914</v>
      </c>
      <c r="G54" s="376">
        <f>COUNTIF(FINAL!$S$2:$S$1750,Table!$B54)</f>
        <v>5</v>
      </c>
      <c r="I54" s="376" t="s">
        <v>914</v>
      </c>
      <c r="J54" s="376">
        <v>5</v>
      </c>
    </row>
    <row r="55" spans="2:10" ht="30" x14ac:dyDescent="0.25">
      <c r="B55" s="379" t="s">
        <v>2717</v>
      </c>
      <c r="C55" s="376">
        <f>COUNTIF(FINAL!$S$2:$S$1750,Table!$B55)</f>
        <v>6</v>
      </c>
      <c r="F55" s="380" t="s">
        <v>2717</v>
      </c>
      <c r="G55" s="376">
        <f>COUNTIF(FINAL!$S$2:$S$1750,Table!$B55)</f>
        <v>6</v>
      </c>
      <c r="I55" s="376" t="s">
        <v>2717</v>
      </c>
      <c r="J55" s="376">
        <v>6</v>
      </c>
    </row>
    <row r="56" spans="2:10" x14ac:dyDescent="0.25">
      <c r="C56">
        <f>SUM(C3:C55)</f>
        <v>1748</v>
      </c>
      <c r="F56" s="376" t="s">
        <v>2718</v>
      </c>
      <c r="G56" s="376">
        <f>SUM(G3:G55)</f>
        <v>1748</v>
      </c>
      <c r="I56" s="376" t="s">
        <v>2718</v>
      </c>
      <c r="J56" s="376">
        <v>1750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FINAL</vt:lpstr>
      <vt:lpstr>Table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Bushell</dc:creator>
  <cp:lastModifiedBy>dgelinne</cp:lastModifiedBy>
  <dcterms:created xsi:type="dcterms:W3CDTF">2012-10-19T20:07:26Z</dcterms:created>
  <dcterms:modified xsi:type="dcterms:W3CDTF">2013-06-10T16:07:50Z</dcterms:modified>
</cp:coreProperties>
</file>